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rosiak\Desktop\Inwestycje 2024\sesja 28.11.2024\"/>
    </mc:Choice>
  </mc:AlternateContent>
  <xr:revisionPtr revIDLastSave="0" documentId="13_ncr:1_{F91F92A9-07D5-4CE3-A4E6-71119779E3E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</sheets>
  <calcPr calcId="191029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029" i="1" l="1"/>
  <c r="F84" i="1"/>
  <c r="M83" i="1" l="1"/>
  <c r="N83" i="1"/>
  <c r="X79" i="1" s="1"/>
  <c r="M29" i="1"/>
  <c r="W694" i="1" l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P68" i="1"/>
  <c r="O68" i="1"/>
  <c r="N68" i="1"/>
  <c r="M68" i="1"/>
  <c r="L68" i="1"/>
  <c r="K68" i="1"/>
  <c r="J64" i="1"/>
  <c r="J68" i="1" s="1"/>
  <c r="W17033" i="1"/>
  <c r="V17033" i="1"/>
  <c r="U17033" i="1"/>
  <c r="T17033" i="1"/>
  <c r="S17033" i="1"/>
  <c r="R17033" i="1"/>
  <c r="Q17033" i="1"/>
  <c r="P17033" i="1"/>
  <c r="O17033" i="1"/>
  <c r="N17033" i="1"/>
  <c r="M17033" i="1"/>
  <c r="L17033" i="1"/>
  <c r="O299" i="1"/>
  <c r="O196" i="1"/>
  <c r="O195" i="1"/>
  <c r="O178" i="1"/>
  <c r="O177" i="1"/>
  <c r="O439" i="1"/>
  <c r="O488" i="1"/>
  <c r="R333" i="1"/>
  <c r="U789" i="1"/>
  <c r="T789" i="1"/>
  <c r="S789" i="1"/>
  <c r="R789" i="1"/>
  <c r="Q789" i="1"/>
  <c r="P789" i="1"/>
  <c r="O789" i="1"/>
  <c r="S623" i="1"/>
  <c r="R623" i="1"/>
  <c r="R323" i="1"/>
  <c r="S273" i="1"/>
  <c r="S248" i="1"/>
  <c r="R248" i="1"/>
  <c r="M74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X690" i="1" l="1"/>
  <c r="F690" i="1" s="1"/>
  <c r="X63" i="1"/>
  <c r="F63" i="1" s="1"/>
  <c r="X664" i="1"/>
  <c r="F664" i="1" s="1"/>
  <c r="X17029" i="1"/>
  <c r="S583" i="1" l="1"/>
  <c r="T583" i="1"/>
  <c r="U583" i="1"/>
  <c r="V583" i="1"/>
  <c r="Q623" i="1"/>
  <c r="Q588" i="1"/>
  <c r="R588" i="1"/>
  <c r="S588" i="1"/>
  <c r="T588" i="1"/>
  <c r="Q493" i="1" l="1"/>
  <c r="R493" i="1"/>
  <c r="S493" i="1"/>
  <c r="T493" i="1"/>
  <c r="U493" i="1"/>
  <c r="V493" i="1"/>
  <c r="W493" i="1"/>
  <c r="Q343" i="1"/>
  <c r="R343" i="1"/>
  <c r="S343" i="1"/>
  <c r="T343" i="1"/>
  <c r="U343" i="1"/>
  <c r="V343" i="1"/>
  <c r="W343" i="1"/>
  <c r="Q418" i="1"/>
  <c r="R418" i="1"/>
  <c r="S418" i="1"/>
  <c r="T418" i="1"/>
  <c r="U418" i="1"/>
  <c r="Q518" i="1"/>
  <c r="R518" i="1"/>
  <c r="S518" i="1"/>
  <c r="T518" i="1"/>
  <c r="U518" i="1"/>
  <c r="V518" i="1"/>
  <c r="W518" i="1"/>
  <c r="Q408" i="1"/>
  <c r="R408" i="1"/>
  <c r="S408" i="1"/>
  <c r="T408" i="1"/>
  <c r="U408" i="1"/>
  <c r="V408" i="1"/>
  <c r="W408" i="1"/>
  <c r="P318" i="1"/>
  <c r="Q318" i="1"/>
  <c r="R318" i="1"/>
  <c r="S318" i="1"/>
  <c r="T318" i="1"/>
  <c r="U318" i="1"/>
  <c r="V318" i="1"/>
  <c r="W318" i="1"/>
  <c r="Q278" i="1"/>
  <c r="R278" i="1"/>
  <c r="S278" i="1"/>
  <c r="T278" i="1"/>
  <c r="U278" i="1"/>
  <c r="V278" i="1"/>
  <c r="W278" i="1"/>
  <c r="Q378" i="1"/>
  <c r="R378" i="1"/>
  <c r="S378" i="1"/>
  <c r="T378" i="1"/>
  <c r="U378" i="1"/>
  <c r="V378" i="1"/>
  <c r="W378" i="1"/>
  <c r="S363" i="1"/>
  <c r="T363" i="1"/>
  <c r="U363" i="1"/>
  <c r="V363" i="1"/>
  <c r="W363" i="1"/>
  <c r="Q363" i="1"/>
  <c r="R363" i="1"/>
  <c r="R338" i="1"/>
  <c r="S338" i="1"/>
  <c r="T338" i="1"/>
  <c r="U338" i="1"/>
  <c r="V338" i="1"/>
  <c r="W338" i="1"/>
  <c r="N308" i="1"/>
  <c r="O308" i="1"/>
  <c r="P308" i="1"/>
  <c r="Q308" i="1"/>
  <c r="R308" i="1"/>
  <c r="S308" i="1"/>
  <c r="T308" i="1"/>
  <c r="U308" i="1"/>
  <c r="V308" i="1"/>
  <c r="W308" i="1"/>
  <c r="T293" i="1"/>
  <c r="U293" i="1"/>
  <c r="V293" i="1"/>
  <c r="W293" i="1"/>
  <c r="Q293" i="1"/>
  <c r="R293" i="1"/>
  <c r="S293" i="1"/>
  <c r="R288" i="1"/>
  <c r="S288" i="1"/>
  <c r="T288" i="1"/>
  <c r="U288" i="1"/>
  <c r="V288" i="1"/>
  <c r="W288" i="1"/>
  <c r="Q263" i="1"/>
  <c r="R263" i="1"/>
  <c r="S263" i="1"/>
  <c r="T263" i="1"/>
  <c r="U263" i="1"/>
  <c r="V263" i="1"/>
  <c r="W263" i="1"/>
  <c r="Q438" i="1"/>
  <c r="R438" i="1"/>
  <c r="S438" i="1"/>
  <c r="T438" i="1"/>
  <c r="U438" i="1"/>
  <c r="V438" i="1"/>
  <c r="W438" i="1"/>
  <c r="Q333" i="1"/>
  <c r="N323" i="1"/>
  <c r="R273" i="1"/>
  <c r="Q513" i="1" l="1"/>
  <c r="R513" i="1"/>
  <c r="S513" i="1"/>
  <c r="T513" i="1"/>
  <c r="U513" i="1"/>
  <c r="V513" i="1"/>
  <c r="W513" i="1"/>
  <c r="P573" i="1"/>
  <c r="O573" i="1"/>
  <c r="N573" i="1"/>
  <c r="M573" i="1"/>
  <c r="L573" i="1"/>
  <c r="K573" i="1"/>
  <c r="J573" i="1"/>
  <c r="P568" i="1"/>
  <c r="O568" i="1"/>
  <c r="N568" i="1"/>
  <c r="M568" i="1"/>
  <c r="L568" i="1"/>
  <c r="K568" i="1"/>
  <c r="J568" i="1"/>
  <c r="P648" i="1"/>
  <c r="O648" i="1"/>
  <c r="N648" i="1"/>
  <c r="M648" i="1"/>
  <c r="L648" i="1"/>
  <c r="P608" i="1"/>
  <c r="O608" i="1"/>
  <c r="N608" i="1"/>
  <c r="M608" i="1"/>
  <c r="L608" i="1"/>
  <c r="P563" i="1"/>
  <c r="O563" i="1"/>
  <c r="N563" i="1"/>
  <c r="M563" i="1"/>
  <c r="L563" i="1"/>
  <c r="K563" i="1"/>
  <c r="J563" i="1"/>
  <c r="X569" i="1" l="1"/>
  <c r="F569" i="1" s="1"/>
  <c r="X564" i="1"/>
  <c r="F564" i="1" s="1"/>
  <c r="X644" i="1"/>
  <c r="X559" i="1"/>
  <c r="F559" i="1" s="1"/>
  <c r="X604" i="1"/>
  <c r="F604" i="1" s="1"/>
  <c r="P618" i="1"/>
  <c r="O618" i="1"/>
  <c r="N618" i="1"/>
  <c r="M618" i="1"/>
  <c r="L618" i="1"/>
  <c r="X614" i="1" l="1"/>
  <c r="F614" i="1" s="1"/>
  <c r="F644" i="1"/>
  <c r="P118" i="1"/>
  <c r="O118" i="1"/>
  <c r="N118" i="1"/>
  <c r="M118" i="1"/>
  <c r="L118" i="1"/>
  <c r="K118" i="1"/>
  <c r="J115" i="1"/>
  <c r="J118" i="1" s="1"/>
  <c r="X115" i="1" l="1"/>
  <c r="F115" i="1" s="1"/>
  <c r="R769" i="1"/>
  <c r="S769" i="1"/>
  <c r="T769" i="1"/>
  <c r="U769" i="1"/>
  <c r="V769" i="1"/>
  <c r="W769" i="1"/>
  <c r="N498" i="1"/>
  <c r="O498" i="1"/>
  <c r="P498" i="1"/>
  <c r="Q498" i="1"/>
  <c r="R498" i="1"/>
  <c r="S498" i="1"/>
  <c r="T498" i="1"/>
  <c r="U498" i="1"/>
  <c r="V498" i="1"/>
  <c r="W498" i="1"/>
  <c r="Q433" i="1"/>
  <c r="R433" i="1"/>
  <c r="S433" i="1"/>
  <c r="T433" i="1"/>
  <c r="U433" i="1"/>
  <c r="V433" i="1"/>
  <c r="W433" i="1"/>
  <c r="S754" i="1"/>
  <c r="Q593" i="1"/>
  <c r="R593" i="1"/>
  <c r="S593" i="1"/>
  <c r="T593" i="1"/>
  <c r="U593" i="1"/>
  <c r="V593" i="1"/>
  <c r="W59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X384" i="1" l="1"/>
  <c r="F384" i="1" s="1"/>
  <c r="X379" i="1"/>
  <c r="F379" i="1" s="1"/>
  <c r="Q393" i="1" l="1"/>
  <c r="R393" i="1"/>
  <c r="S393" i="1"/>
  <c r="T393" i="1"/>
  <c r="U393" i="1"/>
  <c r="V393" i="1"/>
  <c r="W393" i="1"/>
  <c r="P393" i="1"/>
  <c r="O393" i="1"/>
  <c r="N393" i="1"/>
  <c r="M393" i="1"/>
  <c r="L393" i="1"/>
  <c r="K393" i="1"/>
  <c r="J393" i="1"/>
  <c r="Q283" i="1"/>
  <c r="P283" i="1"/>
  <c r="O283" i="1"/>
  <c r="N283" i="1"/>
  <c r="M283" i="1"/>
  <c r="L283" i="1"/>
  <c r="K283" i="1"/>
  <c r="J283" i="1"/>
  <c r="X389" i="1" l="1"/>
  <c r="F389" i="1" s="1"/>
  <c r="X279" i="1"/>
  <c r="F279" i="1" s="1"/>
  <c r="Q488" i="1" l="1"/>
  <c r="Q413" i="1"/>
  <c r="Q273" i="1"/>
  <c r="P583" i="1"/>
  <c r="Q583" i="1"/>
  <c r="R583" i="1"/>
  <c r="Q313" i="1"/>
  <c r="R313" i="1"/>
  <c r="S313" i="1"/>
  <c r="T313" i="1"/>
  <c r="U313" i="1"/>
  <c r="V313" i="1"/>
  <c r="W313" i="1"/>
  <c r="P739" i="1" l="1"/>
  <c r="O739" i="1"/>
  <c r="N739" i="1"/>
  <c r="M739" i="1"/>
  <c r="L739" i="1"/>
  <c r="K735" i="1"/>
  <c r="K739" i="1" s="1"/>
  <c r="J735" i="1"/>
  <c r="J739" i="1" s="1"/>
  <c r="P253" i="1" l="1"/>
  <c r="O253" i="1"/>
  <c r="N253" i="1"/>
  <c r="M253" i="1"/>
  <c r="L253" i="1"/>
  <c r="K253" i="1"/>
  <c r="J249" i="1"/>
  <c r="J253" i="1" s="1"/>
  <c r="X249" i="1" l="1"/>
  <c r="F249" i="1" l="1"/>
  <c r="W22" i="1"/>
  <c r="V22" i="1"/>
  <c r="U22" i="1"/>
  <c r="T22" i="1"/>
  <c r="S22" i="1"/>
  <c r="R22" i="1"/>
  <c r="Q22" i="1"/>
  <c r="W135" i="1"/>
  <c r="V135" i="1"/>
  <c r="U135" i="1"/>
  <c r="T135" i="1"/>
  <c r="S135" i="1"/>
  <c r="R135" i="1"/>
  <c r="Q135" i="1"/>
  <c r="P140" i="1"/>
  <c r="P135" i="1" s="1"/>
  <c r="O140" i="1"/>
  <c r="N140" i="1"/>
  <c r="M140" i="1"/>
  <c r="L140" i="1"/>
  <c r="L135" i="1" s="1"/>
  <c r="K140" i="1"/>
  <c r="J140" i="1"/>
  <c r="X136" i="1" l="1"/>
  <c r="W628" i="1"/>
  <c r="V628" i="1"/>
  <c r="U628" i="1"/>
  <c r="T628" i="1"/>
  <c r="S628" i="1"/>
  <c r="R628" i="1"/>
  <c r="Q628" i="1"/>
  <c r="P628" i="1"/>
  <c r="O628" i="1"/>
  <c r="N628" i="1"/>
  <c r="M628" i="1"/>
  <c r="L628" i="1"/>
  <c r="U197" i="1"/>
  <c r="V197" i="1"/>
  <c r="W197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J238" i="1"/>
  <c r="K234" i="1"/>
  <c r="K238" i="1" s="1"/>
  <c r="Q633" i="1"/>
  <c r="R633" i="1"/>
  <c r="S633" i="1"/>
  <c r="T633" i="1"/>
  <c r="U633" i="1"/>
  <c r="V633" i="1"/>
  <c r="W633" i="1"/>
  <c r="U303" i="1"/>
  <c r="V303" i="1"/>
  <c r="W303" i="1"/>
  <c r="P212" i="1"/>
  <c r="O212" i="1"/>
  <c r="N212" i="1"/>
  <c r="M212" i="1"/>
  <c r="L212" i="1"/>
  <c r="K212" i="1"/>
  <c r="J212" i="1"/>
  <c r="P160" i="1"/>
  <c r="Q160" i="1"/>
  <c r="P744" i="1"/>
  <c r="O744" i="1"/>
  <c r="N744" i="1"/>
  <c r="M744" i="1"/>
  <c r="L744" i="1"/>
  <c r="K740" i="1"/>
  <c r="K744" i="1" s="1"/>
  <c r="J740" i="1"/>
  <c r="J744" i="1" s="1"/>
  <c r="P513" i="1"/>
  <c r="O513" i="1"/>
  <c r="N513" i="1"/>
  <c r="M513" i="1"/>
  <c r="L513" i="1"/>
  <c r="K513" i="1"/>
  <c r="J513" i="1"/>
  <c r="X740" i="1" l="1"/>
  <c r="F740" i="1" s="1"/>
  <c r="X735" i="1"/>
  <c r="F735" i="1" s="1"/>
  <c r="F136" i="1"/>
  <c r="X509" i="1"/>
  <c r="F509" i="1" s="1"/>
  <c r="X234" i="1"/>
  <c r="F234" i="1" s="1"/>
  <c r="X624" i="1"/>
  <c r="X208" i="1"/>
  <c r="F208" i="1" s="1"/>
  <c r="P518" i="1"/>
  <c r="O518" i="1"/>
  <c r="N518" i="1"/>
  <c r="M518" i="1"/>
  <c r="L518" i="1"/>
  <c r="K518" i="1"/>
  <c r="J518" i="1"/>
  <c r="P523" i="1"/>
  <c r="O523" i="1"/>
  <c r="N523" i="1"/>
  <c r="M523" i="1"/>
  <c r="L523" i="1"/>
  <c r="K523" i="1"/>
  <c r="J523" i="1"/>
  <c r="R443" i="1"/>
  <c r="P338" i="1"/>
  <c r="O338" i="1"/>
  <c r="R754" i="1"/>
  <c r="S298" i="1"/>
  <c r="U268" i="1"/>
  <c r="T268" i="1"/>
  <c r="Q774" i="1"/>
  <c r="Q769" i="1"/>
  <c r="R764" i="1"/>
  <c r="Q764" i="1"/>
  <c r="Q754" i="1"/>
  <c r="Q684" i="1"/>
  <c r="Q443" i="1"/>
  <c r="Q337" i="1"/>
  <c r="Q338" i="1" s="1"/>
  <c r="Q323" i="1"/>
  <c r="Q288" i="1"/>
  <c r="S268" i="1"/>
  <c r="R268" i="1"/>
  <c r="Q268" i="1"/>
  <c r="P268" i="1"/>
  <c r="F624" i="1" l="1"/>
  <c r="X514" i="1"/>
  <c r="F514" i="1" s="1"/>
  <c r="X519" i="1"/>
  <c r="F519" i="1" s="1"/>
  <c r="N338" i="1"/>
  <c r="P323" i="1"/>
  <c r="P78" i="1" l="1"/>
  <c r="O78" i="1"/>
  <c r="N78" i="1"/>
  <c r="M78" i="1"/>
  <c r="L78" i="1"/>
  <c r="K78" i="1"/>
  <c r="J75" i="1"/>
  <c r="J78" i="1" s="1"/>
  <c r="P553" i="1"/>
  <c r="O553" i="1"/>
  <c r="N553" i="1"/>
  <c r="M553" i="1"/>
  <c r="L553" i="1"/>
  <c r="P548" i="1"/>
  <c r="O548" i="1"/>
  <c r="N548" i="1"/>
  <c r="M548" i="1"/>
  <c r="L548" i="1"/>
  <c r="P538" i="1"/>
  <c r="O538" i="1"/>
  <c r="N538" i="1"/>
  <c r="M538" i="1"/>
  <c r="L538" i="1"/>
  <c r="X75" i="1" l="1"/>
  <c r="F75" i="1" s="1"/>
  <c r="X549" i="1"/>
  <c r="X544" i="1"/>
  <c r="X534" i="1"/>
  <c r="P543" i="1"/>
  <c r="O543" i="1"/>
  <c r="N543" i="1"/>
  <c r="M543" i="1"/>
  <c r="L543" i="1"/>
  <c r="S303" i="1"/>
  <c r="T303" i="1"/>
  <c r="M197" i="1"/>
  <c r="N197" i="1"/>
  <c r="O197" i="1"/>
  <c r="P197" i="1"/>
  <c r="Q197" i="1"/>
  <c r="R197" i="1"/>
  <c r="S197" i="1"/>
  <c r="T197" i="1"/>
  <c r="L197" i="1"/>
  <c r="X192" i="1" l="1"/>
  <c r="F192" i="1" s="1"/>
  <c r="X539" i="1"/>
  <c r="P508" i="1"/>
  <c r="O508" i="1"/>
  <c r="N508" i="1"/>
  <c r="M508" i="1"/>
  <c r="L508" i="1"/>
  <c r="P503" i="1"/>
  <c r="O503" i="1"/>
  <c r="N503" i="1"/>
  <c r="M503" i="1"/>
  <c r="L503" i="1"/>
  <c r="M498" i="1"/>
  <c r="L498" i="1"/>
  <c r="P493" i="1"/>
  <c r="O493" i="1"/>
  <c r="N493" i="1"/>
  <c r="M493" i="1"/>
  <c r="L493" i="1"/>
  <c r="X489" i="1" l="1"/>
  <c r="F489" i="1" s="1"/>
  <c r="X494" i="1"/>
  <c r="F494" i="1" s="1"/>
  <c r="X504" i="1"/>
  <c r="X499" i="1"/>
  <c r="F499" i="1" s="1"/>
  <c r="P378" i="1"/>
  <c r="O378" i="1"/>
  <c r="N378" i="1"/>
  <c r="M378" i="1"/>
  <c r="L378" i="1"/>
  <c r="K378" i="1"/>
  <c r="J378" i="1"/>
  <c r="P488" i="1"/>
  <c r="N488" i="1"/>
  <c r="M488" i="1"/>
  <c r="L488" i="1"/>
  <c r="P734" i="1"/>
  <c r="O734" i="1"/>
  <c r="N734" i="1"/>
  <c r="M734" i="1"/>
  <c r="L734" i="1"/>
  <c r="K730" i="1"/>
  <c r="K734" i="1" s="1"/>
  <c r="J730" i="1"/>
  <c r="J734" i="1" s="1"/>
  <c r="X484" i="1" l="1"/>
  <c r="F484" i="1" s="1"/>
  <c r="X374" i="1"/>
  <c r="F374" i="1" s="1"/>
  <c r="X730" i="1"/>
  <c r="F730" i="1" s="1"/>
  <c r="P478" i="1" l="1"/>
  <c r="O478" i="1"/>
  <c r="N478" i="1"/>
  <c r="M478" i="1"/>
  <c r="L478" i="1"/>
  <c r="X474" i="1" l="1"/>
  <c r="F474" i="1" s="1"/>
  <c r="W207" i="1" l="1"/>
  <c r="V207" i="1"/>
  <c r="U207" i="1"/>
  <c r="T207" i="1"/>
  <c r="S207" i="1"/>
  <c r="R207" i="1"/>
  <c r="Q207" i="1"/>
  <c r="P207" i="1"/>
  <c r="O207" i="1"/>
  <c r="N207" i="1"/>
  <c r="M207" i="1"/>
  <c r="L207" i="1"/>
  <c r="J207" i="1"/>
  <c r="K203" i="1"/>
  <c r="K207" i="1" s="1"/>
  <c r="S202" i="1"/>
  <c r="T202" i="1"/>
  <c r="U202" i="1"/>
  <c r="V202" i="1"/>
  <c r="W202" i="1"/>
  <c r="Q176" i="1"/>
  <c r="R176" i="1"/>
  <c r="S176" i="1"/>
  <c r="T176" i="1"/>
  <c r="U176" i="1"/>
  <c r="V176" i="1"/>
  <c r="W176" i="1"/>
  <c r="Q181" i="1"/>
  <c r="R181" i="1"/>
  <c r="S181" i="1"/>
  <c r="T181" i="1"/>
  <c r="U181" i="1"/>
  <c r="V181" i="1"/>
  <c r="W181" i="1"/>
  <c r="S186" i="1"/>
  <c r="T186" i="1"/>
  <c r="U186" i="1"/>
  <c r="V186" i="1"/>
  <c r="W186" i="1"/>
  <c r="P191" i="1"/>
  <c r="Q191" i="1"/>
  <c r="R191" i="1"/>
  <c r="S191" i="1"/>
  <c r="T191" i="1"/>
  <c r="U191" i="1"/>
  <c r="V191" i="1"/>
  <c r="W191" i="1"/>
  <c r="X203" i="1" l="1"/>
  <c r="F203" i="1" s="1"/>
  <c r="V658" i="1"/>
  <c r="W658" i="1"/>
  <c r="P643" i="1"/>
  <c r="O643" i="1"/>
  <c r="N643" i="1"/>
  <c r="M643" i="1"/>
  <c r="L643" i="1"/>
  <c r="J55" i="1"/>
  <c r="K55" i="1"/>
  <c r="L55" i="1"/>
  <c r="M55" i="1"/>
  <c r="N55" i="1"/>
  <c r="O55" i="1"/>
  <c r="P55" i="1"/>
  <c r="P22" i="1" s="1"/>
  <c r="Q56" i="1"/>
  <c r="R56" i="1"/>
  <c r="S56" i="1"/>
  <c r="T56" i="1"/>
  <c r="U56" i="1"/>
  <c r="V56" i="1"/>
  <c r="W56" i="1"/>
  <c r="X50" i="1" l="1"/>
  <c r="X639" i="1"/>
  <c r="F639" i="1" s="1"/>
  <c r="O49" i="1"/>
  <c r="N49" i="1"/>
  <c r="M49" i="1"/>
  <c r="L49" i="1"/>
  <c r="K49" i="1"/>
  <c r="J49" i="1"/>
  <c r="P653" i="1"/>
  <c r="O653" i="1"/>
  <c r="N653" i="1"/>
  <c r="M653" i="1"/>
  <c r="L653" i="1"/>
  <c r="O29" i="1"/>
  <c r="N29" i="1"/>
  <c r="L29" i="1"/>
  <c r="K29" i="1"/>
  <c r="J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P638" i="1"/>
  <c r="O638" i="1"/>
  <c r="N638" i="1"/>
  <c r="M638" i="1"/>
  <c r="L638" i="1"/>
  <c r="R298" i="1"/>
  <c r="F45" i="1" l="1"/>
  <c r="X45" i="1"/>
  <c r="X23" i="1"/>
  <c r="F23" i="1" s="1"/>
  <c r="X649" i="1"/>
  <c r="X725" i="1"/>
  <c r="F725" i="1" s="1"/>
  <c r="X634" i="1"/>
  <c r="F634" i="1" s="1"/>
  <c r="Q21" i="1"/>
  <c r="R21" i="1"/>
  <c r="S21" i="1"/>
  <c r="T21" i="1"/>
  <c r="U21" i="1"/>
  <c r="V21" i="1"/>
  <c r="W21" i="1"/>
  <c r="W789" i="1"/>
  <c r="V789" i="1"/>
  <c r="N789" i="1"/>
  <c r="M789" i="1"/>
  <c r="L789" i="1"/>
  <c r="Q784" i="1"/>
  <c r="R784" i="1"/>
  <c r="S784" i="1"/>
  <c r="T784" i="1"/>
  <c r="U784" i="1"/>
  <c r="V784" i="1"/>
  <c r="W784" i="1"/>
  <c r="Q779" i="1"/>
  <c r="R779" i="1"/>
  <c r="S779" i="1"/>
  <c r="T779" i="1"/>
  <c r="U779" i="1"/>
  <c r="V779" i="1"/>
  <c r="W779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M709" i="1"/>
  <c r="N709" i="1"/>
  <c r="O709" i="1"/>
  <c r="P709" i="1"/>
  <c r="Q709" i="1"/>
  <c r="R709" i="1"/>
  <c r="S709" i="1"/>
  <c r="T709" i="1"/>
  <c r="U709" i="1"/>
  <c r="V709" i="1"/>
  <c r="W709" i="1"/>
  <c r="M714" i="1"/>
  <c r="N714" i="1"/>
  <c r="O714" i="1"/>
  <c r="P714" i="1"/>
  <c r="Q714" i="1"/>
  <c r="R714" i="1"/>
  <c r="S714" i="1"/>
  <c r="T714" i="1"/>
  <c r="U714" i="1"/>
  <c r="V714" i="1"/>
  <c r="W714" i="1"/>
  <c r="M704" i="1"/>
  <c r="N704" i="1"/>
  <c r="O704" i="1"/>
  <c r="P704" i="1"/>
  <c r="Q704" i="1"/>
  <c r="R704" i="1"/>
  <c r="S704" i="1"/>
  <c r="T704" i="1"/>
  <c r="U704" i="1"/>
  <c r="V704" i="1"/>
  <c r="W704" i="1"/>
  <c r="L704" i="1"/>
  <c r="M699" i="1"/>
  <c r="N699" i="1"/>
  <c r="O699" i="1"/>
  <c r="P699" i="1"/>
  <c r="Q699" i="1"/>
  <c r="R699" i="1"/>
  <c r="S699" i="1"/>
  <c r="T699" i="1"/>
  <c r="U699" i="1"/>
  <c r="V699" i="1"/>
  <c r="W699" i="1"/>
  <c r="L699" i="1"/>
  <c r="M689" i="1"/>
  <c r="N689" i="1"/>
  <c r="O689" i="1"/>
  <c r="P689" i="1"/>
  <c r="Q689" i="1"/>
  <c r="R689" i="1"/>
  <c r="S689" i="1"/>
  <c r="T689" i="1"/>
  <c r="U689" i="1"/>
  <c r="V689" i="1"/>
  <c r="W689" i="1"/>
  <c r="L689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Q663" i="1"/>
  <c r="R663" i="1"/>
  <c r="S663" i="1"/>
  <c r="T663" i="1"/>
  <c r="U663" i="1"/>
  <c r="V663" i="1"/>
  <c r="W663" i="1"/>
  <c r="Q658" i="1"/>
  <c r="R658" i="1"/>
  <c r="S658" i="1"/>
  <c r="T658" i="1"/>
  <c r="U658" i="1"/>
  <c r="P633" i="1"/>
  <c r="O633" i="1"/>
  <c r="N633" i="1"/>
  <c r="M633" i="1"/>
  <c r="L633" i="1"/>
  <c r="P623" i="1"/>
  <c r="O623" i="1"/>
  <c r="N623" i="1"/>
  <c r="M623" i="1"/>
  <c r="L623" i="1"/>
  <c r="P613" i="1"/>
  <c r="O613" i="1"/>
  <c r="N613" i="1"/>
  <c r="M613" i="1"/>
  <c r="L613" i="1"/>
  <c r="F649" i="1" l="1"/>
  <c r="X619" i="1"/>
  <c r="F619" i="1" s="1"/>
  <c r="X715" i="1"/>
  <c r="F715" i="1" s="1"/>
  <c r="X669" i="1"/>
  <c r="F669" i="1" s="1"/>
  <c r="X695" i="1"/>
  <c r="F695" i="1" s="1"/>
  <c r="X700" i="1"/>
  <c r="F700" i="1" s="1"/>
  <c r="X785" i="1"/>
  <c r="F785" i="1" s="1"/>
  <c r="X629" i="1"/>
  <c r="F629" i="1" s="1"/>
  <c r="X685" i="1"/>
  <c r="X720" i="1"/>
  <c r="F720" i="1" s="1"/>
  <c r="X609" i="1"/>
  <c r="F685" i="1" l="1"/>
  <c r="P558" i="1"/>
  <c r="O558" i="1"/>
  <c r="N558" i="1"/>
  <c r="M558" i="1"/>
  <c r="L558" i="1"/>
  <c r="P533" i="1"/>
  <c r="O533" i="1"/>
  <c r="N533" i="1"/>
  <c r="M533" i="1"/>
  <c r="L533" i="1"/>
  <c r="P528" i="1"/>
  <c r="O528" i="1"/>
  <c r="N528" i="1"/>
  <c r="M528" i="1"/>
  <c r="L528" i="1"/>
  <c r="P483" i="1"/>
  <c r="O483" i="1"/>
  <c r="N483" i="1"/>
  <c r="M483" i="1"/>
  <c r="L483" i="1"/>
  <c r="P473" i="1"/>
  <c r="O473" i="1"/>
  <c r="N473" i="1"/>
  <c r="M473" i="1"/>
  <c r="L473" i="1"/>
  <c r="P468" i="1"/>
  <c r="O468" i="1"/>
  <c r="N468" i="1"/>
  <c r="M468" i="1"/>
  <c r="L468" i="1"/>
  <c r="P463" i="1"/>
  <c r="O463" i="1"/>
  <c r="N463" i="1"/>
  <c r="M463" i="1"/>
  <c r="L463" i="1"/>
  <c r="F459" i="1" s="1"/>
  <c r="P458" i="1"/>
  <c r="O458" i="1"/>
  <c r="N458" i="1"/>
  <c r="M458" i="1"/>
  <c r="L458" i="1"/>
  <c r="P453" i="1"/>
  <c r="O453" i="1"/>
  <c r="N453" i="1"/>
  <c r="M453" i="1"/>
  <c r="L453" i="1"/>
  <c r="P448" i="1"/>
  <c r="O448" i="1"/>
  <c r="N448" i="1"/>
  <c r="M448" i="1"/>
  <c r="L448" i="1"/>
  <c r="P443" i="1"/>
  <c r="O443" i="1"/>
  <c r="N443" i="1"/>
  <c r="M443" i="1"/>
  <c r="L443" i="1"/>
  <c r="K443" i="1"/>
  <c r="J443" i="1"/>
  <c r="Q328" i="1"/>
  <c r="R328" i="1"/>
  <c r="S328" i="1"/>
  <c r="S166" i="1" s="1"/>
  <c r="T328" i="1"/>
  <c r="T166" i="1" s="1"/>
  <c r="U328" i="1"/>
  <c r="U166" i="1" s="1"/>
  <c r="V328" i="1"/>
  <c r="V166" i="1" s="1"/>
  <c r="W328" i="1"/>
  <c r="W166" i="1" s="1"/>
  <c r="R303" i="1"/>
  <c r="Q303" i="1"/>
  <c r="Q298" i="1"/>
  <c r="Q248" i="1"/>
  <c r="Q202" i="1"/>
  <c r="R202" i="1"/>
  <c r="R186" i="1"/>
  <c r="Q186" i="1"/>
  <c r="R166" i="1" l="1"/>
  <c r="Q166" i="1"/>
  <c r="X439" i="1"/>
  <c r="V134" i="1"/>
  <c r="U134" i="1"/>
  <c r="W134" i="1"/>
  <c r="X479" i="1"/>
  <c r="F479" i="1" s="1"/>
  <c r="F439" i="1"/>
  <c r="X529" i="1"/>
  <c r="F529" i="1" s="1"/>
  <c r="X554" i="1"/>
  <c r="F554" i="1" s="1"/>
  <c r="X524" i="1"/>
  <c r="F524" i="1" s="1"/>
  <c r="X469" i="1"/>
  <c r="F469" i="1" s="1"/>
  <c r="X459" i="1"/>
  <c r="X464" i="1"/>
  <c r="F464" i="1" s="1"/>
  <c r="X454" i="1"/>
  <c r="F454" i="1" s="1"/>
  <c r="X449" i="1"/>
  <c r="F449" i="1" s="1"/>
  <c r="X444" i="1"/>
  <c r="W126" i="1" l="1"/>
  <c r="W120" i="1" s="1"/>
  <c r="V126" i="1"/>
  <c r="V120" i="1" s="1"/>
  <c r="W133" i="1"/>
  <c r="W127" i="1" s="1"/>
  <c r="W20" i="1" s="1"/>
  <c r="V133" i="1"/>
  <c r="V127" i="1" s="1"/>
  <c r="V20" i="1" s="1"/>
  <c r="U133" i="1"/>
  <c r="T133" i="1"/>
  <c r="S133" i="1"/>
  <c r="R133" i="1"/>
  <c r="Q133" i="1"/>
  <c r="P133" i="1"/>
  <c r="O133" i="1"/>
  <c r="N133" i="1"/>
  <c r="M133" i="1"/>
  <c r="M127" i="1" s="1"/>
  <c r="W119" i="1" l="1"/>
  <c r="V119" i="1"/>
  <c r="W19" i="1"/>
  <c r="V19" i="1"/>
  <c r="V18" i="1" l="1"/>
  <c r="W18" i="1"/>
  <c r="L714" i="1" l="1"/>
  <c r="L709" i="1"/>
  <c r="X705" i="1" s="1"/>
  <c r="X710" i="1" l="1"/>
  <c r="F710" i="1" s="1"/>
  <c r="U127" i="1"/>
  <c r="U20" i="1" s="1"/>
  <c r="T127" i="1"/>
  <c r="T20" i="1" s="1"/>
  <c r="S127" i="1"/>
  <c r="S20" i="1" s="1"/>
  <c r="R127" i="1"/>
  <c r="R20" i="1" s="1"/>
  <c r="Q127" i="1"/>
  <c r="Q20" i="1" s="1"/>
  <c r="X126" i="1"/>
  <c r="U126" i="1"/>
  <c r="U120" i="1" s="1"/>
  <c r="T126" i="1"/>
  <c r="T120" i="1" s="1"/>
  <c r="S126" i="1"/>
  <c r="S120" i="1" s="1"/>
  <c r="R126" i="1"/>
  <c r="R120" i="1" s="1"/>
  <c r="R19" i="1" s="1"/>
  <c r="Q126" i="1"/>
  <c r="Q120" i="1" s="1"/>
  <c r="Q19" i="1" s="1"/>
  <c r="P127" i="1"/>
  <c r="O127" i="1"/>
  <c r="N127" i="1"/>
  <c r="L133" i="1"/>
  <c r="K133" i="1"/>
  <c r="J133" i="1"/>
  <c r="P126" i="1"/>
  <c r="P120" i="1" s="1"/>
  <c r="P19" i="1" s="1"/>
  <c r="O126" i="1"/>
  <c r="N126" i="1"/>
  <c r="N120" i="1" s="1"/>
  <c r="M126" i="1"/>
  <c r="L126" i="1"/>
  <c r="K126" i="1"/>
  <c r="J126" i="1"/>
  <c r="T134" i="1"/>
  <c r="R134" i="1"/>
  <c r="Q134" i="1"/>
  <c r="X120" i="1" l="1"/>
  <c r="X127" i="1"/>
  <c r="X119" i="1" s="1"/>
  <c r="F121" i="1"/>
  <c r="L120" i="1"/>
  <c r="L127" i="1"/>
  <c r="K120" i="1"/>
  <c r="K127" i="1"/>
  <c r="O120" i="1"/>
  <c r="O119" i="1" s="1"/>
  <c r="M120" i="1"/>
  <c r="M119" i="1" s="1"/>
  <c r="R119" i="1"/>
  <c r="N119" i="1"/>
  <c r="U19" i="1"/>
  <c r="U119" i="1"/>
  <c r="T119" i="1"/>
  <c r="T19" i="1"/>
  <c r="S19" i="1"/>
  <c r="S119" i="1"/>
  <c r="Q119" i="1"/>
  <c r="P119" i="1"/>
  <c r="S134" i="1"/>
  <c r="F128" i="1" l="1"/>
  <c r="F127" i="1" s="1"/>
  <c r="L119" i="1"/>
  <c r="Q18" i="1"/>
  <c r="U18" i="1"/>
  <c r="T18" i="1"/>
  <c r="R18" i="1"/>
  <c r="S18" i="1"/>
  <c r="K780" i="1" l="1"/>
  <c r="K429" i="1"/>
  <c r="K369" i="1"/>
  <c r="K349" i="1"/>
  <c r="K198" i="1"/>
  <c r="K704" i="1" l="1"/>
  <c r="J704" i="1"/>
  <c r="J438" i="1"/>
  <c r="P438" i="1"/>
  <c r="O438" i="1"/>
  <c r="N438" i="1"/>
  <c r="M438" i="1"/>
  <c r="L438" i="1"/>
  <c r="K438" i="1"/>
  <c r="K714" i="1"/>
  <c r="J714" i="1"/>
  <c r="K709" i="1"/>
  <c r="J709" i="1"/>
  <c r="K699" i="1"/>
  <c r="K689" i="1"/>
  <c r="J699" i="1"/>
  <c r="X434" i="1" l="1"/>
  <c r="F434" i="1" s="1"/>
  <c r="P233" i="1" l="1"/>
  <c r="O233" i="1"/>
  <c r="N233" i="1"/>
  <c r="M233" i="1"/>
  <c r="L233" i="1"/>
  <c r="K233" i="1"/>
  <c r="J233" i="1"/>
  <c r="P217" i="1"/>
  <c r="O217" i="1"/>
  <c r="N217" i="1"/>
  <c r="M217" i="1"/>
  <c r="L217" i="1"/>
  <c r="K217" i="1"/>
  <c r="J217" i="1"/>
  <c r="P114" i="1"/>
  <c r="O114" i="1"/>
  <c r="N114" i="1"/>
  <c r="M114" i="1"/>
  <c r="L114" i="1"/>
  <c r="K114" i="1"/>
  <c r="J114" i="1"/>
  <c r="X213" i="1" l="1"/>
  <c r="F213" i="1" s="1"/>
  <c r="P223" i="1"/>
  <c r="O223" i="1"/>
  <c r="N223" i="1"/>
  <c r="M223" i="1"/>
  <c r="L223" i="1"/>
  <c r="K223" i="1"/>
  <c r="J223" i="1"/>
  <c r="J228" i="1"/>
  <c r="X224" i="1" s="1"/>
  <c r="X218" i="1" l="1"/>
  <c r="K155" i="1"/>
  <c r="L155" i="1"/>
  <c r="M155" i="1"/>
  <c r="N155" i="1"/>
  <c r="O155" i="1"/>
  <c r="P155" i="1"/>
  <c r="J155" i="1"/>
  <c r="X151" i="1" l="1"/>
  <c r="K433" i="1"/>
  <c r="L433" i="1"/>
  <c r="M433" i="1"/>
  <c r="N433" i="1"/>
  <c r="O433" i="1"/>
  <c r="P433" i="1"/>
  <c r="J433" i="1"/>
  <c r="K423" i="1"/>
  <c r="L423" i="1"/>
  <c r="M423" i="1"/>
  <c r="N423" i="1"/>
  <c r="O423" i="1"/>
  <c r="P423" i="1"/>
  <c r="J423" i="1"/>
  <c r="J689" i="1"/>
  <c r="K578" i="1"/>
  <c r="L578" i="1"/>
  <c r="M578" i="1"/>
  <c r="N578" i="1"/>
  <c r="O578" i="1"/>
  <c r="P578" i="1"/>
  <c r="J578" i="1"/>
  <c r="K428" i="1"/>
  <c r="L428" i="1"/>
  <c r="M428" i="1"/>
  <c r="N428" i="1"/>
  <c r="O428" i="1"/>
  <c r="P428" i="1"/>
  <c r="J428" i="1"/>
  <c r="K598" i="1"/>
  <c r="L598" i="1"/>
  <c r="M598" i="1"/>
  <c r="N598" i="1"/>
  <c r="O598" i="1"/>
  <c r="P598" i="1"/>
  <c r="J598" i="1"/>
  <c r="X574" i="1" l="1"/>
  <c r="F574" i="1" s="1"/>
  <c r="X429" i="1"/>
  <c r="F429" i="1" s="1"/>
  <c r="X594" i="1"/>
  <c r="X424" i="1"/>
  <c r="X419" i="1"/>
  <c r="J44" i="1"/>
  <c r="K39" i="1"/>
  <c r="J39" i="1"/>
  <c r="P684" i="1" l="1"/>
  <c r="O684" i="1"/>
  <c r="N684" i="1"/>
  <c r="M684" i="1"/>
  <c r="L684" i="1"/>
  <c r="K684" i="1"/>
  <c r="J684" i="1"/>
  <c r="P678" i="1"/>
  <c r="O678" i="1"/>
  <c r="N678" i="1"/>
  <c r="M678" i="1"/>
  <c r="L678" i="1"/>
  <c r="K678" i="1"/>
  <c r="J678" i="1"/>
  <c r="X674" i="1" l="1"/>
  <c r="X679" i="1"/>
  <c r="F679" i="1" s="1"/>
  <c r="O583" i="1"/>
  <c r="N583" i="1"/>
  <c r="M583" i="1"/>
  <c r="L583" i="1"/>
  <c r="K583" i="1"/>
  <c r="J583" i="1"/>
  <c r="O171" i="1"/>
  <c r="N171" i="1"/>
  <c r="M171" i="1"/>
  <c r="L171" i="1"/>
  <c r="K171" i="1"/>
  <c r="J171" i="1"/>
  <c r="N165" i="1"/>
  <c r="M165" i="1"/>
  <c r="L165" i="1"/>
  <c r="K165" i="1"/>
  <c r="J165" i="1"/>
  <c r="O160" i="1"/>
  <c r="O135" i="1" s="1"/>
  <c r="N160" i="1"/>
  <c r="N135" i="1" s="1"/>
  <c r="M160" i="1"/>
  <c r="M135" i="1" s="1"/>
  <c r="L160" i="1"/>
  <c r="K160" i="1"/>
  <c r="J160" i="1"/>
  <c r="O150" i="1"/>
  <c r="N150" i="1"/>
  <c r="M150" i="1"/>
  <c r="L150" i="1"/>
  <c r="K150" i="1"/>
  <c r="J150" i="1"/>
  <c r="M145" i="1"/>
  <c r="L145" i="1"/>
  <c r="K145" i="1"/>
  <c r="J145" i="1"/>
  <c r="X156" i="1" l="1"/>
  <c r="X135" i="1" s="1"/>
  <c r="X141" i="1"/>
  <c r="X146" i="1"/>
  <c r="X579" i="1"/>
  <c r="F156" i="1"/>
  <c r="F135" i="1" s="1"/>
  <c r="K135" i="1"/>
  <c r="J135" i="1"/>
  <c r="X161" i="1"/>
  <c r="F579" i="1" l="1"/>
  <c r="O44" i="1"/>
  <c r="N44" i="1"/>
  <c r="M44" i="1"/>
  <c r="L44" i="1"/>
  <c r="K44" i="1"/>
  <c r="O39" i="1"/>
  <c r="N39" i="1"/>
  <c r="M39" i="1"/>
  <c r="L39" i="1"/>
  <c r="O34" i="1"/>
  <c r="N34" i="1"/>
  <c r="M34" i="1"/>
  <c r="L34" i="1"/>
  <c r="K34" i="1"/>
  <c r="J34" i="1"/>
  <c r="L22" i="1" l="1"/>
  <c r="L19" i="1" s="1"/>
  <c r="M22" i="1"/>
  <c r="N22" i="1"/>
  <c r="O22" i="1"/>
  <c r="O19" i="1" s="1"/>
  <c r="X40" i="1"/>
  <c r="F40" i="1" s="1"/>
  <c r="F22" i="1" s="1"/>
  <c r="X30" i="1"/>
  <c r="X35" i="1"/>
  <c r="K22" i="1"/>
  <c r="K19" i="1" s="1"/>
  <c r="J22" i="1"/>
  <c r="J96" i="1"/>
  <c r="J74" i="1"/>
  <c r="N19" i="1" l="1"/>
  <c r="M19" i="1"/>
  <c r="X22" i="1"/>
  <c r="K202" i="1"/>
  <c r="L202" i="1"/>
  <c r="M202" i="1"/>
  <c r="N202" i="1"/>
  <c r="O202" i="1"/>
  <c r="P202" i="1"/>
  <c r="K323" i="1"/>
  <c r="O323" i="1"/>
  <c r="K338" i="1"/>
  <c r="L338" i="1"/>
  <c r="M338" i="1"/>
  <c r="M593" i="1"/>
  <c r="K358" i="1"/>
  <c r="L358" i="1"/>
  <c r="N358" i="1"/>
  <c r="O358" i="1"/>
  <c r="P358" i="1"/>
  <c r="M323" i="1"/>
  <c r="L323" i="1"/>
  <c r="K333" i="1"/>
  <c r="L333" i="1"/>
  <c r="M333" i="1"/>
  <c r="N333" i="1"/>
  <c r="O333" i="1"/>
  <c r="P333" i="1"/>
  <c r="P593" i="1"/>
  <c r="O593" i="1"/>
  <c r="N593" i="1"/>
  <c r="L593" i="1"/>
  <c r="K593" i="1"/>
  <c r="J593" i="1"/>
  <c r="J780" i="1"/>
  <c r="J102" i="1"/>
  <c r="J108" i="1"/>
  <c r="X19" i="1" l="1"/>
  <c r="X589" i="1"/>
  <c r="X319" i="1"/>
  <c r="X329" i="1"/>
  <c r="F329" i="1" s="1"/>
  <c r="X198" i="1"/>
  <c r="F198" i="1" s="1"/>
  <c r="X334" i="1"/>
  <c r="F334" i="1" s="1"/>
  <c r="J6" i="1"/>
  <c r="K328" i="1" l="1"/>
  <c r="L328" i="1"/>
  <c r="M328" i="1"/>
  <c r="N328" i="1"/>
  <c r="O328" i="1"/>
  <c r="P328" i="1"/>
  <c r="J328" i="1"/>
  <c r="J182" i="1"/>
  <c r="M358" i="1"/>
  <c r="X354" i="1" s="1"/>
  <c r="X324" i="1" l="1"/>
  <c r="F324" i="1" s="1"/>
  <c r="K303" i="1"/>
  <c r="L303" i="1"/>
  <c r="M303" i="1"/>
  <c r="M166" i="1" s="1"/>
  <c r="N303" i="1"/>
  <c r="O303" i="1"/>
  <c r="P303" i="1"/>
  <c r="J303" i="1"/>
  <c r="K6" i="1"/>
  <c r="L6" i="1"/>
  <c r="M6" i="1"/>
  <c r="N6" i="1"/>
  <c r="O6" i="1"/>
  <c r="J268" i="1"/>
  <c r="X299" i="1" l="1"/>
  <c r="P413" i="1"/>
  <c r="O413" i="1"/>
  <c r="N413" i="1"/>
  <c r="M413" i="1"/>
  <c r="L413" i="1"/>
  <c r="K413" i="1"/>
  <c r="J413" i="1"/>
  <c r="K408" i="1"/>
  <c r="L408" i="1"/>
  <c r="M408" i="1"/>
  <c r="N408" i="1"/>
  <c r="O408" i="1"/>
  <c r="P408" i="1"/>
  <c r="J408" i="1"/>
  <c r="K353" i="1"/>
  <c r="L353" i="1"/>
  <c r="M353" i="1"/>
  <c r="N353" i="1"/>
  <c r="O353" i="1"/>
  <c r="P353" i="1"/>
  <c r="J353" i="1"/>
  <c r="K348" i="1"/>
  <c r="L348" i="1"/>
  <c r="M348" i="1"/>
  <c r="N348" i="1"/>
  <c r="O348" i="1"/>
  <c r="P348" i="1"/>
  <c r="J348" i="1"/>
  <c r="K343" i="1"/>
  <c r="L343" i="1"/>
  <c r="M343" i="1"/>
  <c r="N343" i="1"/>
  <c r="O343" i="1"/>
  <c r="P343" i="1"/>
  <c r="J343" i="1"/>
  <c r="K318" i="1"/>
  <c r="L318" i="1"/>
  <c r="M318" i="1"/>
  <c r="N318" i="1"/>
  <c r="O318" i="1"/>
  <c r="J318" i="1"/>
  <c r="K293" i="1"/>
  <c r="L293" i="1"/>
  <c r="M293" i="1"/>
  <c r="N293" i="1"/>
  <c r="O293" i="1"/>
  <c r="P293" i="1"/>
  <c r="K298" i="1"/>
  <c r="L298" i="1"/>
  <c r="M298" i="1"/>
  <c r="N298" i="1"/>
  <c r="O298" i="1"/>
  <c r="P298" i="1"/>
  <c r="J254" i="1"/>
  <c r="X294" i="1" l="1"/>
  <c r="F294" i="1" s="1"/>
  <c r="X409" i="1"/>
  <c r="F409" i="1" s="1"/>
  <c r="F299" i="1"/>
  <c r="X339" i="1"/>
  <c r="F339" i="1" s="1"/>
  <c r="X314" i="1"/>
  <c r="F314" i="1" s="1"/>
  <c r="X289" i="1"/>
  <c r="F289" i="1" s="1"/>
  <c r="X404" i="1"/>
  <c r="F404" i="1" s="1"/>
  <c r="F319" i="1"/>
  <c r="X349" i="1"/>
  <c r="F349" i="1" s="1"/>
  <c r="X344" i="1"/>
  <c r="K197" i="1"/>
  <c r="J197" i="1"/>
  <c r="P779" i="1" l="1"/>
  <c r="O779" i="1"/>
  <c r="N779" i="1"/>
  <c r="L779" i="1"/>
  <c r="K779" i="1"/>
  <c r="J779" i="1"/>
  <c r="M779" i="1"/>
  <c r="P774" i="1"/>
  <c r="O774" i="1"/>
  <c r="N774" i="1"/>
  <c r="M774" i="1"/>
  <c r="L774" i="1"/>
  <c r="K774" i="1"/>
  <c r="J774" i="1"/>
  <c r="P418" i="1"/>
  <c r="O418" i="1"/>
  <c r="N418" i="1"/>
  <c r="M418" i="1"/>
  <c r="L418" i="1"/>
  <c r="K418" i="1"/>
  <c r="J418" i="1"/>
  <c r="X414" i="1" l="1"/>
  <c r="F414" i="1" s="1"/>
  <c r="X770" i="1"/>
  <c r="F770" i="1" s="1"/>
  <c r="X775" i="1"/>
  <c r="P186" i="1"/>
  <c r="O186" i="1"/>
  <c r="K603" i="1" l="1"/>
  <c r="L603" i="1"/>
  <c r="M603" i="1"/>
  <c r="N603" i="1"/>
  <c r="O603" i="1"/>
  <c r="P603" i="1"/>
  <c r="J603" i="1"/>
  <c r="F594" i="1" l="1"/>
  <c r="F589" i="1"/>
  <c r="X599" i="1"/>
  <c r="K181" i="1" l="1"/>
  <c r="J181" i="1"/>
  <c r="J202" i="1"/>
  <c r="P181" i="1"/>
  <c r="O181" i="1"/>
  <c r="N181" i="1"/>
  <c r="M181" i="1"/>
  <c r="L181" i="1"/>
  <c r="X177" i="1" l="1"/>
  <c r="F177" i="1" s="1"/>
  <c r="J174" i="1"/>
  <c r="J173" i="1"/>
  <c r="J176" i="1" l="1"/>
  <c r="M90" i="1"/>
  <c r="N90" i="1"/>
  <c r="O90" i="1"/>
  <c r="P90" i="1"/>
  <c r="L90" i="1"/>
  <c r="K90" i="1"/>
  <c r="J85" i="1"/>
  <c r="J58" i="1"/>
  <c r="J62" i="1" s="1"/>
  <c r="X84" i="1" l="1"/>
  <c r="J90" i="1"/>
  <c r="J56" i="1" s="1"/>
  <c r="J21" i="1" l="1"/>
  <c r="N313" i="1"/>
  <c r="O313" i="1"/>
  <c r="P313" i="1"/>
  <c r="J187" i="1"/>
  <c r="K745" i="1" l="1"/>
  <c r="J745" i="1"/>
  <c r="P74" i="1" l="1"/>
  <c r="P56" i="1" s="1"/>
  <c r="O74" i="1"/>
  <c r="O56" i="1" s="1"/>
  <c r="N74" i="1"/>
  <c r="L74" i="1"/>
  <c r="K74" i="1"/>
  <c r="P62" i="1"/>
  <c r="O62" i="1"/>
  <c r="N62" i="1"/>
  <c r="M62" i="1"/>
  <c r="M56" i="1" s="1"/>
  <c r="M20" i="1" s="1"/>
  <c r="L62" i="1"/>
  <c r="K62" i="1"/>
  <c r="M21" i="1" l="1"/>
  <c r="N56" i="1"/>
  <c r="X69" i="1"/>
  <c r="X57" i="1"/>
  <c r="L56" i="1"/>
  <c r="K749" i="1"/>
  <c r="L749" i="1"/>
  <c r="X56" i="1" l="1"/>
  <c r="X21" i="1" s="1"/>
  <c r="N21" i="1"/>
  <c r="F57" i="1"/>
  <c r="F69" i="1"/>
  <c r="F56" i="1" s="1"/>
  <c r="J769" i="1"/>
  <c r="J403" i="1"/>
  <c r="F21" i="1" l="1"/>
  <c r="P398" i="1"/>
  <c r="O398" i="1"/>
  <c r="N398" i="1"/>
  <c r="M398" i="1"/>
  <c r="L398" i="1"/>
  <c r="K398" i="1"/>
  <c r="J398" i="1"/>
  <c r="X394" i="1" l="1"/>
  <c r="F394" i="1" s="1"/>
  <c r="P403" i="1"/>
  <c r="O403" i="1"/>
  <c r="N403" i="1"/>
  <c r="M403" i="1"/>
  <c r="L403" i="1"/>
  <c r="K403" i="1"/>
  <c r="J298" i="1"/>
  <c r="X399" i="1" l="1"/>
  <c r="F399" i="1" s="1"/>
  <c r="J258" i="1"/>
  <c r="J784" i="1" l="1"/>
  <c r="K784" i="1"/>
  <c r="L784" i="1"/>
  <c r="M784" i="1"/>
  <c r="N784" i="1"/>
  <c r="O784" i="1"/>
  <c r="P784" i="1"/>
  <c r="K769" i="1"/>
  <c r="L769" i="1"/>
  <c r="M769" i="1"/>
  <c r="N769" i="1"/>
  <c r="O769" i="1"/>
  <c r="P769" i="1"/>
  <c r="J764" i="1"/>
  <c r="K764" i="1"/>
  <c r="L764" i="1"/>
  <c r="M764" i="1"/>
  <c r="N764" i="1"/>
  <c r="O764" i="1"/>
  <c r="P764" i="1"/>
  <c r="X760" i="1" s="1"/>
  <c r="F760" i="1" s="1"/>
  <c r="J759" i="1"/>
  <c r="K759" i="1"/>
  <c r="L759" i="1"/>
  <c r="M759" i="1"/>
  <c r="N759" i="1"/>
  <c r="O759" i="1"/>
  <c r="P759" i="1"/>
  <c r="J754" i="1"/>
  <c r="K754" i="1"/>
  <c r="L754" i="1"/>
  <c r="M754" i="1"/>
  <c r="N754" i="1"/>
  <c r="O754" i="1"/>
  <c r="P754" i="1"/>
  <c r="J749" i="1"/>
  <c r="M749" i="1"/>
  <c r="N749" i="1"/>
  <c r="O749" i="1"/>
  <c r="P749" i="1"/>
  <c r="J663" i="1"/>
  <c r="K663" i="1"/>
  <c r="L663" i="1"/>
  <c r="M663" i="1"/>
  <c r="N663" i="1"/>
  <c r="O663" i="1"/>
  <c r="P663" i="1"/>
  <c r="J658" i="1"/>
  <c r="K658" i="1"/>
  <c r="L658" i="1"/>
  <c r="M658" i="1"/>
  <c r="N658" i="1"/>
  <c r="O658" i="1"/>
  <c r="P658" i="1"/>
  <c r="J373" i="1"/>
  <c r="K373" i="1"/>
  <c r="L373" i="1"/>
  <c r="M373" i="1"/>
  <c r="N373" i="1"/>
  <c r="O373" i="1"/>
  <c r="P373" i="1"/>
  <c r="K258" i="1"/>
  <c r="L258" i="1"/>
  <c r="M258" i="1"/>
  <c r="N258" i="1"/>
  <c r="O258" i="1"/>
  <c r="P258" i="1"/>
  <c r="J248" i="1"/>
  <c r="K248" i="1"/>
  <c r="L248" i="1"/>
  <c r="M248" i="1"/>
  <c r="N248" i="1"/>
  <c r="O248" i="1"/>
  <c r="P248" i="1"/>
  <c r="J243" i="1"/>
  <c r="K243" i="1"/>
  <c r="L243" i="1"/>
  <c r="M243" i="1"/>
  <c r="N243" i="1"/>
  <c r="O243" i="1"/>
  <c r="P243" i="1"/>
  <c r="J191" i="1"/>
  <c r="K191" i="1"/>
  <c r="L191" i="1"/>
  <c r="M191" i="1"/>
  <c r="N191" i="1"/>
  <c r="O191" i="1"/>
  <c r="J186" i="1"/>
  <c r="K186" i="1"/>
  <c r="L186" i="1"/>
  <c r="M186" i="1"/>
  <c r="N186" i="1"/>
  <c r="K176" i="1"/>
  <c r="L176" i="1"/>
  <c r="M176" i="1"/>
  <c r="N176" i="1"/>
  <c r="O176" i="1"/>
  <c r="P176" i="1"/>
  <c r="X750" i="1" l="1"/>
  <c r="F750" i="1" s="1"/>
  <c r="X254" i="1"/>
  <c r="F254" i="1" s="1"/>
  <c r="X244" i="1"/>
  <c r="F244" i="1" s="1"/>
  <c r="X745" i="1"/>
  <c r="X182" i="1"/>
  <c r="F182" i="1" s="1"/>
  <c r="X659" i="1"/>
  <c r="F659" i="1" s="1"/>
  <c r="X765" i="1"/>
  <c r="X654" i="1"/>
  <c r="F654" i="1" s="1"/>
  <c r="X239" i="1"/>
  <c r="F765" i="1"/>
  <c r="X172" i="1"/>
  <c r="X187" i="1"/>
  <c r="F187" i="1" s="1"/>
  <c r="X755" i="1"/>
  <c r="F755" i="1" s="1"/>
  <c r="X780" i="1"/>
  <c r="X369" i="1"/>
  <c r="P12" i="1"/>
  <c r="L12" i="1"/>
  <c r="N12" i="1"/>
  <c r="O12" i="1"/>
  <c r="K12" i="1"/>
  <c r="M12" i="1"/>
  <c r="J19" i="1"/>
  <c r="K96" i="1"/>
  <c r="K56" i="1" s="1"/>
  <c r="L96" i="1"/>
  <c r="M96" i="1"/>
  <c r="N96" i="1"/>
  <c r="O96" i="1"/>
  <c r="P96" i="1"/>
  <c r="K102" i="1"/>
  <c r="L102" i="1"/>
  <c r="M102" i="1"/>
  <c r="N102" i="1"/>
  <c r="O102" i="1"/>
  <c r="P102" i="1"/>
  <c r="K108" i="1"/>
  <c r="L108" i="1"/>
  <c r="M108" i="1"/>
  <c r="N108" i="1"/>
  <c r="O108" i="1"/>
  <c r="P108" i="1"/>
  <c r="F239" i="1" l="1"/>
  <c r="F745" i="1"/>
  <c r="F780" i="1"/>
  <c r="F172" i="1"/>
  <c r="O21" i="1"/>
  <c r="P21" i="1"/>
  <c r="L21" i="1"/>
  <c r="M8" i="1"/>
  <c r="M9" i="1" s="1"/>
  <c r="P8" i="1"/>
  <c r="P9" i="1" s="1"/>
  <c r="K8" i="1"/>
  <c r="K9" i="1" s="1"/>
  <c r="L8" i="1"/>
  <c r="L9" i="1" s="1"/>
  <c r="O8" i="1"/>
  <c r="O9" i="1" s="1"/>
  <c r="N8" i="1"/>
  <c r="N9" i="1" s="1"/>
  <c r="J8" i="1"/>
  <c r="X103" i="1"/>
  <c r="J288" i="1"/>
  <c r="K288" i="1"/>
  <c r="L288" i="1"/>
  <c r="M288" i="1"/>
  <c r="N288" i="1"/>
  <c r="O288" i="1"/>
  <c r="P288" i="1"/>
  <c r="J278" i="1"/>
  <c r="K278" i="1"/>
  <c r="L278" i="1"/>
  <c r="M278" i="1"/>
  <c r="N278" i="1"/>
  <c r="O278" i="1"/>
  <c r="P278" i="1"/>
  <c r="J273" i="1"/>
  <c r="K273" i="1"/>
  <c r="L273" i="1"/>
  <c r="M273" i="1"/>
  <c r="N273" i="1"/>
  <c r="O273" i="1"/>
  <c r="P273" i="1"/>
  <c r="K268" i="1"/>
  <c r="L268" i="1"/>
  <c r="M268" i="1"/>
  <c r="N268" i="1"/>
  <c r="O268" i="1"/>
  <c r="J263" i="1"/>
  <c r="K263" i="1"/>
  <c r="L263" i="1"/>
  <c r="M263" i="1"/>
  <c r="N263" i="1"/>
  <c r="O263" i="1"/>
  <c r="P263" i="1"/>
  <c r="X269" i="1" l="1"/>
  <c r="F269" i="1" s="1"/>
  <c r="X264" i="1"/>
  <c r="F264" i="1" s="1"/>
  <c r="X259" i="1"/>
  <c r="X284" i="1"/>
  <c r="F284" i="1" s="1"/>
  <c r="X274" i="1"/>
  <c r="F274" i="1" s="1"/>
  <c r="J9" i="1"/>
  <c r="K21" i="1"/>
  <c r="J17" i="1"/>
  <c r="P588" i="1"/>
  <c r="O588" i="1"/>
  <c r="N588" i="1"/>
  <c r="M588" i="1"/>
  <c r="L588" i="1"/>
  <c r="K588" i="1"/>
  <c r="J588" i="1"/>
  <c r="P368" i="1"/>
  <c r="O368" i="1"/>
  <c r="N368" i="1"/>
  <c r="M368" i="1"/>
  <c r="L368" i="1"/>
  <c r="K368" i="1"/>
  <c r="J368" i="1"/>
  <c r="P363" i="1"/>
  <c r="O363" i="1"/>
  <c r="N363" i="1"/>
  <c r="M363" i="1"/>
  <c r="L363" i="1"/>
  <c r="K363" i="1"/>
  <c r="J363" i="1"/>
  <c r="J358" i="1"/>
  <c r="J12" i="1" s="1"/>
  <c r="J338" i="1"/>
  <c r="J333" i="1"/>
  <c r="J323" i="1"/>
  <c r="M313" i="1"/>
  <c r="L313" i="1"/>
  <c r="K313" i="1"/>
  <c r="J313" i="1"/>
  <c r="M308" i="1"/>
  <c r="L308" i="1"/>
  <c r="X304" i="1" s="1"/>
  <c r="K308" i="1"/>
  <c r="J308" i="1"/>
  <c r="J293" i="1"/>
  <c r="K119" i="1"/>
  <c r="J119" i="1"/>
  <c r="O166" i="1" l="1"/>
  <c r="O20" i="1" s="1"/>
  <c r="N166" i="1"/>
  <c r="N20" i="1" s="1"/>
  <c r="P166" i="1"/>
  <c r="P20" i="1" s="1"/>
  <c r="X309" i="1"/>
  <c r="F259" i="1"/>
  <c r="X584" i="1"/>
  <c r="X359" i="1"/>
  <c r="F584" i="1"/>
  <c r="L166" i="1"/>
  <c r="K166" i="1"/>
  <c r="K20" i="1" s="1"/>
  <c r="N10" i="1"/>
  <c r="N11" i="1" s="1"/>
  <c r="F304" i="1"/>
  <c r="K10" i="1"/>
  <c r="K11" i="1" s="1"/>
  <c r="L10" i="1"/>
  <c r="L11" i="1" s="1"/>
  <c r="J166" i="1"/>
  <c r="J20" i="1" s="1"/>
  <c r="M14" i="1"/>
  <c r="K14" i="1"/>
  <c r="O14" i="1"/>
  <c r="N14" i="1"/>
  <c r="P14" i="1"/>
  <c r="P10" i="1"/>
  <c r="P11" i="1" s="1"/>
  <c r="M10" i="1"/>
  <c r="M11" i="1" s="1"/>
  <c r="O10" i="1"/>
  <c r="O11" i="1" s="1"/>
  <c r="J14" i="1"/>
  <c r="L14" i="1"/>
  <c r="J10" i="1"/>
  <c r="F344" i="1"/>
  <c r="X166" i="1" l="1"/>
  <c r="X20" i="1" s="1"/>
  <c r="F359" i="1"/>
  <c r="F309" i="1"/>
  <c r="F166" i="1" s="1"/>
  <c r="F20" i="1" s="1"/>
  <c r="L20" i="1"/>
  <c r="L18" i="1" s="1"/>
  <c r="L134" i="1"/>
  <c r="M134" i="1"/>
  <c r="P134" i="1"/>
  <c r="O134" i="1"/>
  <c r="M18" i="1"/>
  <c r="K134" i="1"/>
  <c r="J7" i="1"/>
  <c r="N134" i="1"/>
  <c r="O18" i="1"/>
  <c r="O13" i="1"/>
  <c r="O15" i="1" s="1"/>
  <c r="N13" i="1"/>
  <c r="N15" i="1" s="1"/>
  <c r="K13" i="1"/>
  <c r="K15" i="1" s="1"/>
  <c r="K7" i="1"/>
  <c r="J11" i="1"/>
  <c r="J13" i="1" s="1"/>
  <c r="J15" i="1" s="1"/>
  <c r="M13" i="1"/>
  <c r="M15" i="1" s="1"/>
  <c r="O7" i="1"/>
  <c r="L13" i="1"/>
  <c r="L15" i="1" s="1"/>
  <c r="M7" i="1"/>
  <c r="N7" i="1"/>
  <c r="L7" i="1"/>
  <c r="P7" i="1"/>
  <c r="J134" i="1"/>
  <c r="J18" i="1" s="1"/>
  <c r="K18" i="1"/>
  <c r="X134" i="1" l="1"/>
  <c r="X18" i="1"/>
  <c r="P13" i="1"/>
  <c r="P15" i="1" s="1"/>
  <c r="P18" i="1"/>
  <c r="N18" i="1"/>
  <c r="F120" i="1"/>
  <c r="F119" i="1" s="1"/>
  <c r="F134" i="1" l="1"/>
  <c r="F19" i="1"/>
  <c r="F18" i="1" s="1"/>
</calcChain>
</file>

<file path=xl/sharedStrings.xml><?xml version="1.0" encoding="utf-8"?>
<sst xmlns="http://schemas.openxmlformats.org/spreadsheetml/2006/main" count="1176" uniqueCount="266">
  <si>
    <t>LP.</t>
  </si>
  <si>
    <t xml:space="preserve">NAZWA I CEL PRZEDSIĘZIĘCIA </t>
  </si>
  <si>
    <t xml:space="preserve">OKRES REALIZACJI </t>
  </si>
  <si>
    <t>JEDNOSTKA ODPOWIEDZIALNA LUB KOORDYNUJĄCA</t>
  </si>
  <si>
    <t>KLASYFIKACJA BUDŻETOWA</t>
  </si>
  <si>
    <t>OD</t>
  </si>
  <si>
    <t>DO</t>
  </si>
  <si>
    <t xml:space="preserve">ROZDZIAŁ </t>
  </si>
  <si>
    <t>§</t>
  </si>
  <si>
    <t xml:space="preserve">1. </t>
  </si>
  <si>
    <t>LIMIT ŚRODKÓW NA INWESTYCJE</t>
  </si>
  <si>
    <t>X</t>
  </si>
  <si>
    <t>2.</t>
  </si>
  <si>
    <t>RAZEM ZADANIA DO REALIZACJI:</t>
  </si>
  <si>
    <t>2.1</t>
  </si>
  <si>
    <t>2.2</t>
  </si>
  <si>
    <t>2.3</t>
  </si>
  <si>
    <t>1.</t>
  </si>
  <si>
    <t>WYDATKI NA PRZEDSIĘWZIĘCIA OGÓŁEM (1.1.+1.2.+1.3.), W TYM:</t>
  </si>
  <si>
    <t>1A</t>
  </si>
  <si>
    <t>WYDATKI BIEŻĄCE</t>
  </si>
  <si>
    <t>1B</t>
  </si>
  <si>
    <t>WYDATKI MAJĄTKOWE</t>
  </si>
  <si>
    <t>1.1</t>
  </si>
  <si>
    <t>WYDATKI NA PROGRAMY, PROJEKTY LUB ZADANIA ZWIĄZANE Z PROGRAMAMI REALIZOWANYMI Z UDZIAŁĘM ŚRODKÓW, O KTÓRYCH MOWA W ART.5 UST. 1 PKT. 2 i 3 USTAWY Z  DNIA  27 SIERPNIA 2009r. O FINANSACH PUBLICZNYCH, Z TEGO:</t>
  </si>
  <si>
    <t>1.1.1</t>
  </si>
  <si>
    <t>RAZEM LIMITY WYDATKÓW:</t>
  </si>
  <si>
    <t>URZĄD GMINY KOBYLNICA</t>
  </si>
  <si>
    <t>ŚRODKI WŁASNE</t>
  </si>
  <si>
    <t>1.1.2</t>
  </si>
  <si>
    <t>BUDŻET UE</t>
  </si>
  <si>
    <t>BUDŻET PAŃSTWA</t>
  </si>
  <si>
    <t xml:space="preserve">INNE </t>
  </si>
  <si>
    <t>INNE</t>
  </si>
  <si>
    <t xml:space="preserve">ŚRODKI WŁASNE </t>
  </si>
  <si>
    <t xml:space="preserve">1.2 </t>
  </si>
  <si>
    <t>WYDATKI NA PROGRAMY, PROJEKTY LUB ZADANIA ZWIĄZANE Z UMOWAMI PARTNERSTWA PUBLICZNO-PRYWATNEGO, Z TEGO:</t>
  </si>
  <si>
    <t>1.2.1</t>
  </si>
  <si>
    <t>1.2.2</t>
  </si>
  <si>
    <t>1.3</t>
  </si>
  <si>
    <t>1.3.1</t>
  </si>
  <si>
    <t>01010</t>
  </si>
  <si>
    <t>40095</t>
  </si>
  <si>
    <t>1.3.2</t>
  </si>
  <si>
    <t>Budowa sieci wodociągowej i sieci kanalizacji sanitarnej w miejscowości Kobylnica, Kwakowo, Kruszyna, Lubuń, Zajączkowo, Sycewice i Sierakowo celem uzbrojenia działek komunalnych przeznaczonych pod zabudowę mieszkaniową.</t>
  </si>
  <si>
    <t>WFOŚ - POŻYCZKA</t>
  </si>
  <si>
    <t>WFOŚ - DOTACJA</t>
  </si>
  <si>
    <t>Nabycie urządzeń sanitarnych do zasobów Gminy Kobylnica</t>
  </si>
  <si>
    <t>Zarządzanie wodami opadowymi i roztopowymi na terenie Gminy Kobylnica na lata 2015-2023</t>
  </si>
  <si>
    <t>60016</t>
  </si>
  <si>
    <t>INNE - WKŁAD MIESZKAŃCÓW</t>
  </si>
  <si>
    <t>Budowa układu drogowego dróg gminnych - ulicy Brzozowej i Leśniej w Bolesławicach wraz z budową infrastruktury towarzyszącej</t>
  </si>
  <si>
    <t>INNE - Urząd Marszałkowski</t>
  </si>
  <si>
    <t>Przebudowa ulicy Polnej w Sycewicach</t>
  </si>
  <si>
    <t>Budowa ulicy Stanisława Kądzieli w Kobylnicy wraz z budową infrastruktury towarzyszącej</t>
  </si>
  <si>
    <t>INNE - FUNDUSZ SOŁECKI</t>
  </si>
  <si>
    <t>Nabycie infrastruktury drogowej do zasobów Gminy Kobylnica</t>
  </si>
  <si>
    <t>Budowa ulicy Wiśniowej w Kobylnicy wraz z budową infrastrurkury towarzyszącej</t>
  </si>
  <si>
    <t>Budowa ulicy Źródlanej w Kobylnicy wraz z budową infrastruktury towarzyszącej</t>
  </si>
  <si>
    <t>INNEI</t>
  </si>
  <si>
    <t>Budowa pętli autobusowej w Dobrzęcinie</t>
  </si>
  <si>
    <t>Budowa układu drogowego dróg gminnych - ulic Słonecznej, Krótkiej i Leśnej w Kobylnicy wraz z budową infrastruktury towarzyszącej</t>
  </si>
  <si>
    <t xml:space="preserve">Budowa drogi gminnej - ulicy Kalinowej w Kobylnicy wraz z infrastrukturą towarzyszącą </t>
  </si>
  <si>
    <t>Budowa energooszczędnego oświetlenia drogowego na terenie Gminy Kobylnica</t>
  </si>
  <si>
    <t>Nabycie infrastruktury oświetleniowej drogowej do zasobów Gminy Kobylnica</t>
  </si>
  <si>
    <t>Budowa budynku hali sportowej przy szkole podstawowej w Kwakowie</t>
  </si>
  <si>
    <t>Budowa boiska wielofunkcyjnego poprzez przebudowę istniejących kortów tenisowych przy ZSS w Kobylnicy</t>
  </si>
  <si>
    <t>ŁĄCZNE NAKŁADY FINANSOWE
 (w złotych)</t>
  </si>
  <si>
    <t>WYDATKI NA PROGRAMY, PROJEKTY LUB ZADANIA POZOSTAŁE INNE NIŻ WYMIENIONE W PKT.  1.1 i 1.2, Z TEGO:</t>
  </si>
  <si>
    <t>ŹRÓDŁO FINANSOWANIA</t>
  </si>
  <si>
    <t>INNE - Fundusz Sołecki</t>
  </si>
  <si>
    <t>ZADANIA DOFINANSOWANE - PODPISANE UMOWY (POROZUMIENIA)</t>
  </si>
  <si>
    <t>INWESTYCJE POZOSTAŁE</t>
  </si>
  <si>
    <t>2.4</t>
  </si>
  <si>
    <t>Rozbudowa infrastruktury towarzyszącej świetlicy wiejskiej w Reblinie poprzez budowę boiska wielofunkcyjnego, parku fitness oraz parkingu</t>
  </si>
  <si>
    <t>Dotacja dla Partnerów Projektu</t>
  </si>
  <si>
    <t>Budowa schroniska dla zwierząt w Słupsku w ramach umowy partnerskiej</t>
  </si>
  <si>
    <t xml:space="preserve">Boisko do piłki nożnej na terenie sportowo-rekreacyjnym w Kwakowie - budowa, rozbudowa i modernizacja infrastruktury sportowo - rekreacyjno - edukacyjnej w miejscowości Kwakowo </t>
  </si>
  <si>
    <t>Przebudowa drogi powiatowej 
Nr 1157 G Łosino - Barcino</t>
  </si>
  <si>
    <t>INNE i</t>
  </si>
  <si>
    <t xml:space="preserve">Budowa dróg gminnych wraz z budową infrastruktury towarzyszącej do działek komunalnych przeznaczonych pod zabudowę mieszkaniową  </t>
  </si>
  <si>
    <t>INNE - udział Gminy Słupsk</t>
  </si>
  <si>
    <t>WPISANE DO PROJEKTU BUDŻETU</t>
  </si>
  <si>
    <t>WYBRANE DO REALIZACJI - 
UMOWY na rob. Bud.</t>
  </si>
  <si>
    <t>WYBRANE DO REALIZACJI - UMOWY+ZOBOWIAZANIA inne</t>
  </si>
  <si>
    <t>FS+KoBO=WPF</t>
  </si>
  <si>
    <t>ŚRODKI DO DYSPOZYCJI: Poz 1-3</t>
  </si>
  <si>
    <t>Poz. 1.1 - 2.1</t>
  </si>
  <si>
    <t>Poz. 1.1 - 2.1 - 2.2</t>
  </si>
  <si>
    <t>Poz. 1.1 - 2.1 - 2.2 - 2.3</t>
  </si>
  <si>
    <t>Poz. 1.1 - 2.1 - 2.2 - 2.3 - 2.4</t>
  </si>
  <si>
    <t>INNE-FUNDUSZ SOŁECKI</t>
  </si>
  <si>
    <t xml:space="preserve">BUDŻET UE </t>
  </si>
  <si>
    <t>Dofinansowanie transportu zbiorowego na terenie Gminy Kobylnica na podstawie Porozumienia Międzygminnego z Miastem Słupsk z dnia 28.02.2011r.</t>
  </si>
  <si>
    <t>System gospodarowania odpadami komunalnymi</t>
  </si>
  <si>
    <t>Zakup terenów inwestycyjnych do mienia gminnego</t>
  </si>
  <si>
    <t>Budowa drogi na ul. Ogrodowej w Zajączkowie</t>
  </si>
  <si>
    <t>Zagospodarowanie terenu wokół jeziora Ścięgnica pod względem rekreacyjno-wypoczynkowym</t>
  </si>
  <si>
    <t>INNE-udział Lasów Państwowych</t>
  </si>
  <si>
    <t xml:space="preserve">Budowa dróg gminnych w miejscowości Lulemino wraz z przebudową kanalizacji deszczowej </t>
  </si>
  <si>
    <t>Budowa drogi gminnej ul. Wierzbowej w Kobylnicy</t>
  </si>
  <si>
    <t>Bieżące sukcesywne wykonanie prac geodezyjnych dla Gminy Kobylnica i Centrum Usług Wspólnych w Kobylnicy w latach 2019-2020</t>
  </si>
  <si>
    <t>ŚRODKI WOJEWÓDZ. POMORSKIEGO</t>
  </si>
  <si>
    <t>FUNDUSZ SOŁECKI</t>
  </si>
  <si>
    <t>Budowa świetlicy wiejskiej w Zębowie</t>
  </si>
  <si>
    <t>INNE -KRAT-MET</t>
  </si>
  <si>
    <t>Budowa obiektu sportowo-rekreacyjnego wraz z infrastrukturą towarzyszącą w Kuleszewie</t>
  </si>
  <si>
    <t xml:space="preserve">Rewitalizacja parku pałacowego w Sycewicach
</t>
  </si>
  <si>
    <t xml:space="preserve">Przebudowa drogi powiatowej Nr 1157 G Łosino - Barcino 
</t>
  </si>
  <si>
    <t>INNE-DOTACJA</t>
  </si>
  <si>
    <t xml:space="preserve">Budowa drogi gminnej Nr 114046G przy stawie w Runowie Sławieńskim
</t>
  </si>
  <si>
    <t xml:space="preserve">Rozbudowa drogi powiatowej Nr 1105G na odcinku od drogi krajowej DK6 do Zębowa (do granic administracyjnych Gminy Kobylnica) wraz z budową ścieżki rowerowej
</t>
  </si>
  <si>
    <t>Zagospodarowanie w obrębie starego poniemieckiego  cmentarza  wraz z budową lapidarium w Sierakowie</t>
  </si>
  <si>
    <t>Przebudowa placu zabaw i rekreacji w Sycewicach</t>
  </si>
  <si>
    <t>Budowa terenu sportowo-rekreacyjnego w Kobylnicy</t>
  </si>
  <si>
    <t>Zakup pomieszczeń na cele przedszkolne i szkolne w budynku położnonym przy ulicy Transportowej 30 w Kobylnicy</t>
  </si>
  <si>
    <t xml:space="preserve">Budowa budynku sali gimnastycznej przy szkole podstawowej w Kończewie.                                                        </t>
  </si>
  <si>
    <t>85595</t>
  </si>
  <si>
    <t xml:space="preserve">Budowa terenu sportowo-rekreacyjnego wraz z budową drogi dojazdowej i miejsc parkingowych w Sycewicach. Zadanie dofinansowane ze środków Funduszu Przeciwdziałania COVID-19 dla jednostek samorządu terytorialnego.
</t>
  </si>
  <si>
    <t>Przebudowa pomieszczeń budynku Szkoły Podstawowej w Kwakowie na potrzeby oddziałów przedszkolnych i Gminnej Biblioteki Publicznej w Kobylnicy</t>
  </si>
  <si>
    <t xml:space="preserve">Budowa układu drogowego dróg gminnych - ulic: Tęczowej i Oliwkowej w Bolesławicach  wraz z budową infrastruktury towarzyszącej.   </t>
  </si>
  <si>
    <t>01042</t>
  </si>
  <si>
    <t>90095</t>
  </si>
  <si>
    <t>DOFINANSOWANIE</t>
  </si>
  <si>
    <t>INNE -ŚRODKI POWIATU SŁUPSKIEGO</t>
  </si>
  <si>
    <t xml:space="preserve">CUW                SP Kbylnica               SP Kończewo  SP Kwakowo           SP Słonowice SP Sycewice                                             </t>
  </si>
  <si>
    <r>
      <t xml:space="preserve"> "Erasmus+"                                                  </t>
    </r>
    <r>
      <rPr>
        <sz val="7"/>
        <color rgb="FFFF0000"/>
        <rFont val="Arial"/>
        <family val="2"/>
        <charset val="238"/>
      </rPr>
      <t xml:space="preserve">projekt finansowany ze środków  Fundacji Rozwoju Systemu Edukacji - Narodowa Agencja Programu Erasmus+. </t>
    </r>
  </si>
  <si>
    <r>
      <t xml:space="preserve">"Ochrona rodzimej przyrody przed inwazją barszczu Sosnowskiego, rdestowca ostrokończystego oraz nawłoci kanadyjskiej w gminie Kępice i Kobylnica" </t>
    </r>
    <r>
      <rPr>
        <sz val="7"/>
        <color rgb="FFFF0000"/>
        <rFont val="Arial"/>
        <family val="2"/>
        <charset val="238"/>
      </rPr>
      <t>Projekt dofinansowany ze środków Mechanizmu Finansowego Europejskiego Obszaru Gospodarczego w ramach programu Środowisko, Energia i Zmiany Klimatu Środowisko Naturalne i Ekosystemy.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</si>
  <si>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Poprawa efektywności systemów oświetlenia zewnętrznego na terenie obszaru funkcjonalnego Miasta Słupska 
</t>
    </r>
    <r>
      <rPr>
        <sz val="6.5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</t>
    </r>
  </si>
  <si>
    <r>
      <t xml:space="preserve">Rewitalizacja przestrzeni publicznej w Runowie Sławińskim, Reblinie, Zębowie, poprzez zagospodarowanie terenów wokół zbiorników wodnych wraz z ich renaturyzacją
</t>
    </r>
    <r>
      <rPr>
        <sz val="7"/>
        <color rgb="FFFF0000"/>
        <rFont val="Arial"/>
        <family val="2"/>
        <charset val="238"/>
      </rPr>
      <t xml:space="preserve">Zadanie w części dofinansowane ze środków Europejskiego Funduszu Rozwoju Regionalnego w ramach Regionalnego Programu Operacyjnego Województwa Pomorskiego na lata 2014 – 2020 w ramach projektu "Utrzymanie naturalnych ekosystemów retencjonujących wodę w Gminie Kobylnica", w tym ze środków Funduszu Sołeckiego Sołectwa Runowo Sławieńskie w wys. 12737 zł. </t>
    </r>
  </si>
  <si>
    <r>
      <t xml:space="preserve">Rewitalizacja parku pałacowego w Sycewicach
</t>
    </r>
    <r>
      <rPr>
        <sz val="7"/>
        <color rgb="FFFF0000"/>
        <rFont val="Arial"/>
        <family val="2"/>
        <charset val="238"/>
      </rPr>
      <t>Zadanie w części dofinansowane ze środków Europejskiego Funduszu Rozwoju Regionalnego w ramach Regionalnego Programu Operacyjnego Województwa Pomorskiego na lata 2014-2020 w ramach projektu "Utrzymanie naturalnych ekosystemów retencjonujących wodę w Gminie Kobylnica"</t>
    </r>
  </si>
  <si>
    <r>
      <t xml:space="preserve">Budowa terenu rekreacyjnego wraz z przebudową zbiornika retencjonującego wody opadowe w miejscowości Zagórki                                                                                                         </t>
    </r>
    <r>
      <rPr>
        <sz val="7"/>
        <color rgb="FFFF0000"/>
        <rFont val="Arial"/>
        <family val="2"/>
        <charset val="238"/>
      </rPr>
      <t>Zadanie dofinansowane ze środków Europejskiego Funduszu Rolnego na rzecz Rozwoju Obszarów Wiejskich w ramach Programu Rozwoju Obszarów Wiejskich na lata 2014-2020</t>
    </r>
  </si>
  <si>
    <r>
      <t xml:space="preserve">Wspieranie rozproszonych, odnawialnych źródeł energii w Gminie Kobylnica. </t>
    </r>
    <r>
      <rPr>
        <sz val="7"/>
        <color rgb="FFFF0000"/>
        <rFont val="Arial"/>
        <family val="2"/>
        <charset val="238"/>
      </rPr>
      <t xml:space="preserve">Inwestycja współfinansowana ze środków NFOŚiGW w Warszawie </t>
    </r>
  </si>
  <si>
    <r>
      <rPr>
        <b/>
        <sz val="7"/>
        <color rgb="FFFF0000"/>
        <rFont val="Arial"/>
        <family val="2"/>
        <charset val="238"/>
      </rPr>
      <t xml:space="preserve">Program gospodarki wodno-ściekowej w rejonie Słupska                                                   </t>
    </r>
    <r>
      <rPr>
        <sz val="6.5"/>
        <color rgb="FFFF0000"/>
        <rFont val="Arial"/>
        <family val="2"/>
        <charset val="238"/>
      </rPr>
      <t xml:space="preserve"> S</t>
    </r>
    <r>
      <rPr>
        <sz val="6"/>
        <color rgb="FFFF0000"/>
        <rFont val="Arial"/>
        <family val="2"/>
        <charset val="238"/>
      </rPr>
      <t>płata zobowiązań zaciągniętych w ramach projektu</t>
    </r>
    <r>
      <rPr>
        <sz val="6.5"/>
        <color rgb="FFFF0000"/>
        <rFont val="Arial"/>
        <family val="2"/>
        <charset val="238"/>
      </rPr>
      <t xml:space="preserve"> - wniesienie wkładu do Spółki "Wodociągi" Sp. zo.o. w Słupsku,  której Gmina Kobylnica jest współwłaścicielem.</t>
    </r>
  </si>
  <si>
    <r>
      <t xml:space="preserve">Modernizacja drogi gminnej Nr 114024G w Kruszyna - Lulemino. 
</t>
    </r>
    <r>
      <rPr>
        <strike/>
        <sz val="7"/>
        <color rgb="FFFF0000"/>
        <rFont val="Arial"/>
        <family val="2"/>
        <charset val="238"/>
      </rPr>
      <t>Zadanie dofinansowane ze środków  związanych z wyłączeniem z produkcji gruntów rolnych z Departamentu Środowiska i Rolnictwa Urzędu Marszałkowskiego Województwa Pomorskiego</t>
    </r>
    <r>
      <rPr>
        <b/>
        <strike/>
        <sz val="7"/>
        <color rgb="FFFF0000"/>
        <rFont val="Arial"/>
        <family val="2"/>
        <charset val="238"/>
      </rPr>
      <t xml:space="preserve"> </t>
    </r>
  </si>
  <si>
    <t>INNE - fundusze norweskie</t>
  </si>
  <si>
    <t>ŚRODKI WŁASNE-koszty niekwalifikowane</t>
  </si>
  <si>
    <t>INNE-dofinansowanie</t>
  </si>
  <si>
    <t>INNE-środki własne - koszty niekwalifikowane</t>
  </si>
  <si>
    <t xml:space="preserve">Przebudowa drogi gminnej w miejscowości Żelkówko
</t>
  </si>
  <si>
    <t xml:space="preserve">Przebudowa dróg gminnych w miejscowości Lubuń 
</t>
  </si>
  <si>
    <t xml:space="preserve">Budowa miejsc parkingowych w obrębie osiedla mieszkaniowego przy ulicy Głównej w miejscowości Kończewo
</t>
  </si>
  <si>
    <t xml:space="preserve">Budowa boiska wielofunkcyjnego w Słonowicach
</t>
  </si>
  <si>
    <t>INNE - FUNDUSZ SOŁECKI S.ŁOSINO</t>
  </si>
  <si>
    <t>Budowa sieci wodno-kanalizacyjnej w m. Zagórki</t>
  </si>
  <si>
    <t>ŚROD+I176:P178KI WŁASNE</t>
  </si>
  <si>
    <t>Ochrona zasobów przyrodniczych poprzez zwiększenie retencji stawów w Bolesławicach</t>
  </si>
  <si>
    <t xml:space="preserve">Budowa świetlicy wiejskiej wraz z rozbudową terenu sportowo - rekreacyjnego w Ścięgnicy
</t>
  </si>
  <si>
    <t>Rozbudowa placu zabaw w Kruszynie</t>
  </si>
  <si>
    <t>INNE - KOBO</t>
  </si>
  <si>
    <t xml:space="preserve">Rewitalizacja przestrzeni publicznej w Runowie Sławińskim, Reblinie, Zębowie, poprzez zagospodarowanie terenów wokół zbiorników wodnych wraz z ich renaturyzacją  
</t>
  </si>
  <si>
    <t xml:space="preserve">Przebudowa drogi gminnej nr 114005 G - ulicy Młyńskiej w miejscowości Kobylnica
</t>
  </si>
  <si>
    <t>Budowa drogi gminnej nr 114142G - ul. Leśny Zakątek w Kobylnicy wraz z budową infrastruktury towarzyszącej</t>
  </si>
  <si>
    <t xml:space="preserve">Budowa Al. Orzechowej w Kobylnicy
</t>
  </si>
  <si>
    <t xml:space="preserve">Budowa drogi gminnej - ulicy Dębowej w Kobylnicy wraz z budową infrastruktury towarzyszącej
</t>
  </si>
  <si>
    <t xml:space="preserve">Budowa drogi gminnej - ulicy Drzymały w Kobylnicy wraz z budową infrastruktury towarzyszącej
</t>
  </si>
  <si>
    <t xml:space="preserve">Budowa drogi gminnej w kierunku działek komunalnych gminy w m. Sierakowo
</t>
  </si>
  <si>
    <t xml:space="preserve">Budowa chodnika dla pieszych w m. Komorczyn wraz z przebudową wjazdów w ciągu drogi gminnej  
</t>
  </si>
  <si>
    <t>CENTRUM USŁUG WSPÓLNYCH</t>
  </si>
  <si>
    <t>01043</t>
  </si>
  <si>
    <t>01044</t>
  </si>
  <si>
    <t>01095</t>
  </si>
  <si>
    <r>
      <t xml:space="preserve">Ochrona różnorodności biologicznej na terenie powiatu słupskiego 
</t>
    </r>
    <r>
      <rPr>
        <sz val="7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partnerski. STANICE ROWEROWE</t>
    </r>
  </si>
  <si>
    <t xml:space="preserve">Rozbudowa układu drogowego w m. Wrząca </t>
  </si>
  <si>
    <t>INNE - FUNDUSZ SOLECKI WIDZINO</t>
  </si>
  <si>
    <t>Przebudowa przejść dla pieszych w obrębie skrzyżowania ulic Szczecińskiej (droga gminna nr 114209G, działka nr 633) i Transportowej (droga gminna Nr 114082G, działka Nr 634/1) w miejscowości Kobylnica - zadanie dofinansowane z Rządowego Funduszu Rozwoju Dróg 2021 w zakresie poprawy bezpieczeństwa na przejściach dla pieszych</t>
  </si>
  <si>
    <t>Przebudowa przejścia dla pieszych w ciągu drogi krajowej nr 1153 G zlokalizowanego przy Szkole Podstawowej  na działce nr 32 w miejscowości Słonowice - zadanie dofinansowane z Rządowego Funduszu Rozwoju Dróg 2021 w zakresie poprawy bezpieczeństwa na przejściach dla pieszych</t>
  </si>
  <si>
    <t>Przebudowa przejścia dla pieszych w ciągu drogi krajowej nr DK6 zlokalizowanego u zbiegu ulic Polnej i Pocztowej na działkach nr 3/5 i 136/2 w miejscowości Sycewice - zadanie dofinansowane z Rządowego Funduszu Rozwoju Dróg 2021 w zakresie poprawy bezpieczeństwa na przejściach dla pieszych</t>
  </si>
  <si>
    <t>Przebudowa przejścia dla pieszych w ciągu drogi krajowej nr DK6 zlokalizowanego koło przystanku autobusowego na działce nr 47/4 w miejscowości Sycewice - zadanie dofinansowane z Rządowego Funduszu Rozwoju Dróg 2021 w zakresie poprawy bezpieczeństwa na przejściach dla pieszych</t>
  </si>
  <si>
    <t>Inne - fundusze norweskie</t>
  </si>
  <si>
    <t>01043 01044</t>
  </si>
  <si>
    <t xml:space="preserve">Budowa sieci wodociągowej i sieci kanalizacji sanitarnej wraz z budową lokalnych systemów oczyszczania ścieków na obszarach położonych poza granicami aglomeracji Słupsk, na terenie Gminy Kobylnica
</t>
  </si>
  <si>
    <t>Rozbudowa placu zabaw i strefy rekreacyjo-sportowej w Bolesławicach</t>
  </si>
  <si>
    <r>
      <t xml:space="preserve">LIMIT ZOBOWIĄZAŃ     </t>
    </r>
    <r>
      <rPr>
        <sz val="6"/>
        <rFont val="Arial"/>
        <family val="2"/>
        <charset val="238"/>
      </rPr>
      <t>(w złotych)</t>
    </r>
  </si>
  <si>
    <t xml:space="preserve">Budowa drogi gminnej w miejscowości Bzowo
</t>
  </si>
  <si>
    <t xml:space="preserve">Budowa ciągu dróg gminnych ulic: Rataja i Irysowej w Kobylnicy oraz Turkusowej w Bolesławicach
</t>
  </si>
  <si>
    <t xml:space="preserve">Budowa terenu rekreacyjnego wraz z przebudową zbiornika retencjonującego wody opadowe w miejscowości Zagórki                                                                                                         </t>
  </si>
  <si>
    <t>INNE-KOBO UG</t>
  </si>
  <si>
    <t>INNE-KOBO CUW</t>
  </si>
  <si>
    <t>URZĄD GMINY KOBYLNICA -  CENTRUM USŁUG WSPÓLNYCH W KOBYLNICY</t>
  </si>
  <si>
    <t>ŚRODKI WŁASNE CIVID-19</t>
  </si>
  <si>
    <t xml:space="preserve">Przebudowa drogi gminnej nr 114082G - ulicy Transportowej w Kobylnicy wraz z budową infrastruktury towarzyszącej
</t>
  </si>
  <si>
    <t>INNE - BGK FUNDUSZ DOPŁAT</t>
  </si>
  <si>
    <t>Budowa budynku mieszkalnego wielorodzinnego przy ul. Głównej 35 w Kobylnicy</t>
  </si>
  <si>
    <t>Poprawa efektywności energetycznej w Gminie Kobylnica poprzez termomodernizację czterech budynków Szkoły Podstawowej w Kobylnicy</t>
  </si>
  <si>
    <r>
      <t>BUDŻET PAŃSTWA -</t>
    </r>
    <r>
      <rPr>
        <b/>
        <sz val="4.5"/>
        <color theme="1"/>
        <rFont val="Arial"/>
        <family val="2"/>
        <charset val="238"/>
      </rPr>
      <t xml:space="preserve"> POLSKI ŁAD</t>
    </r>
  </si>
  <si>
    <t>BUDŻET PAŃSTWA- POLSKI ŁAD</t>
  </si>
  <si>
    <t>SRODKI  WOJEWÓDZTWA POMORSKIEGO</t>
  </si>
  <si>
    <t>SP Kończewo</t>
  </si>
  <si>
    <t>BUDŻET PAŃSTWA-POLSKI ŁAD</t>
  </si>
  <si>
    <t>Zagospodarowanie miejsca spotkań i rekreacji Słonowiczki</t>
  </si>
  <si>
    <t>Budowa drogi gminnej, położonej na działce nr 5/59 w m. Kuleszewo</t>
  </si>
  <si>
    <t xml:space="preserve">Budowa drogi gminnej ul. Wichrowej w Łosinie wraz z budową infrastruktury towarzyszacej
</t>
  </si>
  <si>
    <t>Budowa odcinka Obwodnicy Kobylnicy, położonego na terenie Miasta Słupska</t>
  </si>
  <si>
    <t>Przebudowa drogi gminnej Nr 114023 G i 114021 G Wrząca - Ścięgnica</t>
  </si>
  <si>
    <t>Inne -dofinansowanie</t>
  </si>
  <si>
    <t>Uzbrojenie terenu w miejscowości Sycewice (gm. Kobylnica) pod budowę budynków mieszkalnych dla osób o umiarkowanych dochodach</t>
  </si>
  <si>
    <t>POLSKI ŁAD</t>
  </si>
  <si>
    <t xml:space="preserve">Budowa drogi gminnej nr 114140G - ul. Wrzosowej w miejscowości Kobylnica wraz z budową infrastruktury towarzyszącej
</t>
  </si>
  <si>
    <t>Budowa drogi gminnej nr 114119G Słonowice-Kończewo wraz z infrastrukturą towarzyszącą</t>
  </si>
  <si>
    <t>Budowa skateparku w miejscowości Kwakowo</t>
  </si>
  <si>
    <t>92605</t>
  </si>
  <si>
    <t xml:space="preserve">Budowa "Traktu Polskich Olimpijczyków" wraz z modernizacją konstrukcji nawierzchni w obrębie parku im. "Pierwszych Mieszkańców Kobylnicy" </t>
  </si>
  <si>
    <t>Przebudowa drogi gminnej na terenie Gminy Kobylnica</t>
  </si>
  <si>
    <t>BUDŻET PAŃSTWA POLSKI ŁAD</t>
  </si>
  <si>
    <t>Przebudowa budynku przy ul. Sportowej 5 w miejscowości Sycewice</t>
  </si>
  <si>
    <r>
      <t xml:space="preserve">Budowa drogi dla pieszych przy drodze gminnej nr 114210G (ul.Słupska) w miejscowości Bolesławice.                </t>
    </r>
    <r>
      <rPr>
        <sz val="7"/>
        <rFont val="Arial"/>
        <family val="2"/>
        <charset val="238"/>
      </rPr>
      <t>Zadanie dofinansowane w ramach Rządowego Funduszu Rozwoju Dróg (BRD)</t>
    </r>
  </si>
  <si>
    <t>BUDŻET PAŃSTWA Rządowy Fundusz Rozwoju Dróg</t>
  </si>
  <si>
    <t>Budowa lok. systemu zbiorczego w Komorczynie z odprowadzeniem ścieków tranzytem do istniejącej sieci zbiorczej w Sycewicach (Gm. Kobylnica)</t>
  </si>
  <si>
    <r>
      <t xml:space="preserve">"Srebrna sieć II"
</t>
    </r>
    <r>
      <rPr>
        <sz val="7"/>
        <color rgb="FFFF0000"/>
        <rFont val="Arial"/>
        <family val="2"/>
        <charset val="238"/>
      </rPr>
      <t xml:space="preserve">Projekt realizowany w ramach Regionalnego programu Operacyjnego dla Województwa Pomorskiego na lata 2014-2020 </t>
    </r>
  </si>
  <si>
    <r>
      <t xml:space="preserve">"Rodzina w Centrum II"
</t>
    </r>
    <r>
      <rPr>
        <sz val="7"/>
        <color rgb="FFFF0000"/>
        <rFont val="Arial"/>
        <family val="2"/>
        <charset val="238"/>
      </rPr>
      <t>Projekt realizowany w ramach Regionalnego programu Operacyjnego dla Województwa Pomorskiego na lata 2014-2020</t>
    </r>
  </si>
  <si>
    <r>
      <t xml:space="preserve"> "Rejs po wiedzę - rozwój kompetencji kluczowych uczniów i nauczycieli poprzez edukację morską i żeglarską na terenie Miasta Słupska oraz Gminy Słupsk i Gminy Kobylnica" . </t>
    </r>
    <r>
      <rPr>
        <sz val="6.5"/>
        <color rgb="FFFF0000"/>
        <rFont val="Arial"/>
        <family val="2"/>
        <charset val="238"/>
      </rPr>
      <t>Projekt realizowany ze środków EFS w ramach RPO WP na lata 2014-2020</t>
    </r>
  </si>
  <si>
    <r>
      <t xml:space="preserve">Poprawa bezpieczeństwa ruchu drogowego w Gminie Kobylnica poprzez montaż wyświetlaczy prędkości przy przejściach dla pieszych oraz budowę miasteczek rowerowych przy szkołach.                                               </t>
    </r>
    <r>
      <rPr>
        <sz val="7"/>
        <color rgb="FFFF0000"/>
        <rFont val="Arial"/>
        <family val="2"/>
        <charset val="238"/>
      </rPr>
      <t>Zadanie dofinansowane ze środków unijnych z Europejskiego Funduszu Rozwoju Regionalnego w ramach Programu Operacyjnego Infrastruktura i Środowiska 2014-2020</t>
    </r>
  </si>
  <si>
    <r>
      <t>Budowa drogi gminnej nr 114119G w Słonowicach wraz z budową infrastruktury towarzyszącej -</t>
    </r>
    <r>
      <rPr>
        <sz val="7"/>
        <color rgb="FFFF0000"/>
        <rFont val="Arial"/>
        <family val="2"/>
        <charset val="238"/>
      </rPr>
      <t xml:space="preserve"> zadanie dofinansowane ze środków  związanych z wyłączeniem z produkcji gruntów rolnych</t>
    </r>
  </si>
  <si>
    <r>
      <t xml:space="preserve">Budowa drogi gminnej w m. Runowo Sławieńskie, położonej na działkach nr 88, 84 obręb Runowo Sławieńskie </t>
    </r>
    <r>
      <rPr>
        <sz val="7"/>
        <color rgb="FFFF0000"/>
        <rFont val="Arial"/>
        <family val="2"/>
        <charset val="238"/>
      </rPr>
      <t>- zadanie dofinansowane ze środków związanych z wyłączeniem z produkcji gruntów rolnych</t>
    </r>
  </si>
  <si>
    <r>
      <t xml:space="preserve">Przebudowa ulicy Witosa w Kobylnicy. 
</t>
    </r>
    <r>
      <rPr>
        <sz val="7"/>
        <color rgb="FFFF0000"/>
        <rFont val="Arial"/>
        <family val="2"/>
        <charset val="238"/>
      </rPr>
      <t>Zadanie współfinansowane przez firmę KRAT – MET w zakresie budowy chodnika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</si>
  <si>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Budowa drogi gminnej - ulicy Sezamkowej w Bolesławicach wraz z infrastrukturą towarzyszącą.  
</t>
    </r>
    <r>
      <rPr>
        <sz val="7"/>
        <color rgb="FFFF0000"/>
        <rFont val="Arial"/>
        <family val="2"/>
        <charset val="238"/>
      </rPr>
      <t xml:space="preserve">Zadanie współfinansowane przez Auto Handel Centrum Krotoski - Cichy Sp. J w zakresie opracowania pełnobranżowej dokumentacji projektowo - kosztorysowej. </t>
    </r>
  </si>
  <si>
    <r>
      <t xml:space="preserve">Budowa drogi prowadzącej do boiska sportowego przez osiedle w miejscowości Kuleszewo </t>
    </r>
    <r>
      <rPr>
        <sz val="6.5"/>
        <color rgb="FFFF0000"/>
        <rFont val="Arial"/>
        <family val="2"/>
        <charset val="238"/>
      </rPr>
      <t xml:space="preserve"> 
</t>
    </r>
    <r>
      <rPr>
        <b/>
        <sz val="6.5"/>
        <color rgb="FFFF0000"/>
        <rFont val="Arial"/>
        <family val="2"/>
        <charset val="238"/>
      </rPr>
      <t xml:space="preserve">
</t>
    </r>
  </si>
  <si>
    <t>Budowa i przebudowa dróg gminnych na terenie Gminy Kobylnica</t>
  </si>
  <si>
    <t xml:space="preserve">Budowa dróg gminnych w miejscowości Kobylnica, Gmina Kobylnica
</t>
  </si>
  <si>
    <t xml:space="preserve">Budowa dróg gminnych w miejscowości Sycewice związanych z budową budynków mieszkalnych dla osób o umiarkowanych dochodach
</t>
  </si>
  <si>
    <t>Przebudowa układu drogowego dróg gminnych-ulicy Poprzecznej wraz z budową dróg gminnych ulic Pogodnej, Za Stawem, Kasztanowej, Lipowej i Kościelnej w miejscowości Sycewice</t>
  </si>
  <si>
    <t>Przebudowa układu komunikacyjnego obejmującego ulicę Główną wraz z ulicami Krzywą i Polną w Widzinie</t>
  </si>
  <si>
    <t>Budowa ulicy Rzecznej w Kobylnicy  wraz z budową infrastruktury towrzyszącej</t>
  </si>
  <si>
    <t>Budowa ulicy Rzemieślniczej w Kobylnicy</t>
  </si>
  <si>
    <t xml:space="preserve">Budowa drogi gminnej - ulicy Drzymały w Kobylnicy wraz zbudową infrastruktury towarzyszącej
</t>
  </si>
  <si>
    <t>Przebudowa drogi gminnej Nr 114114G w m. Płaszewo</t>
  </si>
  <si>
    <t>Przebudowa drogi gminnej nr 114039G w m. Wrząca, w kierunku zabudowań mieszkaniowych</t>
  </si>
  <si>
    <t xml:space="preserve">Budowa ścieżki pieszo rowerowej w ciągu drogi gminnej wewnętrznej Słonowice-Kończewo w kierunku dworca kolejowego
</t>
  </si>
  <si>
    <t xml:space="preserve">Budowa ciągu pieszo-rowerowego w ciągu drogi powiatowej nr 1157G na odcinku Kuleszewo - Kończewo
</t>
  </si>
  <si>
    <t>Termomodernizacja budynku użyteczności publicznej przy ul. Wodnej 20 w Kobylnicy</t>
  </si>
  <si>
    <t>Budowa Punktu Selektywnej Zbiórki Odpadów Komunalnych (PSZOK)</t>
  </si>
  <si>
    <t>Wykonanie dokumentacji projektowo - kosztorysowej oraz wykonanie robót ziemnych polegających na budowie oświetlenia przy placu zabaw i rekreacji w Dobrzecinie</t>
  </si>
  <si>
    <t>BUDŻET PAŃSTWA - Polski Ład</t>
  </si>
  <si>
    <t>Budowa oświetlenia drogowego na drodze gminnej w miejscowości Zagórki (działka 124/2)</t>
  </si>
  <si>
    <t>Zagospodarowanie terenu działki nr 155/7 w Widzinie</t>
  </si>
  <si>
    <t>Modernizacja szkoły podstawowej w Kobylnicy poprzez utworzenie nowych sal dydaktycznych i modernizację hali sportowej</t>
  </si>
  <si>
    <r>
      <t xml:space="preserve">Modernizacja infrastruktury społecznej i sportowej na terenie Gminy Kobylnica - </t>
    </r>
    <r>
      <rPr>
        <b/>
        <sz val="11"/>
        <color rgb="FFC00000"/>
        <rFont val="Arial"/>
        <family val="2"/>
        <charset val="238"/>
      </rPr>
      <t>JEDNOROCZNE</t>
    </r>
  </si>
  <si>
    <t>LIMITY WYDATKÓW W LATACH 2024-2034 (w złotych):</t>
  </si>
  <si>
    <r>
      <t xml:space="preserve">Rewitalizacja przestrzeni publicznej w Sycewicach.
</t>
    </r>
    <r>
      <rPr>
        <sz val="7"/>
        <rFont val="Arial"/>
        <family val="2"/>
        <charset val="238"/>
      </rPr>
      <t>Środki z Funduszu Przeciwdziałania COVID-19 dla gmin z przeznaczeniem na inwestycje realizowane w miejscowościach, w których funkcjonowały zlikwidowane przedsiębiorstwa gospodarki rolnej.</t>
    </r>
  </si>
  <si>
    <r>
      <t xml:space="preserve">Budowa ulic Krzywej, Polnej, Parkowej i Głowackiego w Kobylnicy wraz z budową sieci kanalizacji deszczowej, w tym "Budowa drogi gminnej - ul. Polnej w Kobylnicy" </t>
    </r>
    <r>
      <rPr>
        <sz val="6"/>
        <rFont val="Arial"/>
        <family val="2"/>
        <charset val="238"/>
      </rPr>
      <t>- zadanie dofinansowane w ramach Programu na rzecz zwiększenia szans rozwojowych Ziemi Słupskiej na Lata 2019-2024</t>
    </r>
  </si>
  <si>
    <t>Budowa układu drogowego dróg gminnych - ulic Bukowej, Olchowej, Jaśminowej i Jodłowej w Kobylnicy wraz z budową infrastruktury towarzyszącej</t>
  </si>
  <si>
    <t>Modernizacja infrastruktury społecznej i sportowej na terenie Gminy Kobylnica</t>
  </si>
  <si>
    <t>BUDŻET PAŃSTWA - POLSKI ŁAD</t>
  </si>
  <si>
    <t>ŚRODKI NIEKWALIFIKOWANE WŁASNE - CUW</t>
  </si>
  <si>
    <t xml:space="preserve">URZĄD GMINY KOBYLNICA </t>
  </si>
  <si>
    <r>
      <t xml:space="preserve">Budowa Urzędu Gminy Kobylnica w miejscu istniejącego budynku gospodarczego na działce nr 315 w Kobylnicy. 
</t>
    </r>
    <r>
      <rPr>
        <sz val="6.5"/>
        <color theme="1"/>
        <rFont val="Arial"/>
        <family val="2"/>
        <charset val="238"/>
      </rPr>
      <t xml:space="preserve">Zadanie dofinansowane ze środków budżetu państwa z Rządowego Funduszu Inwestycji Lokalnych </t>
    </r>
  </si>
  <si>
    <t xml:space="preserve">Adaptacja Sali gimastycznej na świetlicę w miejscowości Kwakowo
</t>
  </si>
  <si>
    <r>
      <t xml:space="preserve">Przebudowa ciągu dróg gminnych nr 114209G (ul. Szczecińska) w miejscowości Kobylnica i 114210G (ul. Słupska) w miejscowości Bolesławice. </t>
    </r>
    <r>
      <rPr>
        <sz val="7"/>
        <rFont val="Arial"/>
        <family val="2"/>
        <charset val="238"/>
      </rPr>
      <t>Zadanie dofinansowane w ramach Rządowego Funduszu Rozwoju Dróg (edycja 2024)</t>
    </r>
  </si>
  <si>
    <t>Przebudowa drogi brukowej na terenie Gminy Kobylnica w miejscowości Żelki</t>
  </si>
  <si>
    <t xml:space="preserve">01043 </t>
  </si>
  <si>
    <r>
      <t xml:space="preserve">Budowa układu drogowego - dróg gminnych ulic Ku Słońcu i Modrzewiowej w Łosinie wraz z budową infrastruktury towarzyszącej - Etap II.                                                  </t>
    </r>
    <r>
      <rPr>
        <sz val="7"/>
        <rFont val="Arial"/>
        <family val="2"/>
        <charset val="238"/>
      </rPr>
      <t xml:space="preserve">Zadanie dofinansowane w ramach Rządowego programu na rzecz zwiększenia szans rozwojowych Ziemi Słupskiej na lata 2019-2026 </t>
    </r>
  </si>
  <si>
    <t>Budowa sieci wodociągowej oraz sieci kanalizacji sanitarnej wraz z przepompownią ścieków w miejscowości Kwakowo, na działce nr 57/55, obręb Kwakowo, gmina Kobylnica</t>
  </si>
  <si>
    <r>
      <t xml:space="preserve">Przebudowa 2 stawów zlokalizowanych na terenie Parku im. Pierwszych Mieszkańców Kobylnicy wraz z budową infrastruktury towarzyszącej niezbędnej do ich prawidłowego funkcjonowania. </t>
    </r>
    <r>
      <rPr>
        <sz val="7"/>
        <rFont val="Arial"/>
        <family val="2"/>
        <charset val="238"/>
      </rPr>
      <t>Zadanie dofinansowane ze środków Europejskiego Funduszu Rolnego na rzecz Rozwoju Obszarów Wiejskich w ramach PROW na lata 2014-2020</t>
    </r>
  </si>
  <si>
    <r>
      <t xml:space="preserve">Poprawa efektywności energetycznej w Gminie Kobylnica poprzez termomodernizację czterech budynków Szkoły Podstawowej w Kobylnicy. </t>
    </r>
    <r>
      <rPr>
        <sz val="6.5"/>
        <rFont val="Arial"/>
        <family val="2"/>
        <charset val="238"/>
      </rPr>
      <t>Zadanie dofinansowane ze środków Programu "Środowisko, Energia i Zmiany Klimatu" finansowanego z MF EOG 2014-2021</t>
    </r>
    <r>
      <rPr>
        <b/>
        <sz val="6.5"/>
        <rFont val="Arial"/>
        <family val="2"/>
        <charset val="238"/>
      </rPr>
      <t>"</t>
    </r>
  </si>
  <si>
    <t>Budowa sieci wodociągowej i sieci kanalizacji sanitarnej w miejscowościach Kobylnica, Kuleszewo, Bolesławice, Sycewice, Zębowo, Kończewo, Reblino, Łosino, Zajączkowo</t>
  </si>
  <si>
    <t>ŚRODKI WŁASNE - WFOŚ</t>
  </si>
  <si>
    <r>
      <t xml:space="preserve">Poprawa jakości powietrza oraz zmniejszenie emisji pyłów, oraz gazów cieplarnianych. </t>
    </r>
    <r>
      <rPr>
        <strike/>
        <sz val="7"/>
        <color theme="1"/>
        <rFont val="Arial"/>
        <family val="2"/>
        <charset val="238"/>
      </rPr>
      <t>Zadanie dofinansowane w ramach programu Priorytetowego Ciepłe Mieszkanie.</t>
    </r>
  </si>
  <si>
    <r>
      <t xml:space="preserve">"Cyberbezpieczny Samorząd" </t>
    </r>
    <r>
      <rPr>
        <sz val="7"/>
        <rFont val="Arial"/>
        <family val="2"/>
        <charset val="238"/>
      </rPr>
      <t>Zadanie dofinansowane przez Unię Europejską ze środków Funduszów Europejskich na Rozwój Cyfrowy 2021-2027 w ramach projektu grantowego "Cyberbezpieczny Samorząd"</t>
    </r>
  </si>
  <si>
    <t>ŚRODKI WŁASNE wydatki niekwalifikowane</t>
  </si>
  <si>
    <t>75023</t>
  </si>
  <si>
    <t>Termomodernizacja OSP we Wrzącej</t>
  </si>
  <si>
    <t>"Pszczółka Maja" podróż kulinarna dookoła świata na podstwaie umowy nr 51/53/ETAs/2024 zawartej pomiędzy Nidzicką Fundacją rozwoju NIDA, a Szkołą Podstawową w Kończewie</t>
  </si>
  <si>
    <t xml:space="preserve">"Cyberbezpieczny Samorząd" </t>
  </si>
  <si>
    <t>Przebudowa układu retencjonowania wód opadowych na terenie Parku im. Pierwszych Mieszkańców Kobylnicy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</si>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</sst>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z_ł_-;\-* #,##0\ _z_ł_-;_-* &quot;-&quot;\ _z_ł_-;_-@_-"/>
    <numFmt numFmtId="165" formatCode="_-* #,##0.00\ _z_ł_-;\-* #,##0.00\ _z_ł_-;_-* &quot;-&quot;??\ _z_ł_-;_-@_-"/>
    <numFmt numFmtId="166" formatCode="_-* #,##0\ _z_ł_-;\-* #,##0\ _z_ł_-;_-* &quot;- &quot;_z_ł_-;_-@_-"/>
    <numFmt numFmtId="167" formatCode="d\-mmm"/>
    <numFmt numFmtId="168" formatCode="_-* #,##0.00\ _z_ł_-;\-* #,##0.00\ _z_ł_-;_-* &quot;- &quot;_z_ł_-;_-@_-"/>
    <numFmt numFmtId="169" formatCode="_-* #,##0\ _z_ł_-;\-* #,##0\ _z_ł_-;_-* &quot;-&quot;??\ _z_ł_-;_-@_-"/>
    <numFmt numFmtId="170" formatCode="#,##0.00_ ;\-#,##0.00\ "/>
    <numFmt numFmtId="171" formatCode="_-* #,##0.00\ _z_ł_-;\-* #,##0.00\ _z_ł_-;_-* &quot;-&quot;\ _z_ł_-;_-@_-"/>
    <numFmt numFmtId="172" formatCode="#,##0_ ;\-#,##0\ "/>
  </numFmts>
  <fonts count="60">
    <font>
      <sz val="11"/>
      <color rgb="FF000000"/>
      <name val="Calibri"/>
      <family val="2"/>
      <charset val="238"/>
    </font>
    <font>
      <sz val="6"/>
      <name val="Arial"/>
      <family val="2"/>
      <charset val="238"/>
    </font>
    <font>
      <sz val="5"/>
      <name val="Arial"/>
      <family val="2"/>
      <charset val="238"/>
    </font>
    <font>
      <sz val="4.5"/>
      <name val="Arial"/>
      <family val="2"/>
      <charset val="238"/>
    </font>
    <font>
      <sz val="6.5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7.5"/>
      <name val="Arial"/>
      <family val="2"/>
      <charset val="238"/>
    </font>
    <font>
      <b/>
      <sz val="6"/>
      <name val="Arial"/>
      <family val="2"/>
      <charset val="238"/>
    </font>
    <font>
      <sz val="7.5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6.5"/>
      <name val="Arial"/>
      <family val="2"/>
      <charset val="238"/>
    </font>
    <font>
      <b/>
      <sz val="5"/>
      <name val="Arial"/>
      <family val="2"/>
      <charset val="238"/>
    </font>
    <font>
      <sz val="11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4.5"/>
      <name val="Arial"/>
      <family val="2"/>
      <charset val="238"/>
    </font>
    <font>
      <b/>
      <sz val="5"/>
      <name val="Calibri"/>
      <family val="2"/>
      <charset val="238"/>
    </font>
    <font>
      <b/>
      <sz val="7"/>
      <color theme="1"/>
      <name val="Arial"/>
      <family val="2"/>
      <charset val="238"/>
    </font>
    <font>
      <sz val="8"/>
      <name val="Calibri"/>
      <family val="2"/>
      <charset val="238"/>
    </font>
    <font>
      <b/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FF0000"/>
      <name val="Arial"/>
      <family val="2"/>
      <charset val="238"/>
    </font>
    <font>
      <sz val="4.5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5"/>
      <color rgb="FFFF0000"/>
      <name val="Arial"/>
      <family val="2"/>
      <charset val="238"/>
    </font>
    <font>
      <sz val="6"/>
      <color rgb="FFFF0000"/>
      <name val="Czcionka tekstu podstawowego"/>
      <charset val="238"/>
    </font>
    <font>
      <sz val="6.5"/>
      <color rgb="FFFF0000"/>
      <name val="Calibri"/>
      <family val="2"/>
      <charset val="238"/>
      <scheme val="minor"/>
    </font>
    <font>
      <b/>
      <sz val="4.5"/>
      <color rgb="FFFF0000"/>
      <name val="Arial"/>
      <family val="2"/>
      <charset val="238"/>
    </font>
    <font>
      <b/>
      <strike/>
      <sz val="7"/>
      <color rgb="FFFF0000"/>
      <name val="Arial"/>
      <family val="2"/>
      <charset val="238"/>
    </font>
    <font>
      <strike/>
      <sz val="7"/>
      <color rgb="FFFF0000"/>
      <name val="Arial"/>
      <family val="2"/>
      <charset val="238"/>
    </font>
    <font>
      <sz val="6.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.5"/>
      <color theme="1"/>
      <name val="Arial"/>
      <family val="2"/>
      <charset val="238"/>
    </font>
    <font>
      <sz val="4.5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4.5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sz val="6"/>
      <color theme="1"/>
      <name val="Czcionka tekstu podstawowego"/>
      <charset val="238"/>
    </font>
    <font>
      <b/>
      <sz val="6.5"/>
      <color theme="0" tint="-0.499984740745262"/>
      <name val="Arial"/>
      <family val="2"/>
      <charset val="238"/>
    </font>
    <font>
      <sz val="6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6.5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6.5"/>
      <color rgb="FFC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5.5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trike/>
      <sz val="7"/>
      <color theme="1"/>
      <name val="Arial"/>
      <family val="2"/>
      <charset val="238"/>
    </font>
    <font>
      <strike/>
      <sz val="7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F2F2F2"/>
      </patternFill>
    </fill>
    <fill>
      <patternFill patternType="solid">
        <fgColor rgb="FF99FF99"/>
        <bgColor rgb="FFCCFFFF"/>
      </patternFill>
    </fill>
    <fill>
      <patternFill patternType="solid">
        <fgColor rgb="FFBFBFBF"/>
        <bgColor rgb="FFA6A6A6"/>
      </patternFill>
    </fill>
    <fill>
      <patternFill patternType="solid">
        <fgColor rgb="FFE1A6F8"/>
        <bgColor rgb="FFD9D9D9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99FF99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2F2F2"/>
      </patternFill>
    </fill>
    <fill>
      <patternFill patternType="solid">
        <fgColor rgb="FFFFFFCC"/>
        <bgColor rgb="FFFF99CC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auto="1"/>
      </right>
      <top/>
      <bottom/>
      <diagonal/>
    </border>
    <border>
      <left style="hair">
        <color theme="1" tint="0.499984740745262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auto="1"/>
      </left>
      <right style="hair">
        <color theme="1" tint="0.499984740745262"/>
      </right>
      <top/>
      <bottom/>
      <diagonal/>
    </border>
    <border>
      <left style="hair">
        <color auto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9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6" fontId="8" fillId="7" borderId="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0" borderId="12" xfId="0" applyFont="1" applyBorder="1"/>
    <xf numFmtId="0" fontId="12" fillId="0" borderId="0" xfId="0" applyFont="1"/>
    <xf numFmtId="0" fontId="5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16" fillId="0" borderId="0" xfId="0" applyFont="1"/>
    <xf numFmtId="166" fontId="9" fillId="9" borderId="6" xfId="0" applyNumberFormat="1" applyFont="1" applyFill="1" applyBorder="1" applyAlignment="1">
      <alignment horizontal="right" vertical="center" wrapText="1"/>
    </xf>
    <xf numFmtId="166" fontId="9" fillId="6" borderId="6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166" fontId="9" fillId="8" borderId="6" xfId="0" applyNumberFormat="1" applyFont="1" applyFill="1" applyBorder="1" applyAlignment="1">
      <alignment horizontal="right" vertical="center" wrapText="1"/>
    </xf>
    <xf numFmtId="49" fontId="10" fillId="12" borderId="6" xfId="0" applyNumberFormat="1" applyFont="1" applyFill="1" applyBorder="1" applyAlignment="1">
      <alignment horizontal="center" vertical="center" wrapText="1"/>
    </xf>
    <xf numFmtId="166" fontId="9" fillId="12" borderId="6" xfId="0" applyNumberFormat="1" applyFont="1" applyFill="1" applyBorder="1" applyAlignment="1">
      <alignment horizontal="right" vertical="center" wrapText="1"/>
    </xf>
    <xf numFmtId="0" fontId="2" fillId="15" borderId="2" xfId="0" applyFont="1" applyFill="1" applyBorder="1" applyAlignment="1">
      <alignment horizontal="center" vertical="center" wrapText="1"/>
    </xf>
    <xf numFmtId="166" fontId="9" fillId="14" borderId="2" xfId="0" applyNumberFormat="1" applyFont="1" applyFill="1" applyBorder="1" applyAlignment="1">
      <alignment horizontal="right" vertical="center" wrapText="1"/>
    </xf>
    <xf numFmtId="49" fontId="6" fillId="16" borderId="6" xfId="0" applyNumberFormat="1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166" fontId="9" fillId="16" borderId="6" xfId="0" applyNumberFormat="1" applyFont="1" applyFill="1" applyBorder="1" applyAlignment="1">
      <alignment horizontal="right" vertical="center" wrapText="1"/>
    </xf>
    <xf numFmtId="0" fontId="17" fillId="13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9" fontId="6" fillId="18" borderId="10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49" fontId="8" fillId="9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166" fontId="4" fillId="15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0" fontId="6" fillId="21" borderId="13" xfId="0" applyFont="1" applyFill="1" applyBorder="1" applyAlignment="1">
      <alignment horizontal="center" vertical="center" wrapText="1"/>
    </xf>
    <xf numFmtId="166" fontId="6" fillId="21" borderId="13" xfId="0" applyNumberFormat="1" applyFont="1" applyFill="1" applyBorder="1" applyAlignment="1">
      <alignment horizontal="righ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left" vertical="center" wrapText="1"/>
    </xf>
    <xf numFmtId="166" fontId="14" fillId="18" borderId="13" xfId="0" applyNumberFormat="1" applyFont="1" applyFill="1" applyBorder="1" applyAlignment="1">
      <alignment horizontal="right" vertical="center" wrapText="1"/>
    </xf>
    <xf numFmtId="166" fontId="14" fillId="2" borderId="13" xfId="0" applyNumberFormat="1" applyFont="1" applyFill="1" applyBorder="1" applyAlignment="1">
      <alignment horizontal="right" vertical="center" wrapText="1"/>
    </xf>
    <xf numFmtId="0" fontId="15" fillId="10" borderId="13" xfId="0" applyFont="1" applyFill="1" applyBorder="1" applyAlignment="1">
      <alignment horizontal="left" vertical="center" wrapText="1"/>
    </xf>
    <xf numFmtId="166" fontId="14" fillId="10" borderId="13" xfId="0" applyNumberFormat="1" applyFont="1" applyFill="1" applyBorder="1" applyAlignment="1">
      <alignment horizontal="right" vertical="center" wrapText="1"/>
    </xf>
    <xf numFmtId="166" fontId="14" fillId="5" borderId="13" xfId="0" applyNumberFormat="1" applyFont="1" applyFill="1" applyBorder="1" applyAlignment="1">
      <alignment horizontal="right" vertical="center" wrapText="1"/>
    </xf>
    <xf numFmtId="0" fontId="18" fillId="13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26" borderId="13" xfId="0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horizontal="right" vertical="center" wrapText="1"/>
    </xf>
    <xf numFmtId="166" fontId="14" fillId="13" borderId="13" xfId="0" applyNumberFormat="1" applyFont="1" applyFill="1" applyBorder="1" applyAlignment="1">
      <alignment horizontal="righ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8" fontId="8" fillId="7" borderId="6" xfId="0" applyNumberFormat="1" applyFont="1" applyFill="1" applyBorder="1" applyAlignment="1">
      <alignment horizontal="right" vertical="center" wrapText="1"/>
    </xf>
    <xf numFmtId="168" fontId="6" fillId="18" borderId="10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10" fillId="27" borderId="6" xfId="0" applyFont="1" applyFill="1" applyBorder="1" applyAlignment="1">
      <alignment horizontal="center" vertical="center" wrapText="1"/>
    </xf>
    <xf numFmtId="166" fontId="8" fillId="27" borderId="6" xfId="0" applyNumberFormat="1" applyFont="1" applyFill="1" applyBorder="1" applyAlignment="1">
      <alignment horizontal="right" vertical="center" wrapText="1"/>
    </xf>
    <xf numFmtId="0" fontId="6" fillId="27" borderId="6" xfId="0" applyFont="1" applyFill="1" applyBorder="1" applyAlignment="1">
      <alignment horizontal="center" vertical="center" wrapText="1"/>
    </xf>
    <xf numFmtId="168" fontId="8" fillId="27" borderId="6" xfId="0" applyNumberFormat="1" applyFont="1" applyFill="1" applyBorder="1" applyAlignment="1">
      <alignment horizontal="right" vertical="center" wrapText="1"/>
    </xf>
    <xf numFmtId="0" fontId="6" fillId="13" borderId="10" xfId="0" applyFont="1" applyFill="1" applyBorder="1" applyAlignment="1">
      <alignment horizontal="center" vertical="center" wrapText="1"/>
    </xf>
    <xf numFmtId="168" fontId="6" fillId="13" borderId="11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4" fillId="2" borderId="13" xfId="0" applyNumberFormat="1" applyFont="1" applyFill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center" wrapText="1"/>
    </xf>
    <xf numFmtId="166" fontId="24" fillId="0" borderId="13" xfId="0" applyNumberFormat="1" applyFont="1" applyBorder="1" applyAlignment="1">
      <alignment horizontal="right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18" borderId="13" xfId="0" applyFont="1" applyFill="1" applyBorder="1" applyAlignment="1">
      <alignment horizontal="left" vertical="center" wrapText="1"/>
    </xf>
    <xf numFmtId="166" fontId="25" fillId="18" borderId="13" xfId="0" applyNumberFormat="1" applyFont="1" applyFill="1" applyBorder="1" applyAlignment="1">
      <alignment horizontal="right" vertical="center" wrapText="1"/>
    </xf>
    <xf numFmtId="166" fontId="25" fillId="2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28" fillId="10" borderId="13" xfId="0" applyFont="1" applyFill="1" applyBorder="1" applyAlignment="1">
      <alignment horizontal="left" vertical="center" wrapText="1"/>
    </xf>
    <xf numFmtId="166" fontId="25" fillId="10" borderId="13" xfId="0" applyNumberFormat="1" applyFont="1" applyFill="1" applyBorder="1" applyAlignment="1">
      <alignment horizontal="right" vertical="center" wrapText="1"/>
    </xf>
    <xf numFmtId="166" fontId="25" fillId="5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left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164" fontId="30" fillId="0" borderId="13" xfId="0" applyNumberFormat="1" applyFont="1" applyBorder="1" applyAlignment="1">
      <alignment horizontal="right" vertical="center" wrapText="1"/>
    </xf>
    <xf numFmtId="0" fontId="28" fillId="11" borderId="13" xfId="0" applyFont="1" applyFill="1" applyBorder="1" applyAlignment="1">
      <alignment horizontal="left" vertical="center" wrapText="1"/>
    </xf>
    <xf numFmtId="164" fontId="25" fillId="11" borderId="13" xfId="0" applyNumberFormat="1" applyFont="1" applyFill="1" applyBorder="1" applyAlignment="1">
      <alignment horizontal="right" vertical="center" wrapText="1"/>
    </xf>
    <xf numFmtId="166" fontId="17" fillId="13" borderId="13" xfId="0" applyNumberFormat="1" applyFont="1" applyFill="1" applyBorder="1" applyAlignment="1">
      <alignment horizontal="right" vertical="center" wrapText="1"/>
    </xf>
    <xf numFmtId="166" fontId="22" fillId="18" borderId="13" xfId="0" applyNumberFormat="1" applyFont="1" applyFill="1" applyBorder="1" applyAlignment="1">
      <alignment horizontal="right" vertical="center" wrapText="1"/>
    </xf>
    <xf numFmtId="166" fontId="22" fillId="10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168" fontId="24" fillId="13" borderId="13" xfId="0" applyNumberFormat="1" applyFont="1" applyFill="1" applyBorder="1" applyAlignment="1">
      <alignment horizontal="right" vertical="center" wrapText="1"/>
    </xf>
    <xf numFmtId="168" fontId="24" fillId="0" borderId="13" xfId="0" applyNumberFormat="1" applyFont="1" applyBorder="1" applyAlignment="1">
      <alignment horizontal="right" vertical="center" wrapText="1"/>
    </xf>
    <xf numFmtId="168" fontId="25" fillId="0" borderId="13" xfId="0" applyNumberFormat="1" applyFont="1" applyBorder="1" applyAlignment="1">
      <alignment horizontal="right" vertical="center" wrapText="1"/>
    </xf>
    <xf numFmtId="0" fontId="31" fillId="13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168" fontId="25" fillId="10" borderId="13" xfId="0" applyNumberFormat="1" applyFont="1" applyFill="1" applyBorder="1" applyAlignment="1">
      <alignment horizontal="right" vertical="center" wrapText="1"/>
    </xf>
    <xf numFmtId="168" fontId="25" fillId="5" borderId="13" xfId="0" applyNumberFormat="1" applyFont="1" applyFill="1" applyBorder="1" applyAlignment="1">
      <alignment horizontal="right" vertical="center" wrapText="1"/>
    </xf>
    <xf numFmtId="168" fontId="25" fillId="18" borderId="13" xfId="0" applyNumberFormat="1" applyFont="1" applyFill="1" applyBorder="1" applyAlignment="1">
      <alignment horizontal="right" vertical="center" wrapText="1"/>
    </xf>
    <xf numFmtId="168" fontId="25" fillId="2" borderId="13" xfId="0" applyNumberFormat="1" applyFont="1" applyFill="1" applyBorder="1" applyAlignment="1">
      <alignment horizontal="right" vertical="center" wrapText="1"/>
    </xf>
    <xf numFmtId="0" fontId="31" fillId="18" borderId="13" xfId="0" applyFont="1" applyFill="1" applyBorder="1" applyAlignment="1">
      <alignment horizontal="left" vertical="center" wrapText="1"/>
    </xf>
    <xf numFmtId="168" fontId="24" fillId="18" borderId="13" xfId="0" applyNumberFormat="1" applyFont="1" applyFill="1" applyBorder="1" applyAlignment="1">
      <alignment horizontal="right" vertical="center" wrapText="1"/>
    </xf>
    <xf numFmtId="168" fontId="24" fillId="2" borderId="13" xfId="0" applyNumberFormat="1" applyFont="1" applyFill="1" applyBorder="1" applyAlignment="1">
      <alignment horizontal="right" vertical="center" wrapText="1"/>
    </xf>
    <xf numFmtId="168" fontId="25" fillId="13" borderId="13" xfId="0" applyNumberFormat="1" applyFont="1" applyFill="1" applyBorder="1" applyAlignment="1">
      <alignment horizontal="right" vertical="center" wrapText="1"/>
    </xf>
    <xf numFmtId="0" fontId="23" fillId="13" borderId="0" xfId="0" applyFont="1" applyFill="1"/>
    <xf numFmtId="0" fontId="23" fillId="13" borderId="0" xfId="0" applyFont="1" applyFill="1" applyAlignment="1">
      <alignment wrapText="1"/>
    </xf>
    <xf numFmtId="168" fontId="25" fillId="11" borderId="13" xfId="0" applyNumberFormat="1" applyFont="1" applyFill="1" applyBorder="1" applyAlignment="1">
      <alignment horizontal="right" vertical="center" wrapText="1"/>
    </xf>
    <xf numFmtId="168" fontId="27" fillId="0" borderId="13" xfId="0" applyNumberFormat="1" applyFont="1" applyBorder="1"/>
    <xf numFmtId="0" fontId="27" fillId="13" borderId="13" xfId="0" applyFont="1" applyFill="1" applyBorder="1"/>
    <xf numFmtId="166" fontId="17" fillId="13" borderId="0" xfId="0" applyNumberFormat="1" applyFont="1" applyFill="1"/>
    <xf numFmtId="164" fontId="30" fillId="13" borderId="13" xfId="0" applyNumberFormat="1" applyFont="1" applyFill="1" applyBorder="1" applyAlignment="1">
      <alignment horizontal="right" vertical="center" wrapText="1"/>
    </xf>
    <xf numFmtId="164" fontId="25" fillId="13" borderId="13" xfId="0" applyNumberFormat="1" applyFont="1" applyFill="1" applyBorder="1" applyAlignment="1">
      <alignment horizontal="right" vertical="center" wrapText="1"/>
    </xf>
    <xf numFmtId="164" fontId="24" fillId="0" borderId="13" xfId="0" applyNumberFormat="1" applyFont="1" applyBorder="1" applyAlignment="1">
      <alignment horizontal="right" vertical="center" wrapText="1"/>
    </xf>
    <xf numFmtId="166" fontId="25" fillId="0" borderId="13" xfId="0" applyNumberFormat="1" applyFont="1" applyBorder="1" applyAlignment="1">
      <alignment horizontal="right" vertical="center" wrapText="1"/>
    </xf>
    <xf numFmtId="166" fontId="22" fillId="13" borderId="0" xfId="0" applyNumberFormat="1" applyFont="1" applyFill="1" applyAlignment="1">
      <alignment vertical="center"/>
    </xf>
    <xf numFmtId="166" fontId="25" fillId="13" borderId="13" xfId="0" applyNumberFormat="1" applyFont="1" applyFill="1" applyBorder="1" applyAlignment="1">
      <alignment horizontal="right" vertical="center" wrapText="1"/>
    </xf>
    <xf numFmtId="0" fontId="22" fillId="13" borderId="0" xfId="0" applyFont="1" applyFill="1" applyAlignment="1">
      <alignment horizontal="left" vertical="center"/>
    </xf>
    <xf numFmtId="0" fontId="22" fillId="13" borderId="0" xfId="0" applyFont="1" applyFill="1" applyAlignment="1">
      <alignment vertical="center"/>
    </xf>
    <xf numFmtId="3" fontId="17" fillId="13" borderId="0" xfId="0" applyNumberFormat="1" applyFont="1" applyFill="1"/>
    <xf numFmtId="166" fontId="27" fillId="13" borderId="13" xfId="0" applyNumberFormat="1" applyFont="1" applyFill="1" applyBorder="1"/>
    <xf numFmtId="166" fontId="27" fillId="0" borderId="13" xfId="0" applyNumberFormat="1" applyFont="1" applyBorder="1"/>
    <xf numFmtId="0" fontId="28" fillId="5" borderId="13" xfId="0" applyFont="1" applyFill="1" applyBorder="1" applyAlignment="1">
      <alignment horizontal="left" vertical="center" wrapText="1"/>
    </xf>
    <xf numFmtId="0" fontId="17" fillId="13" borderId="12" xfId="0" applyFont="1" applyFill="1" applyBorder="1"/>
    <xf numFmtId="0" fontId="27" fillId="0" borderId="12" xfId="0" applyFont="1" applyBorder="1"/>
    <xf numFmtId="0" fontId="27" fillId="13" borderId="0" xfId="0" applyFont="1" applyFill="1"/>
    <xf numFmtId="3" fontId="17" fillId="16" borderId="0" xfId="0" applyNumberFormat="1" applyFont="1" applyFill="1"/>
    <xf numFmtId="0" fontId="27" fillId="16" borderId="0" xfId="0" applyFont="1" applyFill="1"/>
    <xf numFmtId="0" fontId="24" fillId="0" borderId="13" xfId="0" applyFont="1" applyBorder="1" applyAlignment="1">
      <alignment horizontal="center" vertical="center" wrapText="1"/>
    </xf>
    <xf numFmtId="0" fontId="17" fillId="13" borderId="0" xfId="0" applyFont="1" applyFill="1" applyAlignment="1">
      <alignment vertical="center"/>
    </xf>
    <xf numFmtId="0" fontId="17" fillId="0" borderId="0" xfId="0" applyFont="1"/>
    <xf numFmtId="0" fontId="36" fillId="0" borderId="13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left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34" fillId="0" borderId="13" xfId="0" applyFont="1" applyBorder="1" applyAlignment="1">
      <alignment horizontal="center" vertical="center" wrapText="1"/>
    </xf>
    <xf numFmtId="0" fontId="38" fillId="10" borderId="13" xfId="0" applyFont="1" applyFill="1" applyBorder="1" applyAlignment="1">
      <alignment horizontal="left" vertical="center" wrapText="1"/>
    </xf>
    <xf numFmtId="166" fontId="36" fillId="10" borderId="13" xfId="0" applyNumberFormat="1" applyFont="1" applyFill="1" applyBorder="1" applyAlignment="1">
      <alignment horizontal="right" vertical="center" wrapText="1"/>
    </xf>
    <xf numFmtId="166" fontId="36" fillId="5" borderId="13" xfId="0" applyNumberFormat="1" applyFont="1" applyFill="1" applyBorder="1" applyAlignment="1">
      <alignment horizontal="right" vertical="center" wrapText="1"/>
    </xf>
    <xf numFmtId="0" fontId="37" fillId="0" borderId="13" xfId="0" applyFont="1" applyBorder="1" applyAlignment="1">
      <alignment horizontal="left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37" fillId="18" borderId="13" xfId="0" applyFont="1" applyFill="1" applyBorder="1" applyAlignment="1">
      <alignment horizontal="left" vertical="center" wrapText="1"/>
    </xf>
    <xf numFmtId="166" fontId="39" fillId="0" borderId="13" xfId="0" applyNumberFormat="1" applyFont="1" applyBorder="1"/>
    <xf numFmtId="0" fontId="40" fillId="18" borderId="13" xfId="0" applyFont="1" applyFill="1" applyBorder="1" applyAlignment="1">
      <alignment horizontal="left" vertical="center" wrapText="1"/>
    </xf>
    <xf numFmtId="166" fontId="36" fillId="13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168" fontId="14" fillId="26" borderId="13" xfId="0" applyNumberFormat="1" applyFont="1" applyFill="1" applyBorder="1" applyAlignment="1">
      <alignment horizontal="right" vertical="center" wrapText="1"/>
    </xf>
    <xf numFmtId="166" fontId="14" fillId="26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168" fontId="14" fillId="2" borderId="13" xfId="0" applyNumberFormat="1" applyFont="1" applyFill="1" applyBorder="1" applyAlignment="1">
      <alignment horizontal="right" vertical="center" wrapText="1"/>
    </xf>
    <xf numFmtId="168" fontId="4" fillId="18" borderId="13" xfId="0" applyNumberFormat="1" applyFont="1" applyFill="1" applyBorder="1" applyAlignment="1">
      <alignment horizontal="right" vertical="center" wrapText="1"/>
    </xf>
    <xf numFmtId="168" fontId="14" fillId="18" borderId="13" xfId="0" applyNumberFormat="1" applyFont="1" applyFill="1" applyBorder="1" applyAlignment="1">
      <alignment horizontal="right" vertical="center" wrapText="1"/>
    </xf>
    <xf numFmtId="168" fontId="14" fillId="0" borderId="13" xfId="0" applyNumberFormat="1" applyFont="1" applyBorder="1" applyAlignment="1">
      <alignment horizontal="right" vertical="center" wrapText="1"/>
    </xf>
    <xf numFmtId="168" fontId="14" fillId="13" borderId="13" xfId="0" applyNumberFormat="1" applyFont="1" applyFill="1" applyBorder="1" applyAlignment="1">
      <alignment horizontal="right" vertical="center" wrapText="1"/>
    </xf>
    <xf numFmtId="168" fontId="14" fillId="5" borderId="13" xfId="0" applyNumberFormat="1" applyFont="1" applyFill="1" applyBorder="1" applyAlignment="1">
      <alignment horizontal="right" vertical="center" wrapText="1"/>
    </xf>
    <xf numFmtId="0" fontId="41" fillId="26" borderId="13" xfId="0" applyFont="1" applyFill="1" applyBorder="1" applyAlignment="1">
      <alignment horizontal="center" vertical="center" wrapText="1"/>
    </xf>
    <xf numFmtId="168" fontId="36" fillId="26" borderId="13" xfId="0" applyNumberFormat="1" applyFont="1" applyFill="1" applyBorder="1" applyAlignment="1">
      <alignment horizontal="right" vertical="center" wrapText="1"/>
    </xf>
    <xf numFmtId="166" fontId="36" fillId="26" borderId="13" xfId="0" applyNumberFormat="1" applyFont="1" applyFill="1" applyBorder="1" applyAlignment="1">
      <alignment horizontal="right" vertical="center" wrapText="1"/>
    </xf>
    <xf numFmtId="0" fontId="37" fillId="13" borderId="13" xfId="0" applyFont="1" applyFill="1" applyBorder="1" applyAlignment="1">
      <alignment horizontal="left" vertical="center" wrapText="1"/>
    </xf>
    <xf numFmtId="168" fontId="34" fillId="13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6" fontId="36" fillId="18" borderId="13" xfId="0" applyNumberFormat="1" applyFont="1" applyFill="1" applyBorder="1" applyAlignment="1">
      <alignment horizontal="right" vertical="center" wrapText="1"/>
    </xf>
    <xf numFmtId="168" fontId="34" fillId="18" borderId="13" xfId="0" applyNumberFormat="1" applyFont="1" applyFill="1" applyBorder="1" applyAlignment="1">
      <alignment horizontal="right" vertical="center" wrapText="1"/>
    </xf>
    <xf numFmtId="168" fontId="36" fillId="0" borderId="13" xfId="0" applyNumberFormat="1" applyFont="1" applyBorder="1" applyAlignment="1">
      <alignment horizontal="right" vertical="center" wrapText="1"/>
    </xf>
    <xf numFmtId="168" fontId="36" fillId="13" borderId="13" xfId="0" applyNumberFormat="1" applyFont="1" applyFill="1" applyBorder="1" applyAlignment="1">
      <alignment horizontal="right" vertical="center" wrapText="1"/>
    </xf>
    <xf numFmtId="0" fontId="38" fillId="11" borderId="13" xfId="0" applyFont="1" applyFill="1" applyBorder="1" applyAlignment="1">
      <alignment horizontal="left" vertical="center" wrapText="1"/>
    </xf>
    <xf numFmtId="168" fontId="36" fillId="5" borderId="13" xfId="0" applyNumberFormat="1" applyFont="1" applyFill="1" applyBorder="1" applyAlignment="1">
      <alignment horizontal="right" vertical="center" wrapText="1"/>
    </xf>
    <xf numFmtId="0" fontId="20" fillId="7" borderId="13" xfId="0" applyFont="1" applyFill="1" applyBorder="1" applyAlignment="1">
      <alignment horizontal="center" vertical="center" wrapText="1"/>
    </xf>
    <xf numFmtId="166" fontId="36" fillId="7" borderId="13" xfId="0" applyNumberFormat="1" applyFont="1" applyFill="1" applyBorder="1" applyAlignment="1">
      <alignment horizontal="right" vertical="center" wrapText="1"/>
    </xf>
    <xf numFmtId="0" fontId="41" fillId="7" borderId="13" xfId="0" applyFont="1" applyFill="1" applyBorder="1" applyAlignment="1">
      <alignment horizontal="center" vertical="center" wrapText="1"/>
    </xf>
    <xf numFmtId="168" fontId="36" fillId="7" borderId="13" xfId="0" applyNumberFormat="1" applyFont="1" applyFill="1" applyBorder="1" applyAlignment="1">
      <alignment horizontal="right" vertical="center" wrapText="1"/>
    </xf>
    <xf numFmtId="168" fontId="43" fillId="7" borderId="13" xfId="0" applyNumberFormat="1" applyFont="1" applyFill="1" applyBorder="1" applyAlignment="1">
      <alignment horizontal="right" vertical="center" wrapText="1"/>
    </xf>
    <xf numFmtId="166" fontId="43" fillId="7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right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9" fillId="0" borderId="0" xfId="0" applyFont="1"/>
    <xf numFmtId="168" fontId="39" fillId="16" borderId="0" xfId="0" applyNumberFormat="1" applyFont="1" applyFill="1"/>
    <xf numFmtId="0" fontId="42" fillId="22" borderId="0" xfId="0" applyFont="1" applyFill="1"/>
    <xf numFmtId="166" fontId="34" fillId="22" borderId="2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/>
    <xf numFmtId="166" fontId="36" fillId="11" borderId="13" xfId="0" applyNumberFormat="1" applyFont="1" applyFill="1" applyBorder="1" applyAlignment="1">
      <alignment horizontal="right" vertical="center" wrapText="1"/>
    </xf>
    <xf numFmtId="166" fontId="34" fillId="22" borderId="13" xfId="0" applyNumberFormat="1" applyFont="1" applyFill="1" applyBorder="1" applyAlignment="1">
      <alignment horizontal="right" vertical="center" wrapText="1"/>
    </xf>
    <xf numFmtId="168" fontId="34" fillId="0" borderId="13" xfId="0" applyNumberFormat="1" applyFont="1" applyBorder="1" applyAlignment="1">
      <alignment horizontal="right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66" fontId="4" fillId="13" borderId="13" xfId="0" applyNumberFormat="1" applyFont="1" applyFill="1" applyBorder="1" applyAlignment="1">
      <alignment horizontal="right" wrapText="1"/>
    </xf>
    <xf numFmtId="166" fontId="14" fillId="11" borderId="13" xfId="0" applyNumberFormat="1" applyFont="1" applyFill="1" applyBorder="1" applyAlignment="1">
      <alignment horizontal="right" vertical="center" wrapText="1"/>
    </xf>
    <xf numFmtId="166" fontId="4" fillId="23" borderId="13" xfId="0" applyNumberFormat="1" applyFont="1" applyFill="1" applyBorder="1" applyAlignment="1">
      <alignment horizontal="right" vertical="center" wrapText="1"/>
    </xf>
    <xf numFmtId="166" fontId="4" fillId="24" borderId="13" xfId="0" applyNumberFormat="1" applyFont="1" applyFill="1" applyBorder="1" applyAlignment="1">
      <alignment horizontal="right" vertical="center" wrapText="1"/>
    </xf>
    <xf numFmtId="0" fontId="38" fillId="19" borderId="13" xfId="0" applyFont="1" applyFill="1" applyBorder="1" applyAlignment="1">
      <alignment horizontal="left" vertical="center" wrapText="1"/>
    </xf>
    <xf numFmtId="166" fontId="36" fillId="19" borderId="13" xfId="0" applyNumberFormat="1" applyFont="1" applyFill="1" applyBorder="1" applyAlignment="1">
      <alignment horizontal="right" vertical="center" wrapText="1"/>
    </xf>
    <xf numFmtId="0" fontId="39" fillId="0" borderId="13" xfId="0" applyFont="1" applyBorder="1"/>
    <xf numFmtId="168" fontId="34" fillId="2" borderId="13" xfId="0" applyNumberFormat="1" applyFont="1" applyFill="1" applyBorder="1" applyAlignment="1">
      <alignment horizontal="right" vertical="center" wrapText="1"/>
    </xf>
    <xf numFmtId="168" fontId="36" fillId="10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wrapText="1"/>
    </xf>
    <xf numFmtId="0" fontId="38" fillId="5" borderId="13" xfId="0" applyFont="1" applyFill="1" applyBorder="1" applyAlignment="1">
      <alignment horizontal="left" vertical="center" wrapText="1"/>
    </xf>
    <xf numFmtId="166" fontId="36" fillId="12" borderId="13" xfId="0" applyNumberFormat="1" applyFont="1" applyFill="1" applyBorder="1" applyAlignment="1">
      <alignment horizontal="right" vertical="center" wrapText="1"/>
    </xf>
    <xf numFmtId="0" fontId="45" fillId="18" borderId="13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168" fontId="4" fillId="0" borderId="13" xfId="0" applyNumberFormat="1" applyFont="1" applyBorder="1" applyAlignment="1">
      <alignment horizontal="right" vertical="center" wrapText="1"/>
    </xf>
    <xf numFmtId="166" fontId="6" fillId="18" borderId="13" xfId="0" applyNumberFormat="1" applyFont="1" applyFill="1" applyBorder="1" applyAlignment="1">
      <alignment horizontal="right" vertical="center" wrapText="1"/>
    </xf>
    <xf numFmtId="168" fontId="6" fillId="13" borderId="13" xfId="0" applyNumberFormat="1" applyFont="1" applyFill="1" applyBorder="1" applyAlignment="1">
      <alignment horizontal="right" vertical="center" wrapText="1"/>
    </xf>
    <xf numFmtId="168" fontId="14" fillId="10" borderId="13" xfId="0" applyNumberFormat="1" applyFont="1" applyFill="1" applyBorder="1" applyAlignment="1">
      <alignment horizontal="right" vertical="center" wrapText="1"/>
    </xf>
    <xf numFmtId="168" fontId="4" fillId="2" borderId="13" xfId="0" applyNumberFormat="1" applyFont="1" applyFill="1" applyBorder="1" applyAlignment="1">
      <alignment horizontal="right" vertical="center" wrapText="1"/>
    </xf>
    <xf numFmtId="0" fontId="2" fillId="13" borderId="13" xfId="0" applyFont="1" applyFill="1" applyBorder="1" applyAlignment="1">
      <alignment horizontal="left" vertical="center" wrapText="1"/>
    </xf>
    <xf numFmtId="168" fontId="4" fillId="10" borderId="13" xfId="0" applyNumberFormat="1" applyFont="1" applyFill="1" applyBorder="1" applyAlignment="1">
      <alignment horizontal="right" vertical="center" wrapText="1"/>
    </xf>
    <xf numFmtId="168" fontId="6" fillId="21" borderId="13" xfId="0" applyNumberFormat="1" applyFont="1" applyFill="1" applyBorder="1" applyAlignment="1">
      <alignment horizontal="right" vertical="center" wrapText="1"/>
    </xf>
    <xf numFmtId="166" fontId="8" fillId="7" borderId="13" xfId="0" applyNumberFormat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 vertical="center" wrapText="1"/>
    </xf>
    <xf numFmtId="166" fontId="6" fillId="26" borderId="13" xfId="0" applyNumberFormat="1" applyFont="1" applyFill="1" applyBorder="1" applyAlignment="1">
      <alignment horizontal="right" vertical="center" wrapText="1"/>
    </xf>
    <xf numFmtId="166" fontId="4" fillId="22" borderId="13" xfId="0" applyNumberFormat="1" applyFont="1" applyFill="1" applyBorder="1" applyAlignment="1">
      <alignment horizontal="right" vertical="center" wrapText="1"/>
    </xf>
    <xf numFmtId="168" fontId="14" fillId="11" borderId="13" xfId="0" applyNumberFormat="1" applyFont="1" applyFill="1" applyBorder="1" applyAlignment="1">
      <alignment horizontal="right" vertical="center" wrapText="1"/>
    </xf>
    <xf numFmtId="169" fontId="47" fillId="0" borderId="0" xfId="0" applyNumberFormat="1" applyFont="1"/>
    <xf numFmtId="169" fontId="48" fillId="0" borderId="0" xfId="0" applyNumberFormat="1" applyFont="1"/>
    <xf numFmtId="49" fontId="49" fillId="0" borderId="13" xfId="0" applyNumberFormat="1" applyFont="1" applyBorder="1" applyAlignment="1">
      <alignment horizontal="right" vertical="center" wrapText="1"/>
    </xf>
    <xf numFmtId="166" fontId="36" fillId="18" borderId="16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wrapText="1"/>
    </xf>
    <xf numFmtId="0" fontId="5" fillId="13" borderId="0" xfId="0" applyFont="1" applyFill="1"/>
    <xf numFmtId="166" fontId="34" fillId="13" borderId="13" xfId="0" applyNumberFormat="1" applyFont="1" applyFill="1" applyBorder="1"/>
    <xf numFmtId="169" fontId="47" fillId="13" borderId="0" xfId="0" applyNumberFormat="1" applyFont="1" applyFill="1" applyAlignment="1">
      <alignment horizontal="center" vertical="center"/>
    </xf>
    <xf numFmtId="166" fontId="4" fillId="26" borderId="13" xfId="0" applyNumberFormat="1" applyFont="1" applyFill="1" applyBorder="1" applyAlignment="1">
      <alignment horizontal="right" vertical="center" wrapText="1"/>
    </xf>
    <xf numFmtId="166" fontId="34" fillId="26" borderId="13" xfId="0" applyNumberFormat="1" applyFont="1" applyFill="1" applyBorder="1" applyAlignment="1">
      <alignment horizontal="right" vertical="center" wrapText="1"/>
    </xf>
    <xf numFmtId="166" fontId="36" fillId="27" borderId="13" xfId="0" applyNumberFormat="1" applyFont="1" applyFill="1" applyBorder="1" applyAlignment="1">
      <alignment horizontal="right" vertical="center" wrapText="1"/>
    </xf>
    <xf numFmtId="169" fontId="4" fillId="13" borderId="13" xfId="0" applyNumberFormat="1" applyFont="1" applyFill="1" applyBorder="1" applyAlignment="1">
      <alignment horizontal="right" vertical="center" wrapText="1"/>
    </xf>
    <xf numFmtId="0" fontId="50" fillId="13" borderId="13" xfId="0" applyFont="1" applyFill="1" applyBorder="1"/>
    <xf numFmtId="164" fontId="6" fillId="13" borderId="13" xfId="0" applyNumberFormat="1" applyFont="1" applyFill="1" applyBorder="1" applyAlignment="1">
      <alignment horizontal="right" vertical="center"/>
    </xf>
    <xf numFmtId="169" fontId="8" fillId="11" borderId="13" xfId="0" applyNumberFormat="1" applyFont="1" applyFill="1" applyBorder="1" applyAlignment="1">
      <alignment horizontal="right" vertical="center" wrapText="1"/>
    </xf>
    <xf numFmtId="164" fontId="8" fillId="11" borderId="13" xfId="0" applyNumberFormat="1" applyFont="1" applyFill="1" applyBorder="1" applyAlignment="1">
      <alignment horizontal="right" vertical="center" wrapText="1"/>
    </xf>
    <xf numFmtId="165" fontId="14" fillId="11" borderId="13" xfId="0" applyNumberFormat="1" applyFont="1" applyFill="1" applyBorder="1" applyAlignment="1">
      <alignment horizontal="right" vertical="center" wrapText="1"/>
    </xf>
    <xf numFmtId="166" fontId="6" fillId="13" borderId="13" xfId="0" applyNumberFormat="1" applyFont="1" applyFill="1" applyBorder="1" applyAlignment="1">
      <alignment horizontal="right" vertical="center" wrapText="1"/>
    </xf>
    <xf numFmtId="166" fontId="8" fillId="18" borderId="13" xfId="0" applyNumberFormat="1" applyFont="1" applyFill="1" applyBorder="1" applyAlignment="1">
      <alignment horizontal="right" vertical="center" wrapText="1"/>
    </xf>
    <xf numFmtId="166" fontId="8" fillId="10" borderId="13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164" fontId="14" fillId="13" borderId="13" xfId="0" applyNumberFormat="1" applyFont="1" applyFill="1" applyBorder="1" applyAlignment="1">
      <alignment horizontal="right" vertical="center" wrapText="1"/>
    </xf>
    <xf numFmtId="164" fontId="14" fillId="11" borderId="13" xfId="0" applyNumberFormat="1" applyFont="1" applyFill="1" applyBorder="1" applyAlignment="1">
      <alignment horizontal="right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vertical="center"/>
    </xf>
    <xf numFmtId="0" fontId="2" fillId="18" borderId="13" xfId="0" applyFont="1" applyFill="1" applyBorder="1" applyAlignment="1">
      <alignment horizontal="left" vertical="center" wrapText="1"/>
    </xf>
    <xf numFmtId="166" fontId="51" fillId="2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49" fontId="49" fillId="13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vertical="center" wrapText="1"/>
    </xf>
    <xf numFmtId="0" fontId="36" fillId="2" borderId="20" xfId="0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vertical="center" wrapText="1"/>
    </xf>
    <xf numFmtId="49" fontId="36" fillId="2" borderId="6" xfId="0" applyNumberFormat="1" applyFont="1" applyFill="1" applyBorder="1" applyAlignment="1">
      <alignment vertical="center" wrapText="1"/>
    </xf>
    <xf numFmtId="49" fontId="36" fillId="2" borderId="34" xfId="0" applyNumberFormat="1" applyFont="1" applyFill="1" applyBorder="1" applyAlignment="1">
      <alignment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52" fillId="0" borderId="6" xfId="0" applyNumberFormat="1" applyFont="1" applyBorder="1" applyAlignment="1">
      <alignment horizontal="center" vertical="center"/>
    </xf>
    <xf numFmtId="166" fontId="34" fillId="0" borderId="14" xfId="0" applyNumberFormat="1" applyFont="1" applyBorder="1" applyAlignment="1">
      <alignment horizontal="right" vertical="center" wrapText="1"/>
    </xf>
    <xf numFmtId="166" fontId="36" fillId="18" borderId="35" xfId="0" applyNumberFormat="1" applyFont="1" applyFill="1" applyBorder="1" applyAlignment="1">
      <alignment horizontal="right" vertical="center" wrapText="1"/>
    </xf>
    <xf numFmtId="166" fontId="36" fillId="18" borderId="36" xfId="0" applyNumberFormat="1" applyFont="1" applyFill="1" applyBorder="1" applyAlignment="1">
      <alignment horizontal="right" vertical="center" wrapText="1"/>
    </xf>
    <xf numFmtId="168" fontId="36" fillId="18" borderId="13" xfId="0" applyNumberFormat="1" applyFont="1" applyFill="1" applyBorder="1" applyAlignment="1">
      <alignment horizontal="right" vertical="center" wrapText="1"/>
    </xf>
    <xf numFmtId="168" fontId="30" fillId="0" borderId="13" xfId="0" applyNumberFormat="1" applyFont="1" applyBorder="1" applyAlignment="1">
      <alignment horizontal="right" vertical="center" wrapText="1"/>
    </xf>
    <xf numFmtId="168" fontId="50" fillId="13" borderId="13" xfId="0" applyNumberFormat="1" applyFont="1" applyFill="1" applyBorder="1"/>
    <xf numFmtId="168" fontId="6" fillId="26" borderId="13" xfId="0" applyNumberFormat="1" applyFont="1" applyFill="1" applyBorder="1" applyAlignment="1">
      <alignment horizontal="right" vertical="center" wrapText="1"/>
    </xf>
    <xf numFmtId="171" fontId="10" fillId="27" borderId="6" xfId="0" applyNumberFormat="1" applyFont="1" applyFill="1" applyBorder="1" applyAlignment="1">
      <alignment horizontal="right" vertical="center" wrapText="1"/>
    </xf>
    <xf numFmtId="171" fontId="1" fillId="13" borderId="11" xfId="0" applyNumberFormat="1" applyFont="1" applyFill="1" applyBorder="1" applyAlignment="1">
      <alignment horizontal="right" vertical="center" wrapText="1"/>
    </xf>
    <xf numFmtId="171" fontId="6" fillId="26" borderId="13" xfId="0" applyNumberFormat="1" applyFont="1" applyFill="1" applyBorder="1" applyAlignment="1">
      <alignment horizontal="right" vertical="center" wrapText="1"/>
    </xf>
    <xf numFmtId="171" fontId="8" fillId="11" borderId="13" xfId="0" applyNumberFormat="1" applyFont="1" applyFill="1" applyBorder="1" applyAlignment="1">
      <alignment horizontal="right" vertical="center" wrapText="1"/>
    </xf>
    <xf numFmtId="171" fontId="1" fillId="18" borderId="10" xfId="0" applyNumberFormat="1" applyFont="1" applyFill="1" applyBorder="1" applyAlignment="1">
      <alignment horizontal="right" vertical="center" wrapText="1"/>
    </xf>
    <xf numFmtId="166" fontId="14" fillId="12" borderId="13" xfId="0" applyNumberFormat="1" applyFont="1" applyFill="1" applyBorder="1" applyAlignment="1">
      <alignment horizontal="right" vertical="center" wrapText="1"/>
    </xf>
    <xf numFmtId="166" fontId="14" fillId="10" borderId="14" xfId="0" applyNumberFormat="1" applyFont="1" applyFill="1" applyBorder="1" applyAlignment="1">
      <alignment horizontal="right" vertical="center" wrapText="1"/>
    </xf>
    <xf numFmtId="166" fontId="34" fillId="25" borderId="13" xfId="0" applyNumberFormat="1" applyFont="1" applyFill="1" applyBorder="1" applyAlignment="1">
      <alignment horizontal="right" vertical="center" wrapText="1"/>
    </xf>
    <xf numFmtId="0" fontId="40" fillId="0" borderId="13" xfId="0" applyFont="1" applyBorder="1" applyAlignment="1">
      <alignment horizontal="left" vertical="center" wrapText="1"/>
    </xf>
    <xf numFmtId="166" fontId="55" fillId="0" borderId="13" xfId="0" applyNumberFormat="1" applyFont="1" applyBorder="1"/>
    <xf numFmtId="166" fontId="24" fillId="18" borderId="18" xfId="0" applyNumberFormat="1" applyFont="1" applyFill="1" applyBorder="1" applyAlignment="1">
      <alignment horizontal="right" vertical="center" wrapText="1"/>
    </xf>
    <xf numFmtId="166" fontId="25" fillId="18" borderId="16" xfId="0" applyNumberFormat="1" applyFont="1" applyFill="1" applyBorder="1" applyAlignment="1">
      <alignment horizontal="right" vertical="center" wrapText="1"/>
    </xf>
    <xf numFmtId="164" fontId="25" fillId="18" borderId="13" xfId="0" applyNumberFormat="1" applyFont="1" applyFill="1" applyBorder="1" applyAlignment="1">
      <alignment horizontal="right" vertical="center" wrapText="1"/>
    </xf>
    <xf numFmtId="0" fontId="15" fillId="19" borderId="13" xfId="0" applyFont="1" applyFill="1" applyBorder="1" applyAlignment="1">
      <alignment horizontal="left" vertical="center" wrapText="1"/>
    </xf>
    <xf numFmtId="166" fontId="14" fillId="19" borderId="13" xfId="0" applyNumberFormat="1" applyFont="1" applyFill="1" applyBorder="1" applyAlignment="1">
      <alignment horizontal="right" vertical="center" wrapText="1"/>
    </xf>
    <xf numFmtId="165" fontId="6" fillId="21" borderId="13" xfId="0" applyNumberFormat="1" applyFont="1" applyFill="1" applyBorder="1" applyAlignment="1">
      <alignment horizontal="right" vertical="center" wrapText="1"/>
    </xf>
    <xf numFmtId="166" fontId="4" fillId="28" borderId="13" xfId="0" applyNumberFormat="1" applyFont="1" applyFill="1" applyBorder="1" applyAlignment="1">
      <alignment horizontal="right" vertical="center" wrapText="1"/>
    </xf>
    <xf numFmtId="172" fontId="8" fillId="7" borderId="6" xfId="0" applyNumberFormat="1" applyFont="1" applyFill="1" applyBorder="1" applyAlignment="1">
      <alignment horizontal="right" vertical="center" wrapText="1"/>
    </xf>
    <xf numFmtId="1" fontId="4" fillId="13" borderId="2" xfId="0" applyNumberFormat="1" applyFont="1" applyFill="1" applyBorder="1"/>
    <xf numFmtId="166" fontId="4" fillId="18" borderId="20" xfId="0" applyNumberFormat="1" applyFont="1" applyFill="1" applyBorder="1" applyAlignment="1">
      <alignment horizontal="right" vertical="center" wrapText="1"/>
    </xf>
    <xf numFmtId="0" fontId="14" fillId="18" borderId="14" xfId="0" applyFont="1" applyFill="1" applyBorder="1" applyAlignment="1">
      <alignment vertical="center" wrapText="1"/>
    </xf>
    <xf numFmtId="0" fontId="14" fillId="18" borderId="15" xfId="0" applyFont="1" applyFill="1" applyBorder="1" applyAlignment="1">
      <alignment vertical="center" wrapText="1"/>
    </xf>
    <xf numFmtId="0" fontId="14" fillId="18" borderId="16" xfId="0" applyFont="1" applyFill="1" applyBorder="1" applyAlignment="1">
      <alignment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14" fillId="13" borderId="13" xfId="0" applyNumberFormat="1" applyFont="1" applyFill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11" borderId="13" xfId="0" applyNumberFormat="1" applyFont="1" applyFill="1" applyBorder="1" applyAlignment="1">
      <alignment horizontal="right" vertical="center" wrapText="1"/>
    </xf>
    <xf numFmtId="170" fontId="6" fillId="18" borderId="10" xfId="0" applyNumberFormat="1" applyFont="1" applyFill="1" applyBorder="1" applyAlignment="1">
      <alignment horizontal="right" vertical="center" wrapText="1"/>
    </xf>
    <xf numFmtId="170" fontId="8" fillId="27" borderId="6" xfId="0" applyNumberFormat="1" applyFont="1" applyFill="1" applyBorder="1" applyAlignment="1">
      <alignment horizontal="right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5" fillId="0" borderId="7" xfId="0" applyFont="1" applyBorder="1"/>
    <xf numFmtId="166" fontId="4" fillId="13" borderId="18" xfId="0" applyNumberFormat="1" applyFont="1" applyFill="1" applyBorder="1" applyAlignment="1">
      <alignment horizontal="right" vertical="center" wrapText="1"/>
    </xf>
    <xf numFmtId="166" fontId="14" fillId="13" borderId="18" xfId="0" applyNumberFormat="1" applyFont="1" applyFill="1" applyBorder="1" applyAlignment="1">
      <alignment horizontal="right" vertical="center" wrapText="1"/>
    </xf>
    <xf numFmtId="166" fontId="4" fillId="13" borderId="20" xfId="0" applyNumberFormat="1" applyFont="1" applyFill="1" applyBorder="1" applyAlignment="1">
      <alignment horizontal="right" vertical="center" wrapText="1"/>
    </xf>
    <xf numFmtId="166" fontId="14" fillId="0" borderId="20" xfId="0" applyNumberFormat="1" applyFont="1" applyBorder="1" applyAlignment="1">
      <alignment horizontal="right" vertical="center" wrapText="1"/>
    </xf>
    <xf numFmtId="166" fontId="14" fillId="11" borderId="14" xfId="0" applyNumberFormat="1" applyFont="1" applyFill="1" applyBorder="1" applyAlignment="1">
      <alignment horizontal="right" vertical="center" wrapText="1"/>
    </xf>
    <xf numFmtId="166" fontId="14" fillId="0" borderId="16" xfId="0" applyNumberFormat="1" applyFont="1" applyBorder="1" applyAlignment="1">
      <alignment horizontal="right" vertical="center" wrapText="1"/>
    </xf>
    <xf numFmtId="0" fontId="5" fillId="13" borderId="13" xfId="0" applyFont="1" applyFill="1" applyBorder="1"/>
    <xf numFmtId="166" fontId="4" fillId="29" borderId="13" xfId="0" applyNumberFormat="1" applyFont="1" applyFill="1" applyBorder="1" applyAlignment="1">
      <alignment horizontal="right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left" vertical="center" wrapText="1"/>
    </xf>
    <xf numFmtId="166" fontId="14" fillId="30" borderId="13" xfId="0" applyNumberFormat="1" applyFont="1" applyFill="1" applyBorder="1" applyAlignment="1">
      <alignment horizontal="right" vertical="center" wrapText="1"/>
    </xf>
    <xf numFmtId="0" fontId="5" fillId="29" borderId="0" xfId="0" applyFont="1" applyFill="1"/>
    <xf numFmtId="0" fontId="3" fillId="30" borderId="13" xfId="0" applyFont="1" applyFill="1" applyBorder="1" applyAlignment="1">
      <alignment horizontal="left" vertical="center" wrapText="1"/>
    </xf>
    <xf numFmtId="0" fontId="15" fillId="30" borderId="13" xfId="0" applyFont="1" applyFill="1" applyBorder="1" applyAlignment="1">
      <alignment horizontal="left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32" xfId="0" applyFont="1" applyFill="1" applyBorder="1" applyAlignment="1">
      <alignment horizontal="center" vertical="center" wrapText="1"/>
    </xf>
    <xf numFmtId="0" fontId="36" fillId="11" borderId="29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1" fontId="34" fillId="18" borderId="13" xfId="0" applyNumberFormat="1" applyFont="1" applyFill="1" applyBorder="1" applyAlignment="1">
      <alignment horizontal="center" vertical="center" wrapText="1"/>
    </xf>
    <xf numFmtId="164" fontId="34" fillId="13" borderId="13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0" fontId="35" fillId="18" borderId="13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41" fillId="13" borderId="33" xfId="0" applyFont="1" applyFill="1" applyBorder="1" applyAlignment="1">
      <alignment horizontal="center" vertical="center" wrapText="1"/>
    </xf>
    <xf numFmtId="0" fontId="41" fillId="13" borderId="30" xfId="0" applyFont="1" applyFill="1" applyBorder="1" applyAlignment="1">
      <alignment horizontal="center" vertical="center" wrapText="1"/>
    </xf>
    <xf numFmtId="0" fontId="41" fillId="13" borderId="2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0" fontId="41" fillId="13" borderId="21" xfId="0" applyFont="1" applyFill="1" applyBorder="1" applyAlignment="1">
      <alignment horizontal="center" vertical="center" wrapText="1"/>
    </xf>
    <xf numFmtId="0" fontId="41" fillId="13" borderId="22" xfId="0" applyFont="1" applyFill="1" applyBorder="1" applyAlignment="1">
      <alignment horizontal="center" vertical="center" wrapText="1"/>
    </xf>
    <xf numFmtId="0" fontId="41" fillId="13" borderId="23" xfId="0" applyFont="1" applyFill="1" applyBorder="1" applyAlignment="1">
      <alignment horizontal="center" vertical="center" wrapText="1"/>
    </xf>
    <xf numFmtId="1" fontId="24" fillId="18" borderId="13" xfId="0" applyNumberFormat="1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164" fontId="4" fillId="18" borderId="13" xfId="0" applyNumberFormat="1" applyFont="1" applyFill="1" applyBorder="1" applyAlignment="1">
      <alignment horizontal="right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34" fillId="18" borderId="26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13" borderId="14" xfId="0" applyNumberFormat="1" applyFont="1" applyFill="1" applyBorder="1" applyAlignment="1">
      <alignment horizontal="right" vertical="center" wrapText="1"/>
    </xf>
    <xf numFmtId="164" fontId="4" fillId="13" borderId="15" xfId="0" applyNumberFormat="1" applyFont="1" applyFill="1" applyBorder="1" applyAlignment="1">
      <alignment horizontal="right" vertical="center" wrapText="1"/>
    </xf>
    <xf numFmtId="164" fontId="4" fillId="13" borderId="16" xfId="0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center"/>
    </xf>
    <xf numFmtId="0" fontId="4" fillId="13" borderId="13" xfId="0" applyFont="1" applyFill="1" applyBorder="1" applyAlignment="1">
      <alignment horizontal="center" vertical="center" wrapText="1"/>
    </xf>
    <xf numFmtId="0" fontId="46" fillId="13" borderId="13" xfId="0" applyFont="1" applyFill="1" applyBorder="1" applyAlignment="1">
      <alignment horizontal="center" vertical="center" wrapText="1"/>
    </xf>
    <xf numFmtId="1" fontId="4" fillId="18" borderId="13" xfId="0" applyNumberFormat="1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35" fillId="0" borderId="13" xfId="0" applyFont="1" applyBorder="1" applyAlignment="1">
      <alignment horizontal="center" vertical="center" wrapText="1"/>
    </xf>
    <xf numFmtId="1" fontId="34" fillId="2" borderId="13" xfId="0" applyNumberFormat="1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34" fillId="18" borderId="13" xfId="0" applyNumberFormat="1" applyFont="1" applyFill="1" applyBorder="1" applyAlignment="1">
      <alignment horizontal="right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15" xfId="0" applyFont="1" applyFill="1" applyBorder="1" applyAlignment="1">
      <alignment horizontal="center" vertical="center" wrapText="1"/>
    </xf>
    <xf numFmtId="0" fontId="14" fillId="18" borderId="16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5" fillId="18" borderId="16" xfId="0" applyFont="1" applyFill="1" applyBorder="1" applyAlignment="1">
      <alignment horizontal="center" vertical="center" wrapText="1"/>
    </xf>
    <xf numFmtId="0" fontId="35" fillId="13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34" fillId="18" borderId="1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36" fillId="0" borderId="13" xfId="0" applyFont="1" applyBorder="1" applyAlignment="1">
      <alignment horizontal="center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164" fontId="24" fillId="18" borderId="13" xfId="0" applyNumberFormat="1" applyFont="1" applyFill="1" applyBorder="1" applyAlignment="1">
      <alignment horizontal="right" vertical="center" wrapText="1"/>
    </xf>
    <xf numFmtId="0" fontId="10" fillId="11" borderId="13" xfId="0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164" fontId="34" fillId="13" borderId="18" xfId="0" applyNumberFormat="1" applyFont="1" applyFill="1" applyBorder="1" applyAlignment="1">
      <alignment horizontal="right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166" fontId="4" fillId="16" borderId="13" xfId="0" applyNumberFormat="1" applyFont="1" applyFill="1" applyBorder="1" applyAlignment="1">
      <alignment horizontal="right" vertical="center" wrapText="1"/>
    </xf>
    <xf numFmtId="0" fontId="29" fillId="13" borderId="13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49" fontId="13" fillId="21" borderId="13" xfId="0" applyNumberFormat="1" applyFont="1" applyFill="1" applyBorder="1" applyAlignment="1">
      <alignment horizontal="center" vertical="center" wrapText="1"/>
    </xf>
    <xf numFmtId="168" fontId="23" fillId="13" borderId="13" xfId="0" applyNumberFormat="1" applyFont="1" applyFill="1" applyBorder="1" applyAlignment="1">
      <alignment horizontal="right" vertical="center" wrapText="1"/>
    </xf>
    <xf numFmtId="0" fontId="41" fillId="13" borderId="1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171" fontId="4" fillId="13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49" fontId="13" fillId="27" borderId="6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171" fontId="24" fillId="13" borderId="13" xfId="0" applyNumberFormat="1" applyFont="1" applyFill="1" applyBorder="1" applyAlignment="1">
      <alignment horizontal="right" vertical="center" wrapText="1"/>
    </xf>
    <xf numFmtId="49" fontId="25" fillId="18" borderId="13" xfId="0" applyNumberFormat="1" applyFont="1" applyFill="1" applyBorder="1" applyAlignment="1">
      <alignment horizontal="center" vertical="center" wrapText="1"/>
    </xf>
    <xf numFmtId="171" fontId="4" fillId="18" borderId="13" xfId="0" applyNumberFormat="1" applyFont="1" applyFill="1" applyBorder="1" applyAlignment="1">
      <alignment horizontal="right" vertical="center" wrapText="1"/>
    </xf>
    <xf numFmtId="166" fontId="4" fillId="18" borderId="14" xfId="0" applyNumberFormat="1" applyFont="1" applyFill="1" applyBorder="1" applyAlignment="1">
      <alignment horizontal="right" vertical="center" wrapText="1"/>
    </xf>
    <xf numFmtId="166" fontId="4" fillId="18" borderId="15" xfId="0" applyNumberFormat="1" applyFont="1" applyFill="1" applyBorder="1" applyAlignment="1">
      <alignment horizontal="right" vertical="center" wrapText="1"/>
    </xf>
    <xf numFmtId="166" fontId="4" fillId="18" borderId="16" xfId="0" applyNumberFormat="1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20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49" fontId="41" fillId="7" borderId="13" xfId="0" applyNumberFormat="1" applyFont="1" applyFill="1" applyBorder="1" applyAlignment="1">
      <alignment horizontal="center" vertical="center" wrapText="1"/>
    </xf>
    <xf numFmtId="49" fontId="42" fillId="26" borderId="13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164" fontId="4" fillId="13" borderId="14" xfId="0" applyNumberFormat="1" applyFont="1" applyFill="1" applyBorder="1" applyAlignment="1">
      <alignment horizontal="center" vertical="center" wrapText="1"/>
    </xf>
    <xf numFmtId="164" fontId="4" fillId="13" borderId="15" xfId="0" applyNumberFormat="1" applyFont="1" applyFill="1" applyBorder="1" applyAlignment="1">
      <alignment horizontal="center" vertical="center" wrapText="1"/>
    </xf>
    <xf numFmtId="164" fontId="4" fillId="13" borderId="16" xfId="0" applyNumberFormat="1" applyFont="1" applyFill="1" applyBorder="1" applyAlignment="1">
      <alignment horizontal="center" vertical="center" wrapText="1"/>
    </xf>
    <xf numFmtId="0" fontId="22" fillId="20" borderId="14" xfId="0" applyFont="1" applyFill="1" applyBorder="1" applyAlignment="1">
      <alignment horizontal="center" vertical="center" wrapText="1"/>
    </xf>
    <xf numFmtId="0" fontId="22" fillId="20" borderId="15" xfId="0" applyFont="1" applyFill="1" applyBorder="1" applyAlignment="1">
      <alignment horizontal="center" vertical="center" wrapText="1"/>
    </xf>
    <xf numFmtId="0" fontId="22" fillId="20" borderId="16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22" borderId="13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49" fontId="25" fillId="13" borderId="13" xfId="0" applyNumberFormat="1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164" fontId="34" fillId="13" borderId="14" xfId="0" applyNumberFormat="1" applyFont="1" applyFill="1" applyBorder="1" applyAlignment="1">
      <alignment horizontal="center" vertical="center" wrapText="1"/>
    </xf>
    <xf numFmtId="164" fontId="34" fillId="13" borderId="15" xfId="0" applyNumberFormat="1" applyFont="1" applyFill="1" applyBorder="1" applyAlignment="1">
      <alignment horizontal="center" vertical="center" wrapText="1"/>
    </xf>
    <xf numFmtId="164" fontId="34" fillId="13" borderId="16" xfId="0" applyNumberFormat="1" applyFont="1" applyFill="1" applyBorder="1" applyAlignment="1">
      <alignment horizontal="center" vertical="center" wrapText="1"/>
    </xf>
    <xf numFmtId="49" fontId="13" fillId="26" borderId="13" xfId="0" applyNumberFormat="1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164" fontId="36" fillId="13" borderId="13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4" fontId="4" fillId="29" borderId="13" xfId="0" applyNumberFormat="1" applyFont="1" applyFill="1" applyBorder="1" applyAlignment="1">
      <alignment horizontal="right" vertical="center" wrapText="1"/>
    </xf>
    <xf numFmtId="0" fontId="44" fillId="13" borderId="13" xfId="0" applyFont="1" applyFill="1" applyBorder="1" applyAlignment="1">
      <alignment horizontal="center" vertical="center" wrapText="1"/>
    </xf>
    <xf numFmtId="0" fontId="41" fillId="13" borderId="14" xfId="0" applyFont="1" applyFill="1" applyBorder="1" applyAlignment="1">
      <alignment horizontal="center" vertical="center" wrapText="1"/>
    </xf>
    <xf numFmtId="0" fontId="41" fillId="13" borderId="15" xfId="0" applyFont="1" applyFill="1" applyBorder="1" applyAlignment="1">
      <alignment horizontal="center" vertical="center" wrapText="1"/>
    </xf>
    <xf numFmtId="0" fontId="41" fillId="13" borderId="16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0" fontId="24" fillId="18" borderId="16" xfId="0" applyFont="1" applyFill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6" xfId="0" applyFont="1" applyFill="1" applyBorder="1" applyAlignment="1">
      <alignment horizontal="center" vertical="center" wrapText="1"/>
    </xf>
    <xf numFmtId="0" fontId="35" fillId="18" borderId="2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58" fillId="31" borderId="13" xfId="0" applyFont="1" applyFill="1" applyBorder="1" applyAlignment="1">
      <alignment horizontal="center" vertical="center" wrapText="1"/>
    </xf>
    <xf numFmtId="166" fontId="4" fillId="12" borderId="13" xfId="0" applyNumberFormat="1" applyFont="1" applyFill="1" applyBorder="1" applyAlignment="1">
      <alignment horizontal="right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49" fontId="13" fillId="21" borderId="18" xfId="0" applyNumberFormat="1" applyFont="1" applyFill="1" applyBorder="1" applyAlignment="1">
      <alignment horizontal="center" vertical="center" wrapText="1"/>
    </xf>
    <xf numFmtId="49" fontId="13" fillId="21" borderId="19" xfId="0" applyNumberFormat="1" applyFont="1" applyFill="1" applyBorder="1" applyAlignment="1">
      <alignment horizontal="center" vertical="center" wrapText="1"/>
    </xf>
    <xf numFmtId="49" fontId="13" fillId="21" borderId="20" xfId="0" applyNumberFormat="1" applyFont="1" applyFill="1" applyBorder="1" applyAlignment="1">
      <alignment horizontal="center" vertical="center" wrapText="1"/>
    </xf>
    <xf numFmtId="164" fontId="34" fillId="18" borderId="13" xfId="0" applyNumberFormat="1" applyFont="1" applyFill="1" applyBorder="1" applyAlignment="1">
      <alignment horizontal="center" vertical="center" wrapText="1"/>
    </xf>
    <xf numFmtId="0" fontId="36" fillId="18" borderId="14" xfId="0" applyFont="1" applyFill="1" applyBorder="1" applyAlignment="1">
      <alignment horizontal="center" vertical="center" wrapText="1"/>
    </xf>
    <xf numFmtId="0" fontId="36" fillId="18" borderId="15" xfId="0" applyFont="1" applyFill="1" applyBorder="1" applyAlignment="1">
      <alignment horizontal="center" vertical="center" wrapText="1"/>
    </xf>
    <xf numFmtId="0" fontId="36" fillId="18" borderId="16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4" fillId="30" borderId="13" xfId="0" applyFont="1" applyFill="1" applyBorder="1" applyAlignment="1">
      <alignment horizontal="center" vertical="center" wrapText="1"/>
    </xf>
    <xf numFmtId="0" fontId="1" fillId="29" borderId="13" xfId="0" applyFont="1" applyFill="1" applyBorder="1" applyAlignment="1">
      <alignment horizontal="center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 wrapText="1"/>
    </xf>
    <xf numFmtId="0" fontId="17" fillId="13" borderId="22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164" fontId="4" fillId="18" borderId="14" xfId="0" applyNumberFormat="1" applyFont="1" applyFill="1" applyBorder="1" applyAlignment="1">
      <alignment horizontal="center" vertical="center" wrapText="1"/>
    </xf>
    <xf numFmtId="164" fontId="4" fillId="18" borderId="15" xfId="0" applyNumberFormat="1" applyFont="1" applyFill="1" applyBorder="1" applyAlignment="1">
      <alignment horizontal="center" vertical="center" wrapText="1"/>
    </xf>
    <xf numFmtId="164" fontId="4" fillId="18" borderId="16" xfId="0" applyNumberFormat="1" applyFont="1" applyFill="1" applyBorder="1" applyAlignment="1">
      <alignment horizontal="center" vertical="center" wrapText="1"/>
    </xf>
    <xf numFmtId="3" fontId="53" fillId="13" borderId="0" xfId="0" applyNumberFormat="1" applyFont="1" applyFill="1" applyAlignment="1">
      <alignment vertical="center"/>
    </xf>
    <xf numFmtId="166" fontId="39" fillId="13" borderId="13" xfId="0" applyNumberFormat="1" applyFont="1" applyFill="1" applyBorder="1"/>
    <xf numFmtId="170" fontId="4" fillId="13" borderId="13" xfId="0" applyNumberFormat="1" applyFont="1" applyFill="1" applyBorder="1" applyAlignment="1">
      <alignment horizontal="right" vertical="center" wrapText="1"/>
    </xf>
    <xf numFmtId="4" fontId="4" fillId="13" borderId="13" xfId="0" applyNumberFormat="1" applyFont="1" applyFill="1" applyBorder="1" applyAlignment="1">
      <alignment horizontal="right" vertical="center" wrapText="1"/>
    </xf>
    <xf numFmtId="0" fontId="8" fillId="32" borderId="14" xfId="0" applyFont="1" applyFill="1" applyBorder="1" applyAlignment="1">
      <alignment horizontal="center" vertical="center" wrapText="1"/>
    </xf>
    <xf numFmtId="0" fontId="8" fillId="32" borderId="15" xfId="0" applyFont="1" applyFill="1" applyBorder="1" applyAlignment="1">
      <alignment horizontal="center" vertical="center" wrapText="1"/>
    </xf>
    <xf numFmtId="0" fontId="8" fillId="32" borderId="16" xfId="0" applyFont="1" applyFill="1" applyBorder="1" applyAlignment="1">
      <alignment horizontal="center" vertical="center" wrapText="1"/>
    </xf>
    <xf numFmtId="166" fontId="34" fillId="17" borderId="13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E7A6F4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99FF99"/>
      <color rgb="FFE1A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20615"/>
  <sheetViews>
    <sheetView tabSelected="1" view="pageLayout" zoomScale="110" zoomScaleNormal="118" zoomScaleSheetLayoutView="118" zoomScalePageLayoutView="110" workbookViewId="0">
      <selection activeCell="M689" sqref="M689"/>
    </sheetView>
  </sheetViews>
  <sheetFormatPr defaultColWidth="9.140625" defaultRowHeight="14.25"/>
  <cols>
    <col min="1" max="1" width="4.140625" style="16" customWidth="1"/>
    <col min="2" max="2" width="27" style="1" customWidth="1"/>
    <col min="3" max="3" width="3.85546875" style="1" customWidth="1"/>
    <col min="4" max="4" width="3.7109375" style="1" customWidth="1"/>
    <col min="5" max="5" width="8.42578125" style="1" customWidth="1"/>
    <col min="6" max="6" width="12.42578125" style="1" customWidth="1"/>
    <col min="7" max="7" width="5.5703125" style="1" customWidth="1"/>
    <col min="8" max="8" width="4.140625" style="1" customWidth="1"/>
    <col min="9" max="9" width="13.85546875" style="1" customWidth="1"/>
    <col min="10" max="10" width="0.140625" style="1" hidden="1" customWidth="1"/>
    <col min="11" max="11" width="16" style="1" hidden="1" customWidth="1"/>
    <col min="12" max="12" width="11.7109375" style="1" hidden="1" customWidth="1"/>
    <col min="13" max="13" width="12.7109375" style="17" customWidth="1"/>
    <col min="14" max="23" width="12.7109375" style="1" customWidth="1"/>
    <col min="24" max="24" width="13.5703125" style="1" customWidth="1"/>
    <col min="25" max="25" width="9.7109375" style="14" hidden="1" customWidth="1"/>
    <col min="26" max="27" width="1.42578125" style="1" hidden="1" customWidth="1"/>
    <col min="28" max="195" width="0" style="1" hidden="1" customWidth="1"/>
    <col min="196" max="196" width="1.7109375" style="1" hidden="1" customWidth="1"/>
    <col min="197" max="16384" width="9.140625" style="1"/>
  </cols>
  <sheetData>
    <row r="1" spans="1:25" ht="14.25" customHeight="1">
      <c r="A1" s="468" t="s">
        <v>0</v>
      </c>
      <c r="B1" s="468" t="s">
        <v>1</v>
      </c>
      <c r="C1" s="469" t="s">
        <v>2</v>
      </c>
      <c r="D1" s="469"/>
      <c r="E1" s="470" t="s">
        <v>3</v>
      </c>
      <c r="F1" s="471" t="s">
        <v>67</v>
      </c>
      <c r="G1" s="469" t="s">
        <v>4</v>
      </c>
      <c r="H1" s="472"/>
      <c r="I1" s="478" t="s">
        <v>238</v>
      </c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7" t="s">
        <v>173</v>
      </c>
    </row>
    <row r="2" spans="1:25" ht="3.75" customHeight="1">
      <c r="A2" s="468"/>
      <c r="B2" s="468"/>
      <c r="C2" s="469"/>
      <c r="D2" s="469"/>
      <c r="E2" s="470"/>
      <c r="F2" s="471"/>
      <c r="G2" s="469"/>
      <c r="H2" s="472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7"/>
    </row>
    <row r="3" spans="1:25" ht="19.5" customHeight="1">
      <c r="A3" s="468"/>
      <c r="B3" s="468"/>
      <c r="C3" s="73" t="s">
        <v>5</v>
      </c>
      <c r="D3" s="73" t="s">
        <v>6</v>
      </c>
      <c r="E3" s="470"/>
      <c r="F3" s="471"/>
      <c r="G3" s="73" t="s">
        <v>7</v>
      </c>
      <c r="H3" s="306" t="s">
        <v>8</v>
      </c>
      <c r="I3" s="308" t="s">
        <v>69</v>
      </c>
      <c r="J3" s="309">
        <v>2019</v>
      </c>
      <c r="K3" s="309">
        <v>2020</v>
      </c>
      <c r="L3" s="309">
        <v>2022</v>
      </c>
      <c r="M3" s="309">
        <v>2024</v>
      </c>
      <c r="N3" s="309">
        <v>2025</v>
      </c>
      <c r="O3" s="309">
        <v>2026</v>
      </c>
      <c r="P3" s="309">
        <v>2027</v>
      </c>
      <c r="Q3" s="309">
        <v>2028</v>
      </c>
      <c r="R3" s="309">
        <v>2029</v>
      </c>
      <c r="S3" s="309">
        <v>2030</v>
      </c>
      <c r="T3" s="309">
        <v>2031</v>
      </c>
      <c r="U3" s="309">
        <v>2032</v>
      </c>
      <c r="V3" s="310">
        <v>2033</v>
      </c>
      <c r="W3" s="310">
        <v>2034</v>
      </c>
      <c r="X3" s="477"/>
    </row>
    <row r="4" spans="1:25" ht="11.25" customHeight="1">
      <c r="A4" s="41">
        <v>1</v>
      </c>
      <c r="B4" s="74">
        <v>2</v>
      </c>
      <c r="C4" s="74">
        <v>3</v>
      </c>
      <c r="D4" s="74">
        <v>4</v>
      </c>
      <c r="E4" s="74">
        <v>5</v>
      </c>
      <c r="F4" s="74">
        <v>5</v>
      </c>
      <c r="G4" s="74">
        <v>7</v>
      </c>
      <c r="H4" s="74">
        <v>8</v>
      </c>
      <c r="I4" s="307">
        <v>9</v>
      </c>
      <c r="J4" s="307">
        <v>9</v>
      </c>
      <c r="K4" s="307">
        <v>10</v>
      </c>
      <c r="L4" s="307">
        <v>11</v>
      </c>
      <c r="M4" s="307">
        <v>10</v>
      </c>
      <c r="N4" s="307">
        <v>11</v>
      </c>
      <c r="O4" s="307">
        <v>12</v>
      </c>
      <c r="P4" s="307">
        <v>13</v>
      </c>
      <c r="Q4" s="307">
        <v>14</v>
      </c>
      <c r="R4" s="307">
        <v>15</v>
      </c>
      <c r="S4" s="307">
        <v>16</v>
      </c>
      <c r="T4" s="307">
        <v>17</v>
      </c>
      <c r="U4" s="307">
        <v>18</v>
      </c>
      <c r="V4" s="307">
        <v>19</v>
      </c>
      <c r="W4" s="307">
        <v>20</v>
      </c>
      <c r="X4" s="42">
        <v>21</v>
      </c>
    </row>
    <row r="5" spans="1:25" ht="15.75" hidden="1" customHeight="1">
      <c r="A5" s="44" t="s">
        <v>9</v>
      </c>
      <c r="B5" s="4" t="s">
        <v>10</v>
      </c>
      <c r="C5" s="5"/>
      <c r="D5" s="5"/>
      <c r="E5" s="6"/>
      <c r="F5" s="2"/>
      <c r="G5" s="2"/>
      <c r="H5" s="2"/>
      <c r="I5" s="2"/>
      <c r="J5" s="7">
        <v>20563295</v>
      </c>
      <c r="K5" s="7">
        <v>8287601</v>
      </c>
      <c r="L5" s="7">
        <v>7832930</v>
      </c>
      <c r="M5" s="7">
        <v>10318151</v>
      </c>
      <c r="N5" s="7">
        <v>9655115</v>
      </c>
      <c r="O5" s="7">
        <v>9359874</v>
      </c>
      <c r="P5" s="7">
        <v>0</v>
      </c>
      <c r="Q5" s="7"/>
      <c r="R5" s="7"/>
      <c r="S5" s="7"/>
      <c r="T5" s="7"/>
      <c r="U5" s="7"/>
      <c r="V5" s="7"/>
      <c r="W5" s="7"/>
      <c r="X5" s="3"/>
    </row>
    <row r="6" spans="1:25" ht="17.25" hidden="1" customHeight="1">
      <c r="A6" s="45" t="s">
        <v>23</v>
      </c>
      <c r="B6" s="31" t="s">
        <v>86</v>
      </c>
      <c r="C6" s="5"/>
      <c r="D6" s="5"/>
      <c r="E6" s="6"/>
      <c r="F6" s="2"/>
      <c r="G6" s="2"/>
      <c r="H6" s="2"/>
      <c r="I6" s="2"/>
      <c r="J6" s="32">
        <f>J5-J16+353900</f>
        <v>17375123</v>
      </c>
      <c r="K6" s="32">
        <f>K5-K16</f>
        <v>6675681</v>
      </c>
      <c r="L6" s="32">
        <f>L5-L16</f>
        <v>7340110</v>
      </c>
      <c r="M6" s="32">
        <f>M5-M16</f>
        <v>10318151</v>
      </c>
      <c r="N6" s="32">
        <f>N5-N16</f>
        <v>9655115</v>
      </c>
      <c r="O6" s="32">
        <f>O5-O16</f>
        <v>9359874</v>
      </c>
      <c r="P6" s="32">
        <v>9359847</v>
      </c>
      <c r="Q6" s="32"/>
      <c r="R6" s="32"/>
      <c r="S6" s="32"/>
      <c r="T6" s="32"/>
      <c r="U6" s="32"/>
      <c r="V6" s="32"/>
      <c r="W6" s="32"/>
      <c r="X6" s="3"/>
    </row>
    <row r="7" spans="1:25" ht="15.75" hidden="1" customHeight="1">
      <c r="A7" s="44" t="s">
        <v>12</v>
      </c>
      <c r="B7" s="4" t="s">
        <v>13</v>
      </c>
      <c r="C7" s="5"/>
      <c r="D7" s="5"/>
      <c r="E7" s="6"/>
      <c r="F7" s="2"/>
      <c r="G7" s="2"/>
      <c r="H7" s="2"/>
      <c r="I7" s="2"/>
      <c r="J7" s="7" t="e">
        <f t="shared" ref="J7:P7" si="0">J8+J12+J10+J14</f>
        <v>#REF!</v>
      </c>
      <c r="K7" s="7" t="e">
        <f t="shared" si="0"/>
        <v>#REF!</v>
      </c>
      <c r="L7" s="7" t="e">
        <f t="shared" si="0"/>
        <v>#REF!</v>
      </c>
      <c r="M7" s="7" t="e">
        <f t="shared" si="0"/>
        <v>#REF!</v>
      </c>
      <c r="N7" s="7" t="e">
        <f t="shared" si="0"/>
        <v>#REF!</v>
      </c>
      <c r="O7" s="7" t="e">
        <f t="shared" si="0"/>
        <v>#REF!</v>
      </c>
      <c r="P7" s="7" t="e">
        <f t="shared" si="0"/>
        <v>#REF!</v>
      </c>
      <c r="Q7" s="7"/>
      <c r="R7" s="7"/>
      <c r="S7" s="7"/>
      <c r="T7" s="7"/>
      <c r="U7" s="7"/>
      <c r="V7" s="7"/>
      <c r="W7" s="7"/>
      <c r="X7" s="3"/>
    </row>
    <row r="8" spans="1:25" ht="15.75" hidden="1" customHeight="1">
      <c r="A8" s="44" t="s">
        <v>14</v>
      </c>
      <c r="B8" s="29" t="s">
        <v>71</v>
      </c>
      <c r="C8" s="5"/>
      <c r="D8" s="5"/>
      <c r="E8" s="6"/>
      <c r="F8" s="2"/>
      <c r="G8" s="2"/>
      <c r="H8" s="2"/>
      <c r="I8" s="2"/>
      <c r="J8" s="30" t="e">
        <f>#REF!+J62+J74+J90+#REF!+J96+J102+J108+#REF!+J176+#REF!+J784-J101</f>
        <v>#REF!</v>
      </c>
      <c r="K8" s="30" t="e">
        <f>#REF!+K62+K74+K90+#REF!+K96+K102+K108+#REF!+K176+#REF!+K784-K101</f>
        <v>#REF!</v>
      </c>
      <c r="L8" s="30" t="e">
        <f>#REF!+L62+L74+L90+#REF!+L96+L102+L108+#REF!+L176+#REF!+L784-L101</f>
        <v>#REF!</v>
      </c>
      <c r="M8" s="30" t="e">
        <f>#REF!+M62+M74+M90+#REF!+M96+M102+M108+#REF!+M176+#REF!+M784-M101</f>
        <v>#REF!</v>
      </c>
      <c r="N8" s="30" t="e">
        <f>#REF!+N62+N74+N90+#REF!+N96+N102+N108+#REF!+N176+#REF!+N784-N101</f>
        <v>#REF!</v>
      </c>
      <c r="O8" s="30" t="e">
        <f>#REF!+O62+O74+O90+#REF!+O96+O102+O108+#REF!+O176+#REF!+O784-O101</f>
        <v>#REF!</v>
      </c>
      <c r="P8" s="30" t="e">
        <f>#REF!+P62+P74+P90+#REF!+P96+P102+P108+#REF!+P176+#REF!+P784-P101</f>
        <v>#REF!</v>
      </c>
      <c r="Q8" s="30"/>
      <c r="R8" s="30"/>
      <c r="S8" s="30"/>
      <c r="T8" s="30"/>
      <c r="U8" s="30"/>
      <c r="V8" s="30"/>
      <c r="W8" s="30"/>
      <c r="X8" s="3"/>
    </row>
    <row r="9" spans="1:25" s="23" customFormat="1" ht="12" hidden="1" customHeight="1">
      <c r="A9" s="21"/>
      <c r="B9" s="20" t="s">
        <v>87</v>
      </c>
      <c r="C9" s="18"/>
      <c r="D9" s="18"/>
      <c r="E9" s="19"/>
      <c r="F9" s="3"/>
      <c r="G9" s="3"/>
      <c r="H9" s="3"/>
      <c r="I9" s="3"/>
      <c r="J9" s="9" t="e">
        <f t="shared" ref="J9:P9" si="1">J6-J8</f>
        <v>#REF!</v>
      </c>
      <c r="K9" s="9" t="e">
        <f t="shared" si="1"/>
        <v>#REF!</v>
      </c>
      <c r="L9" s="9" t="e">
        <f t="shared" si="1"/>
        <v>#REF!</v>
      </c>
      <c r="M9" s="9" t="e">
        <f t="shared" si="1"/>
        <v>#REF!</v>
      </c>
      <c r="N9" s="9" t="e">
        <f t="shared" si="1"/>
        <v>#REF!</v>
      </c>
      <c r="O9" s="9" t="e">
        <f t="shared" si="1"/>
        <v>#REF!</v>
      </c>
      <c r="P9" s="9" t="e">
        <f t="shared" si="1"/>
        <v>#REF!</v>
      </c>
      <c r="Q9" s="9"/>
      <c r="R9" s="9"/>
      <c r="S9" s="9"/>
      <c r="T9" s="9"/>
      <c r="U9" s="9"/>
      <c r="V9" s="9"/>
      <c r="W9" s="9"/>
      <c r="X9" s="3"/>
      <c r="Y9" s="22"/>
    </row>
    <row r="10" spans="1:25" ht="14.25" hidden="1" customHeight="1">
      <c r="A10" s="46" t="s">
        <v>15</v>
      </c>
      <c r="B10" s="47" t="s">
        <v>83</v>
      </c>
      <c r="C10" s="5"/>
      <c r="D10" s="5"/>
      <c r="E10" s="6"/>
      <c r="F10" s="2"/>
      <c r="G10" s="2"/>
      <c r="H10" s="2"/>
      <c r="I10" s="2"/>
      <c r="J10" s="25">
        <f t="shared" ref="J10:O10" si="2">J181+J186+J243+J258+J263+J278+J298+J308++J318+J368+J408</f>
        <v>5222405</v>
      </c>
      <c r="K10" s="25">
        <f t="shared" si="2"/>
        <v>1001132</v>
      </c>
      <c r="L10" s="25">
        <f t="shared" si="2"/>
        <v>0</v>
      </c>
      <c r="M10" s="25">
        <f t="shared" si="2"/>
        <v>441164</v>
      </c>
      <c r="N10" s="25">
        <f t="shared" si="2"/>
        <v>2840074</v>
      </c>
      <c r="O10" s="25">
        <f t="shared" si="2"/>
        <v>3932597</v>
      </c>
      <c r="P10" s="25">
        <f>P181+P186+P243+P258+P263+P278+P298+P308++Q318+P368+P408</f>
        <v>1545000</v>
      </c>
      <c r="Q10" s="25"/>
      <c r="R10" s="25"/>
      <c r="S10" s="25"/>
      <c r="T10" s="25"/>
      <c r="U10" s="25"/>
      <c r="V10" s="25"/>
      <c r="W10" s="25"/>
      <c r="X10" s="3"/>
    </row>
    <row r="11" spans="1:25" s="23" customFormat="1" ht="14.25" hidden="1" customHeight="1">
      <c r="A11" s="21"/>
      <c r="B11" s="20" t="s">
        <v>88</v>
      </c>
      <c r="C11" s="18"/>
      <c r="D11" s="18"/>
      <c r="E11" s="19"/>
      <c r="F11" s="3"/>
      <c r="G11" s="3"/>
      <c r="H11" s="3"/>
      <c r="I11" s="3"/>
      <c r="J11" s="9" t="e">
        <f t="shared" ref="J11:P11" si="3">J9-J10</f>
        <v>#REF!</v>
      </c>
      <c r="K11" s="9" t="e">
        <f t="shared" si="3"/>
        <v>#REF!</v>
      </c>
      <c r="L11" s="9" t="e">
        <f t="shared" si="3"/>
        <v>#REF!</v>
      </c>
      <c r="M11" s="9" t="e">
        <f t="shared" si="3"/>
        <v>#REF!</v>
      </c>
      <c r="N11" s="9" t="e">
        <f t="shared" si="3"/>
        <v>#REF!</v>
      </c>
      <c r="O11" s="9" t="e">
        <f t="shared" si="3"/>
        <v>#REF!</v>
      </c>
      <c r="P11" s="9" t="e">
        <f t="shared" si="3"/>
        <v>#REF!</v>
      </c>
      <c r="Q11" s="9"/>
      <c r="R11" s="9"/>
      <c r="S11" s="9"/>
      <c r="T11" s="9"/>
      <c r="U11" s="9"/>
      <c r="V11" s="9"/>
      <c r="W11" s="9"/>
      <c r="X11" s="3"/>
      <c r="Y11" s="22"/>
    </row>
    <row r="12" spans="1:25" ht="18" hidden="1" customHeight="1">
      <c r="A12" s="46" t="s">
        <v>16</v>
      </c>
      <c r="B12" s="48" t="s">
        <v>84</v>
      </c>
      <c r="C12" s="5"/>
      <c r="D12" s="5"/>
      <c r="E12" s="6"/>
      <c r="F12" s="2"/>
      <c r="G12" s="2"/>
      <c r="H12" s="2"/>
      <c r="I12" s="2"/>
      <c r="J12" s="24">
        <f t="shared" ref="J12:P12" si="4">J197+J202+J228+J303+J603+J658+J663+J358+J403</f>
        <v>1375741</v>
      </c>
      <c r="K12" s="24">
        <f t="shared" si="4"/>
        <v>1239518</v>
      </c>
      <c r="L12" s="24">
        <f t="shared" si="4"/>
        <v>0</v>
      </c>
      <c r="M12" s="24">
        <f t="shared" si="4"/>
        <v>726510</v>
      </c>
      <c r="N12" s="24">
        <f t="shared" si="4"/>
        <v>964000</v>
      </c>
      <c r="O12" s="24">
        <f t="shared" si="4"/>
        <v>2605000</v>
      </c>
      <c r="P12" s="24">
        <f t="shared" si="4"/>
        <v>2190000</v>
      </c>
      <c r="Q12" s="24"/>
      <c r="R12" s="24"/>
      <c r="S12" s="24"/>
      <c r="T12" s="24"/>
      <c r="U12" s="24"/>
      <c r="V12" s="24"/>
      <c r="W12" s="24"/>
      <c r="X12" s="3"/>
    </row>
    <row r="13" spans="1:25" s="23" customFormat="1" ht="15.75" hidden="1" customHeight="1">
      <c r="A13" s="21"/>
      <c r="B13" s="20" t="s">
        <v>89</v>
      </c>
      <c r="C13" s="18"/>
      <c r="D13" s="18"/>
      <c r="E13" s="19"/>
      <c r="F13" s="3"/>
      <c r="G13" s="3"/>
      <c r="H13" s="3"/>
      <c r="I13" s="3"/>
      <c r="J13" s="9" t="e">
        <f t="shared" ref="J13:P13" si="5">J11-J12</f>
        <v>#REF!</v>
      </c>
      <c r="K13" s="9" t="e">
        <f t="shared" si="5"/>
        <v>#REF!</v>
      </c>
      <c r="L13" s="9" t="e">
        <f t="shared" si="5"/>
        <v>#REF!</v>
      </c>
      <c r="M13" s="9" t="e">
        <f t="shared" si="5"/>
        <v>#REF!</v>
      </c>
      <c r="N13" s="9" t="e">
        <f t="shared" si="5"/>
        <v>#REF!</v>
      </c>
      <c r="O13" s="9" t="e">
        <f t="shared" si="5"/>
        <v>#REF!</v>
      </c>
      <c r="P13" s="9" t="e">
        <f t="shared" si="5"/>
        <v>#REF!</v>
      </c>
      <c r="Q13" s="9"/>
      <c r="R13" s="9"/>
      <c r="S13" s="9"/>
      <c r="T13" s="9"/>
      <c r="U13" s="9"/>
      <c r="V13" s="9"/>
      <c r="W13" s="9"/>
      <c r="X13" s="3"/>
      <c r="Y13" s="22"/>
    </row>
    <row r="14" spans="1:25" ht="19.5" hidden="1" customHeight="1">
      <c r="A14" s="46" t="s">
        <v>73</v>
      </c>
      <c r="B14" s="49" t="s">
        <v>72</v>
      </c>
      <c r="C14" s="5"/>
      <c r="D14" s="5"/>
      <c r="E14" s="6"/>
      <c r="F14" s="2"/>
      <c r="G14" s="2"/>
      <c r="H14" s="2"/>
      <c r="I14" s="2"/>
      <c r="J14" s="8">
        <f t="shared" ref="J14:P14" si="6">J191+J248+J268+J273+J288+J293+J313+J323+J328+J333+J338+J343+J348+J353+J358+J363+J373+J403+J413+J588+J749+J754+J759+J774+J779</f>
        <v>408844</v>
      </c>
      <c r="K14" s="8">
        <f t="shared" si="6"/>
        <v>280813</v>
      </c>
      <c r="L14" s="8">
        <f t="shared" si="6"/>
        <v>0</v>
      </c>
      <c r="M14" s="8">
        <f t="shared" si="6"/>
        <v>3353765</v>
      </c>
      <c r="N14" s="8">
        <f t="shared" si="6"/>
        <v>2056412</v>
      </c>
      <c r="O14" s="8">
        <f t="shared" si="6"/>
        <v>500000</v>
      </c>
      <c r="P14" s="8">
        <f t="shared" si="6"/>
        <v>3970000</v>
      </c>
      <c r="Q14" s="8"/>
      <c r="R14" s="8"/>
      <c r="S14" s="8"/>
      <c r="T14" s="8"/>
      <c r="U14" s="8"/>
      <c r="V14" s="8"/>
      <c r="W14" s="8"/>
      <c r="X14" s="3"/>
    </row>
    <row r="15" spans="1:25" ht="14.25" hidden="1" customHeight="1">
      <c r="A15" s="46"/>
      <c r="B15" s="35" t="s">
        <v>90</v>
      </c>
      <c r="C15" s="36"/>
      <c r="D15" s="36"/>
      <c r="E15" s="37"/>
      <c r="F15" s="38"/>
      <c r="G15" s="38"/>
      <c r="H15" s="38"/>
      <c r="I15" s="38"/>
      <c r="J15" s="39" t="e">
        <f t="shared" ref="J15:P15" si="7">SUM(J13-J14)</f>
        <v>#REF!</v>
      </c>
      <c r="K15" s="39" t="e">
        <f t="shared" si="7"/>
        <v>#REF!</v>
      </c>
      <c r="L15" s="39" t="e">
        <f t="shared" si="7"/>
        <v>#REF!</v>
      </c>
      <c r="M15" s="39" t="e">
        <f t="shared" si="7"/>
        <v>#REF!</v>
      </c>
      <c r="N15" s="39" t="e">
        <f t="shared" si="7"/>
        <v>#REF!</v>
      </c>
      <c r="O15" s="39" t="e">
        <f t="shared" si="7"/>
        <v>#REF!</v>
      </c>
      <c r="P15" s="39" t="e">
        <f t="shared" si="7"/>
        <v>#REF!</v>
      </c>
      <c r="Q15" s="39"/>
      <c r="R15" s="39"/>
      <c r="S15" s="39"/>
      <c r="T15" s="39"/>
      <c r="U15" s="39"/>
      <c r="V15" s="39"/>
      <c r="W15" s="39"/>
      <c r="X15" s="3"/>
    </row>
    <row r="16" spans="1:25" ht="25.5" hidden="1" customHeight="1">
      <c r="A16" s="50">
        <v>3</v>
      </c>
      <c r="B16" s="51" t="s">
        <v>82</v>
      </c>
      <c r="C16" s="33"/>
      <c r="D16" s="33"/>
      <c r="E16" s="33"/>
      <c r="F16" s="52"/>
      <c r="G16" s="33"/>
      <c r="H16" s="33"/>
      <c r="I16" s="33"/>
      <c r="J16" s="34">
        <v>3542072</v>
      </c>
      <c r="K16" s="34">
        <v>1611920</v>
      </c>
      <c r="L16" s="34">
        <v>492820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27"/>
    </row>
    <row r="17" spans="1:198" ht="10.5" hidden="1" customHeight="1">
      <c r="A17" s="50"/>
      <c r="B17" s="53" t="s">
        <v>85</v>
      </c>
      <c r="C17" s="28"/>
      <c r="D17" s="28"/>
      <c r="E17" s="28"/>
      <c r="F17" s="54"/>
      <c r="G17" s="28"/>
      <c r="H17" s="28"/>
      <c r="I17" s="26"/>
      <c r="J17" s="26" t="e">
        <f>#REF!+J398+J418+#REF!+#REF!+#REF!+J764+J769+J101</f>
        <v>#REF!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198" ht="24.75" customHeight="1">
      <c r="A18" s="78" t="s">
        <v>17</v>
      </c>
      <c r="B18" s="479" t="s">
        <v>18</v>
      </c>
      <c r="C18" s="479"/>
      <c r="D18" s="479"/>
      <c r="E18" s="479"/>
      <c r="F18" s="283">
        <f>F19+F20</f>
        <v>193283594.72</v>
      </c>
      <c r="G18" s="80" t="s">
        <v>11</v>
      </c>
      <c r="H18" s="80" t="s">
        <v>11</v>
      </c>
      <c r="I18" s="80" t="s">
        <v>11</v>
      </c>
      <c r="J18" s="79" t="e">
        <f>J21+J119+J134</f>
        <v>#REF!</v>
      </c>
      <c r="K18" s="81" t="e">
        <f t="shared" ref="K18:X18" si="8">K19+K20</f>
        <v>#REF!</v>
      </c>
      <c r="L18" s="79">
        <f t="shared" si="8"/>
        <v>0</v>
      </c>
      <c r="M18" s="315">
        <f t="shared" si="8"/>
        <v>21230986.719999999</v>
      </c>
      <c r="N18" s="79">
        <f t="shared" si="8"/>
        <v>31279025</v>
      </c>
      <c r="O18" s="79">
        <f t="shared" si="8"/>
        <v>11201873</v>
      </c>
      <c r="P18" s="79">
        <f t="shared" si="8"/>
        <v>13682623</v>
      </c>
      <c r="Q18" s="13">
        <f t="shared" si="8"/>
        <v>12463725</v>
      </c>
      <c r="R18" s="13">
        <f t="shared" si="8"/>
        <v>12189998</v>
      </c>
      <c r="S18" s="13">
        <f t="shared" si="8"/>
        <v>10024186</v>
      </c>
      <c r="T18" s="13">
        <f t="shared" si="8"/>
        <v>9189638</v>
      </c>
      <c r="U18" s="13">
        <f t="shared" si="8"/>
        <v>6585089</v>
      </c>
      <c r="V18" s="13">
        <f t="shared" si="8"/>
        <v>3940541</v>
      </c>
      <c r="W18" s="13">
        <f t="shared" si="8"/>
        <v>224789</v>
      </c>
      <c r="X18" s="75">
        <f t="shared" si="8"/>
        <v>132012473.72</v>
      </c>
    </row>
    <row r="19" spans="1:198" ht="13.5" customHeight="1">
      <c r="A19" s="10" t="s">
        <v>19</v>
      </c>
      <c r="B19" s="480" t="s">
        <v>20</v>
      </c>
      <c r="C19" s="480"/>
      <c r="D19" s="480"/>
      <c r="E19" s="480"/>
      <c r="F19" s="287">
        <f>F22+F135+F120</f>
        <v>5749461</v>
      </c>
      <c r="G19" s="82"/>
      <c r="H19" s="82"/>
      <c r="I19" s="82"/>
      <c r="J19" s="43" t="e">
        <f>J22+J135</f>
        <v>#REF!</v>
      </c>
      <c r="K19" s="76" t="e">
        <f t="shared" ref="K19:X19" si="9">K22+K135+K120</f>
        <v>#REF!</v>
      </c>
      <c r="L19" s="43">
        <f t="shared" si="9"/>
        <v>0</v>
      </c>
      <c r="M19" s="314">
        <f t="shared" si="9"/>
        <v>881191</v>
      </c>
      <c r="N19" s="43">
        <f t="shared" si="9"/>
        <v>832002</v>
      </c>
      <c r="O19" s="43">
        <f t="shared" si="9"/>
        <v>681244</v>
      </c>
      <c r="P19" s="43">
        <f t="shared" si="9"/>
        <v>597495</v>
      </c>
      <c r="Q19" s="43">
        <f t="shared" si="9"/>
        <v>517947</v>
      </c>
      <c r="R19" s="43">
        <f t="shared" si="9"/>
        <v>438398</v>
      </c>
      <c r="S19" s="43">
        <f t="shared" si="9"/>
        <v>358849</v>
      </c>
      <c r="T19" s="43">
        <f t="shared" si="9"/>
        <v>279301</v>
      </c>
      <c r="U19" s="43">
        <f t="shared" si="9"/>
        <v>199752</v>
      </c>
      <c r="V19" s="43">
        <f t="shared" si="9"/>
        <v>120204</v>
      </c>
      <c r="W19" s="43">
        <f t="shared" si="9"/>
        <v>6427</v>
      </c>
      <c r="X19" s="76">
        <f t="shared" si="9"/>
        <v>4912810</v>
      </c>
    </row>
    <row r="20" spans="1:198" ht="13.5" customHeight="1">
      <c r="A20" s="10" t="s">
        <v>21</v>
      </c>
      <c r="B20" s="480" t="s">
        <v>22</v>
      </c>
      <c r="C20" s="480"/>
      <c r="D20" s="480"/>
      <c r="E20" s="480"/>
      <c r="F20" s="284">
        <f>F56+F127+F166</f>
        <v>187534133.72</v>
      </c>
      <c r="G20" s="82" t="s">
        <v>11</v>
      </c>
      <c r="H20" s="82" t="s">
        <v>11</v>
      </c>
      <c r="I20" s="82" t="s">
        <v>11</v>
      </c>
      <c r="J20" s="43" t="e">
        <f>J56+J166</f>
        <v>#REF!</v>
      </c>
      <c r="K20" s="76" t="e">
        <f t="shared" ref="K20:W20" si="10">K56+K166+K127</f>
        <v>#REF!</v>
      </c>
      <c r="L20" s="43">
        <f t="shared" si="10"/>
        <v>0</v>
      </c>
      <c r="M20" s="314">
        <f t="shared" si="10"/>
        <v>20349795.719999999</v>
      </c>
      <c r="N20" s="43">
        <f t="shared" si="10"/>
        <v>30447023</v>
      </c>
      <c r="O20" s="43">
        <f t="shared" si="10"/>
        <v>10520629</v>
      </c>
      <c r="P20" s="43">
        <f t="shared" si="10"/>
        <v>13085128</v>
      </c>
      <c r="Q20" s="43">
        <f t="shared" si="10"/>
        <v>11945778</v>
      </c>
      <c r="R20" s="43">
        <f t="shared" si="10"/>
        <v>11751600</v>
      </c>
      <c r="S20" s="43">
        <f t="shared" si="10"/>
        <v>9665337</v>
      </c>
      <c r="T20" s="43">
        <f t="shared" si="10"/>
        <v>8910337</v>
      </c>
      <c r="U20" s="43">
        <f t="shared" si="10"/>
        <v>6385337</v>
      </c>
      <c r="V20" s="43">
        <f t="shared" si="10"/>
        <v>3820337</v>
      </c>
      <c r="W20" s="43">
        <f t="shared" si="10"/>
        <v>218362</v>
      </c>
      <c r="X20" s="83">
        <f>X56+X127+X166</f>
        <v>127099663.72</v>
      </c>
    </row>
    <row r="21" spans="1:198" ht="39.75" customHeight="1">
      <c r="A21" s="11" t="s">
        <v>23</v>
      </c>
      <c r="B21" s="481" t="s">
        <v>24</v>
      </c>
      <c r="C21" s="481"/>
      <c r="D21" s="481"/>
      <c r="E21" s="481"/>
      <c r="F21" s="283">
        <f>F22+F56</f>
        <v>11834791</v>
      </c>
      <c r="G21" s="12" t="s">
        <v>11</v>
      </c>
      <c r="H21" s="12" t="s">
        <v>11</v>
      </c>
      <c r="I21" s="12" t="s">
        <v>11</v>
      </c>
      <c r="J21" s="13" t="e">
        <f t="shared" ref="J21:X21" si="11">J22+J56</f>
        <v>#REF!</v>
      </c>
      <c r="K21" s="13" t="e">
        <f t="shared" si="11"/>
        <v>#REF!</v>
      </c>
      <c r="L21" s="13">
        <f t="shared" si="11"/>
        <v>0</v>
      </c>
      <c r="M21" s="300">
        <f t="shared" si="11"/>
        <v>2832467</v>
      </c>
      <c r="N21" s="13">
        <f t="shared" si="11"/>
        <v>1735480</v>
      </c>
      <c r="O21" s="13">
        <f t="shared" si="11"/>
        <v>1440</v>
      </c>
      <c r="P21" s="13">
        <f t="shared" si="11"/>
        <v>0</v>
      </c>
      <c r="Q21" s="13">
        <f t="shared" si="11"/>
        <v>0</v>
      </c>
      <c r="R21" s="13">
        <f t="shared" si="11"/>
        <v>0</v>
      </c>
      <c r="S21" s="13">
        <f t="shared" si="11"/>
        <v>0</v>
      </c>
      <c r="T21" s="13">
        <f t="shared" si="11"/>
        <v>0</v>
      </c>
      <c r="U21" s="13">
        <f t="shared" si="11"/>
        <v>0</v>
      </c>
      <c r="V21" s="13">
        <f t="shared" si="11"/>
        <v>0</v>
      </c>
      <c r="W21" s="13">
        <f t="shared" si="11"/>
        <v>0</v>
      </c>
      <c r="X21" s="75">
        <f t="shared" si="11"/>
        <v>4569387</v>
      </c>
    </row>
    <row r="22" spans="1:198" ht="13.5" customHeight="1">
      <c r="A22" s="56" t="s">
        <v>25</v>
      </c>
      <c r="B22" s="464" t="s">
        <v>20</v>
      </c>
      <c r="C22" s="464"/>
      <c r="D22" s="464"/>
      <c r="E22" s="464"/>
      <c r="F22" s="285">
        <f>F35+F40+F23+F45+F50</f>
        <v>80000</v>
      </c>
      <c r="G22" s="56"/>
      <c r="H22" s="56"/>
      <c r="I22" s="56"/>
      <c r="J22" s="57">
        <f>J29+J34+J39+J44</f>
        <v>757473</v>
      </c>
      <c r="K22" s="57">
        <f>K39+K44</f>
        <v>124300</v>
      </c>
      <c r="L22" s="57">
        <f t="shared" ref="L22:W22" si="12">L29+L39+L44+L55</f>
        <v>0</v>
      </c>
      <c r="M22" s="282">
        <f t="shared" si="12"/>
        <v>15000</v>
      </c>
      <c r="N22" s="57">
        <f t="shared" si="12"/>
        <v>63560</v>
      </c>
      <c r="O22" s="57">
        <f t="shared" si="12"/>
        <v>1440</v>
      </c>
      <c r="P22" s="57">
        <f t="shared" si="12"/>
        <v>0</v>
      </c>
      <c r="Q22" s="57">
        <f t="shared" si="12"/>
        <v>0</v>
      </c>
      <c r="R22" s="57">
        <f t="shared" si="12"/>
        <v>0</v>
      </c>
      <c r="S22" s="57">
        <f t="shared" si="12"/>
        <v>0</v>
      </c>
      <c r="T22" s="57">
        <f t="shared" si="12"/>
        <v>0</v>
      </c>
      <c r="U22" s="57">
        <f t="shared" si="12"/>
        <v>0</v>
      </c>
      <c r="V22" s="57">
        <f t="shared" si="12"/>
        <v>0</v>
      </c>
      <c r="W22" s="57">
        <f t="shared" si="12"/>
        <v>0</v>
      </c>
      <c r="X22" s="282">
        <f>X35+X40+X23+X45+X50</f>
        <v>80000</v>
      </c>
    </row>
    <row r="23" spans="1:198" ht="15.75" customHeight="1">
      <c r="A23" s="333">
        <v>1</v>
      </c>
      <c r="B23" s="446" t="s">
        <v>258</v>
      </c>
      <c r="C23" s="358">
        <v>2024</v>
      </c>
      <c r="D23" s="358">
        <v>2026</v>
      </c>
      <c r="E23" s="372" t="s">
        <v>27</v>
      </c>
      <c r="F23" s="484">
        <f>X23</f>
        <v>80000</v>
      </c>
      <c r="G23" s="445" t="s">
        <v>260</v>
      </c>
      <c r="H23" s="90">
        <v>4309</v>
      </c>
      <c r="I23" s="60" t="s">
        <v>28</v>
      </c>
      <c r="J23" s="77"/>
      <c r="K23" s="87"/>
      <c r="L23" s="87"/>
      <c r="M23" s="173">
        <v>1800</v>
      </c>
      <c r="N23" s="85">
        <v>1800</v>
      </c>
      <c r="O23" s="85">
        <v>1440</v>
      </c>
      <c r="P23" s="85"/>
      <c r="Q23" s="85"/>
      <c r="R23" s="85"/>
      <c r="S23" s="85"/>
      <c r="T23" s="85"/>
      <c r="U23" s="85"/>
      <c r="V23" s="85"/>
      <c r="W23" s="85"/>
      <c r="X23" s="452">
        <f>SUM(L29:P29)</f>
        <v>80000</v>
      </c>
      <c r="Y23" s="40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</row>
    <row r="24" spans="1:198" ht="15.75" customHeight="1">
      <c r="A24" s="333"/>
      <c r="B24" s="446"/>
      <c r="C24" s="358"/>
      <c r="D24" s="358"/>
      <c r="E24" s="372"/>
      <c r="F24" s="484"/>
      <c r="G24" s="445"/>
      <c r="H24" s="90">
        <v>4309</v>
      </c>
      <c r="I24" s="61" t="s">
        <v>31</v>
      </c>
      <c r="J24" s="87">
        <v>11071</v>
      </c>
      <c r="K24" s="87">
        <v>18645</v>
      </c>
      <c r="L24" s="87"/>
      <c r="M24" s="173">
        <v>1848</v>
      </c>
      <c r="N24" s="84">
        <v>3326</v>
      </c>
      <c r="O24" s="63"/>
      <c r="P24" s="63"/>
      <c r="Q24" s="63"/>
      <c r="R24" s="63"/>
      <c r="S24" s="63"/>
      <c r="T24" s="63"/>
      <c r="U24" s="63"/>
      <c r="V24" s="63"/>
      <c r="W24" s="63"/>
      <c r="X24" s="452"/>
      <c r="Y24" s="40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</row>
    <row r="25" spans="1:198" ht="15.75" customHeight="1">
      <c r="A25" s="333"/>
      <c r="B25" s="446"/>
      <c r="C25" s="358"/>
      <c r="D25" s="358"/>
      <c r="E25" s="372"/>
      <c r="F25" s="484"/>
      <c r="G25" s="445"/>
      <c r="H25" s="90">
        <v>4307</v>
      </c>
      <c r="I25" s="61" t="s">
        <v>30</v>
      </c>
      <c r="J25" s="84">
        <v>62733</v>
      </c>
      <c r="K25" s="84">
        <v>105655</v>
      </c>
      <c r="L25" s="84"/>
      <c r="M25" s="175">
        <v>11352</v>
      </c>
      <c r="N25" s="84">
        <v>20434</v>
      </c>
      <c r="O25" s="63">
        <v>0</v>
      </c>
      <c r="P25" s="63"/>
      <c r="Q25" s="63"/>
      <c r="R25" s="63"/>
      <c r="S25" s="63"/>
      <c r="T25" s="63"/>
      <c r="U25" s="63"/>
      <c r="V25" s="63"/>
      <c r="W25" s="63"/>
      <c r="X25" s="452"/>
      <c r="Y25" s="40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</row>
    <row r="26" spans="1:198" ht="15.75" customHeight="1">
      <c r="A26" s="333"/>
      <c r="B26" s="446"/>
      <c r="C26" s="358"/>
      <c r="D26" s="358"/>
      <c r="E26" s="372"/>
      <c r="F26" s="484"/>
      <c r="G26" s="445"/>
      <c r="H26" s="90">
        <v>4709</v>
      </c>
      <c r="I26" s="60" t="s">
        <v>28</v>
      </c>
      <c r="J26" s="84"/>
      <c r="K26" s="84"/>
      <c r="L26" s="84"/>
      <c r="M26" s="175"/>
      <c r="N26" s="84">
        <v>4560</v>
      </c>
      <c r="O26" s="63"/>
      <c r="P26" s="63"/>
      <c r="Q26" s="63"/>
      <c r="R26" s="63"/>
      <c r="S26" s="63"/>
      <c r="T26" s="63"/>
      <c r="U26" s="63"/>
      <c r="V26" s="63"/>
      <c r="W26" s="63"/>
      <c r="X26" s="452"/>
      <c r="Y26" s="40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</row>
    <row r="27" spans="1:198" ht="15.75" customHeight="1">
      <c r="A27" s="333"/>
      <c r="B27" s="446"/>
      <c r="C27" s="358"/>
      <c r="D27" s="358"/>
      <c r="E27" s="372"/>
      <c r="F27" s="484"/>
      <c r="G27" s="445"/>
      <c r="H27" s="90">
        <v>4709</v>
      </c>
      <c r="I27" s="61" t="s">
        <v>31</v>
      </c>
      <c r="J27" s="84"/>
      <c r="K27" s="84"/>
      <c r="L27" s="84"/>
      <c r="M27" s="175"/>
      <c r="N27" s="84">
        <v>4682</v>
      </c>
      <c r="O27" s="63"/>
      <c r="P27" s="63"/>
      <c r="Q27" s="63"/>
      <c r="R27" s="63"/>
      <c r="S27" s="63"/>
      <c r="T27" s="63"/>
      <c r="U27" s="63"/>
      <c r="V27" s="63"/>
      <c r="W27" s="63"/>
      <c r="X27" s="452"/>
      <c r="Y27" s="40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</row>
    <row r="28" spans="1:198" ht="15.75" customHeight="1">
      <c r="A28" s="333"/>
      <c r="B28" s="446"/>
      <c r="C28" s="358"/>
      <c r="D28" s="358"/>
      <c r="E28" s="372"/>
      <c r="F28" s="484"/>
      <c r="G28" s="445"/>
      <c r="H28" s="90">
        <v>4707</v>
      </c>
      <c r="I28" s="61" t="s">
        <v>30</v>
      </c>
      <c r="J28" s="63"/>
      <c r="K28" s="62"/>
      <c r="L28" s="62"/>
      <c r="M28" s="176"/>
      <c r="N28" s="85">
        <v>28758</v>
      </c>
      <c r="O28" s="63"/>
      <c r="P28" s="63"/>
      <c r="Q28" s="63"/>
      <c r="R28" s="63"/>
      <c r="S28" s="63"/>
      <c r="T28" s="63"/>
      <c r="U28" s="63"/>
      <c r="V28" s="63"/>
      <c r="W28" s="63"/>
      <c r="X28" s="452"/>
      <c r="Y28" s="40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</row>
    <row r="29" spans="1:198" ht="13.5" customHeight="1">
      <c r="A29" s="333"/>
      <c r="B29" s="446"/>
      <c r="C29" s="358"/>
      <c r="D29" s="358"/>
      <c r="E29" s="372"/>
      <c r="F29" s="484"/>
      <c r="G29" s="445"/>
      <c r="H29" s="90"/>
      <c r="I29" s="64" t="s">
        <v>26</v>
      </c>
      <c r="J29" s="65">
        <f t="shared" ref="J29:O29" si="13">SUM(J23:J28)</f>
        <v>73804</v>
      </c>
      <c r="K29" s="65">
        <f t="shared" si="13"/>
        <v>124300</v>
      </c>
      <c r="L29" s="65">
        <f t="shared" si="13"/>
        <v>0</v>
      </c>
      <c r="M29" s="229">
        <f t="shared" si="13"/>
        <v>15000</v>
      </c>
      <c r="N29" s="65">
        <f t="shared" si="13"/>
        <v>63560</v>
      </c>
      <c r="O29" s="66">
        <f t="shared" si="13"/>
        <v>1440</v>
      </c>
      <c r="P29" s="66"/>
      <c r="Q29" s="66"/>
      <c r="R29" s="66"/>
      <c r="S29" s="66"/>
      <c r="T29" s="66"/>
      <c r="U29" s="66"/>
      <c r="V29" s="66"/>
      <c r="W29" s="66"/>
      <c r="X29" s="452"/>
      <c r="Y29" s="40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</row>
    <row r="30" spans="1:198" ht="14.25" hidden="1" customHeight="1">
      <c r="A30" s="333">
        <v>2</v>
      </c>
      <c r="B30" s="350" t="s">
        <v>126</v>
      </c>
      <c r="C30" s="405">
        <v>2017</v>
      </c>
      <c r="D30" s="405">
        <v>2019</v>
      </c>
      <c r="E30" s="454" t="s">
        <v>27</v>
      </c>
      <c r="F30" s="482"/>
      <c r="G30" s="420">
        <v>80101</v>
      </c>
      <c r="H30" s="104"/>
      <c r="I30" s="105" t="s">
        <v>92</v>
      </c>
      <c r="J30" s="106">
        <v>53876</v>
      </c>
      <c r="K30" s="106"/>
      <c r="L30" s="106"/>
      <c r="M30" s="280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452">
        <f>SUM(L34:P34)</f>
        <v>0</v>
      </c>
      <c r="Y30" s="40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</row>
    <row r="31" spans="1:198" ht="14.25" hidden="1" customHeight="1">
      <c r="A31" s="333"/>
      <c r="B31" s="350"/>
      <c r="C31" s="405"/>
      <c r="D31" s="405"/>
      <c r="E31" s="454"/>
      <c r="F31" s="482"/>
      <c r="G31" s="420"/>
      <c r="H31" s="104"/>
      <c r="I31" s="105" t="s">
        <v>28</v>
      </c>
      <c r="J31" s="106"/>
      <c r="K31" s="107"/>
      <c r="L31" s="107"/>
      <c r="M31" s="280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452"/>
      <c r="Y31" s="40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</row>
    <row r="32" spans="1:198" ht="14.25" hidden="1" customHeight="1">
      <c r="A32" s="333"/>
      <c r="B32" s="350"/>
      <c r="C32" s="405"/>
      <c r="D32" s="405"/>
      <c r="E32" s="454"/>
      <c r="F32" s="482"/>
      <c r="G32" s="420"/>
      <c r="H32" s="104"/>
      <c r="I32" s="105"/>
      <c r="J32" s="107"/>
      <c r="K32" s="107"/>
      <c r="L32" s="107"/>
      <c r="M32" s="280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452"/>
      <c r="Y32" s="40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</row>
    <row r="33" spans="1:198" ht="14.25" hidden="1" customHeight="1">
      <c r="A33" s="333"/>
      <c r="B33" s="350"/>
      <c r="C33" s="405"/>
      <c r="D33" s="405"/>
      <c r="E33" s="454"/>
      <c r="F33" s="482"/>
      <c r="G33" s="420"/>
      <c r="H33" s="104"/>
      <c r="I33" s="105"/>
      <c r="J33" s="107"/>
      <c r="K33" s="107"/>
      <c r="L33" s="107"/>
      <c r="M33" s="280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452"/>
      <c r="Y33" s="40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</row>
    <row r="34" spans="1:198" ht="22.5" hidden="1" customHeight="1">
      <c r="A34" s="333"/>
      <c r="B34" s="350"/>
      <c r="C34" s="405"/>
      <c r="D34" s="405"/>
      <c r="E34" s="454"/>
      <c r="F34" s="482"/>
      <c r="G34" s="420"/>
      <c r="H34" s="104"/>
      <c r="I34" s="108" t="s">
        <v>26</v>
      </c>
      <c r="J34" s="109">
        <f t="shared" ref="J34:O34" si="14">J30+J31+J32+J33</f>
        <v>53876</v>
      </c>
      <c r="K34" s="109">
        <f t="shared" si="14"/>
        <v>0</v>
      </c>
      <c r="L34" s="109">
        <f t="shared" si="14"/>
        <v>0</v>
      </c>
      <c r="M34" s="130">
        <f t="shared" si="14"/>
        <v>0</v>
      </c>
      <c r="N34" s="109">
        <f t="shared" si="14"/>
        <v>0</v>
      </c>
      <c r="O34" s="109">
        <f t="shared" si="14"/>
        <v>0</v>
      </c>
      <c r="P34" s="109"/>
      <c r="Q34" s="109"/>
      <c r="R34" s="109"/>
      <c r="S34" s="109"/>
      <c r="T34" s="109"/>
      <c r="U34" s="109"/>
      <c r="V34" s="109"/>
      <c r="W34" s="109"/>
      <c r="X34" s="452"/>
      <c r="Y34" s="40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</row>
    <row r="35" spans="1:198" ht="15" hidden="1" customHeight="1">
      <c r="A35" s="476">
        <v>1</v>
      </c>
      <c r="B35" s="350" t="s">
        <v>209</v>
      </c>
      <c r="C35" s="398">
        <v>2021</v>
      </c>
      <c r="D35" s="398">
        <v>2023</v>
      </c>
      <c r="E35" s="399" t="s">
        <v>27</v>
      </c>
      <c r="F35" s="474"/>
      <c r="G35" s="455">
        <v>85395</v>
      </c>
      <c r="H35" s="90"/>
      <c r="I35" s="61" t="s">
        <v>28</v>
      </c>
      <c r="J35" s="250">
        <v>497463</v>
      </c>
      <c r="K35" s="250"/>
      <c r="L35" s="251"/>
      <c r="M35" s="28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475">
        <f>SUM(L39:P39)</f>
        <v>0</v>
      </c>
      <c r="Y35" s="40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</row>
    <row r="36" spans="1:198" ht="15" hidden="1" customHeight="1">
      <c r="A36" s="476"/>
      <c r="B36" s="350"/>
      <c r="C36" s="398"/>
      <c r="D36" s="398"/>
      <c r="E36" s="399"/>
      <c r="F36" s="474"/>
      <c r="G36" s="455"/>
      <c r="H36" s="90"/>
      <c r="I36" s="61" t="s">
        <v>28</v>
      </c>
      <c r="J36" s="250">
        <v>58526</v>
      </c>
      <c r="K36" s="250"/>
      <c r="L36" s="87"/>
      <c r="M36" s="173"/>
      <c r="N36" s="87"/>
      <c r="O36" s="87">
        <v>0</v>
      </c>
      <c r="P36" s="251"/>
      <c r="Q36" s="251"/>
      <c r="R36" s="251"/>
      <c r="S36" s="251"/>
      <c r="T36" s="251"/>
      <c r="U36" s="251"/>
      <c r="V36" s="251"/>
      <c r="W36" s="251"/>
      <c r="X36" s="475"/>
      <c r="Y36" s="40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</row>
    <row r="37" spans="1:198" ht="15" hidden="1" customHeight="1">
      <c r="A37" s="476"/>
      <c r="B37" s="350"/>
      <c r="C37" s="398"/>
      <c r="D37" s="398"/>
      <c r="E37" s="399"/>
      <c r="F37" s="474"/>
      <c r="G37" s="455"/>
      <c r="H37" s="90"/>
      <c r="I37" s="61" t="s">
        <v>30</v>
      </c>
      <c r="J37" s="250"/>
      <c r="K37" s="250"/>
      <c r="L37" s="87"/>
      <c r="M37" s="173"/>
      <c r="N37" s="87"/>
      <c r="O37" s="251"/>
      <c r="P37" s="251"/>
      <c r="Q37" s="251"/>
      <c r="R37" s="251"/>
      <c r="S37" s="251"/>
      <c r="T37" s="251"/>
      <c r="U37" s="251"/>
      <c r="V37" s="251"/>
      <c r="W37" s="251"/>
      <c r="X37" s="475"/>
      <c r="Y37" s="40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</row>
    <row r="38" spans="1:198" ht="15" hidden="1" customHeight="1">
      <c r="A38" s="476"/>
      <c r="B38" s="350"/>
      <c r="C38" s="398"/>
      <c r="D38" s="398"/>
      <c r="E38" s="399"/>
      <c r="F38" s="474"/>
      <c r="G38" s="455"/>
      <c r="H38" s="90"/>
      <c r="I38" s="61" t="s">
        <v>33</v>
      </c>
      <c r="J38" s="250"/>
      <c r="K38" s="250"/>
      <c r="L38" s="252"/>
      <c r="M38" s="252"/>
      <c r="N38" s="252"/>
      <c r="O38" s="251"/>
      <c r="P38" s="251"/>
      <c r="Q38" s="251"/>
      <c r="R38" s="251"/>
      <c r="S38" s="251"/>
      <c r="T38" s="251"/>
      <c r="U38" s="251"/>
      <c r="V38" s="251"/>
      <c r="W38" s="251"/>
      <c r="X38" s="475"/>
      <c r="Y38" s="40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</row>
    <row r="39" spans="1:198" ht="14.25" hidden="1" customHeight="1">
      <c r="A39" s="476"/>
      <c r="B39" s="350"/>
      <c r="C39" s="398"/>
      <c r="D39" s="398"/>
      <c r="E39" s="399"/>
      <c r="F39" s="474"/>
      <c r="G39" s="455"/>
      <c r="H39" s="251"/>
      <c r="I39" s="59" t="s">
        <v>26</v>
      </c>
      <c r="J39" s="253">
        <f t="shared" ref="J39:O39" si="15">SUM(J35:J38)</f>
        <v>555989</v>
      </c>
      <c r="K39" s="253">
        <f t="shared" si="15"/>
        <v>0</v>
      </c>
      <c r="L39" s="254">
        <f t="shared" si="15"/>
        <v>0</v>
      </c>
      <c r="M39" s="286">
        <f t="shared" si="15"/>
        <v>0</v>
      </c>
      <c r="N39" s="254">
        <f t="shared" si="15"/>
        <v>0</v>
      </c>
      <c r="O39" s="255">
        <f t="shared" si="15"/>
        <v>0</v>
      </c>
      <c r="P39" s="255"/>
      <c r="Q39" s="255"/>
      <c r="R39" s="255"/>
      <c r="S39" s="255"/>
      <c r="T39" s="255"/>
      <c r="U39" s="255"/>
      <c r="V39" s="255"/>
      <c r="W39" s="255"/>
      <c r="X39" s="475"/>
      <c r="Y39" s="40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</row>
    <row r="40" spans="1:198" ht="16.5" hidden="1" customHeight="1">
      <c r="A40" s="333">
        <v>3</v>
      </c>
      <c r="B40" s="350" t="s">
        <v>210</v>
      </c>
      <c r="C40" s="398">
        <v>2021</v>
      </c>
      <c r="D40" s="398">
        <v>2022</v>
      </c>
      <c r="E40" s="399" t="s">
        <v>27</v>
      </c>
      <c r="F40" s="353">
        <f>X40</f>
        <v>0</v>
      </c>
      <c r="G40" s="445" t="s">
        <v>117</v>
      </c>
      <c r="H40" s="90"/>
      <c r="I40" s="61" t="s">
        <v>28</v>
      </c>
      <c r="J40" s="87"/>
      <c r="K40" s="87"/>
      <c r="L40" s="87"/>
      <c r="M40" s="87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452">
        <f>SUM(L44:P44)</f>
        <v>0</v>
      </c>
      <c r="Y40" s="40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</row>
    <row r="41" spans="1:198" hidden="1">
      <c r="A41" s="333"/>
      <c r="B41" s="350"/>
      <c r="C41" s="398"/>
      <c r="D41" s="398"/>
      <c r="E41" s="399"/>
      <c r="F41" s="353"/>
      <c r="G41" s="445"/>
      <c r="H41" s="90"/>
      <c r="I41" s="61" t="s">
        <v>28</v>
      </c>
      <c r="J41" s="87">
        <v>11071</v>
      </c>
      <c r="K41" s="87">
        <v>18645</v>
      </c>
      <c r="L41" s="256"/>
      <c r="M41" s="256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452"/>
      <c r="Y41" s="40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</row>
    <row r="42" spans="1:198" hidden="1">
      <c r="A42" s="333"/>
      <c r="B42" s="350"/>
      <c r="C42" s="398"/>
      <c r="D42" s="398"/>
      <c r="E42" s="399"/>
      <c r="F42" s="353"/>
      <c r="G42" s="445"/>
      <c r="H42" s="90"/>
      <c r="I42" s="61" t="s">
        <v>30</v>
      </c>
      <c r="J42" s="84">
        <v>62733</v>
      </c>
      <c r="K42" s="84">
        <v>105655</v>
      </c>
      <c r="L42" s="256"/>
      <c r="M42" s="256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452"/>
      <c r="Y42" s="40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</row>
    <row r="43" spans="1:198" hidden="1">
      <c r="A43" s="333"/>
      <c r="B43" s="350"/>
      <c r="C43" s="398"/>
      <c r="D43" s="398"/>
      <c r="E43" s="399"/>
      <c r="F43" s="353"/>
      <c r="G43" s="445"/>
      <c r="H43" s="90"/>
      <c r="I43" s="61" t="s">
        <v>33</v>
      </c>
      <c r="J43" s="62"/>
      <c r="K43" s="62"/>
      <c r="L43" s="257"/>
      <c r="M43" s="257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452"/>
      <c r="Y43" s="40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</row>
    <row r="44" spans="1:198" ht="14.25" hidden="1" customHeight="1">
      <c r="A44" s="333"/>
      <c r="B44" s="350"/>
      <c r="C44" s="398"/>
      <c r="D44" s="398"/>
      <c r="E44" s="399"/>
      <c r="F44" s="353"/>
      <c r="G44" s="445"/>
      <c r="H44" s="90"/>
      <c r="I44" s="64" t="s">
        <v>26</v>
      </c>
      <c r="J44" s="65">
        <f t="shared" ref="J44:O44" si="16">SUM(J40:J43)</f>
        <v>73804</v>
      </c>
      <c r="K44" s="65">
        <f t="shared" si="16"/>
        <v>124300</v>
      </c>
      <c r="L44" s="258">
        <f t="shared" si="16"/>
        <v>0</v>
      </c>
      <c r="M44" s="258">
        <f t="shared" si="16"/>
        <v>0</v>
      </c>
      <c r="N44" s="65">
        <f t="shared" si="16"/>
        <v>0</v>
      </c>
      <c r="O44" s="65">
        <f t="shared" si="16"/>
        <v>0</v>
      </c>
      <c r="P44" s="65"/>
      <c r="Q44" s="65"/>
      <c r="R44" s="65"/>
      <c r="S44" s="65"/>
      <c r="T44" s="65"/>
      <c r="U44" s="65"/>
      <c r="V44" s="65"/>
      <c r="W44" s="65"/>
      <c r="X44" s="452"/>
      <c r="Y44" s="40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</row>
    <row r="45" spans="1:198" ht="18" hidden="1" customHeight="1">
      <c r="A45" s="333">
        <v>4</v>
      </c>
      <c r="B45" s="350" t="s">
        <v>127</v>
      </c>
      <c r="C45" s="405">
        <v>2021</v>
      </c>
      <c r="D45" s="405">
        <v>2024</v>
      </c>
      <c r="E45" s="454" t="s">
        <v>27</v>
      </c>
      <c r="F45" s="407">
        <f>SUM(L49:W49)</f>
        <v>0</v>
      </c>
      <c r="G45" s="483" t="s">
        <v>122</v>
      </c>
      <c r="H45" s="91">
        <v>4305</v>
      </c>
      <c r="I45" s="97" t="s">
        <v>28</v>
      </c>
      <c r="J45" s="94"/>
      <c r="K45" s="94"/>
      <c r="L45" s="94"/>
      <c r="M45" s="94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460">
        <f>SUM(L49:P49)</f>
        <v>0</v>
      </c>
      <c r="Y45" s="40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</row>
    <row r="46" spans="1:198" ht="18" hidden="1" customHeight="1">
      <c r="A46" s="333"/>
      <c r="B46" s="350"/>
      <c r="C46" s="405"/>
      <c r="D46" s="405"/>
      <c r="E46" s="454"/>
      <c r="F46" s="407"/>
      <c r="G46" s="483"/>
      <c r="H46" s="91"/>
      <c r="I46" s="97" t="s">
        <v>31</v>
      </c>
      <c r="J46" s="94">
        <v>11071</v>
      </c>
      <c r="K46" s="94">
        <v>18645</v>
      </c>
      <c r="L46" s="110"/>
      <c r="M46" s="110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460"/>
      <c r="Y46" s="40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</row>
    <row r="47" spans="1:198" ht="18" hidden="1" customHeight="1">
      <c r="A47" s="333"/>
      <c r="B47" s="350"/>
      <c r="C47" s="405"/>
      <c r="D47" s="405"/>
      <c r="E47" s="454"/>
      <c r="F47" s="407"/>
      <c r="G47" s="483"/>
      <c r="H47" s="91"/>
      <c r="I47" s="97" t="s">
        <v>30</v>
      </c>
      <c r="J47" s="100">
        <v>62733</v>
      </c>
      <c r="K47" s="100">
        <v>105655</v>
      </c>
      <c r="L47" s="110"/>
      <c r="M47" s="110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460"/>
      <c r="Y47" s="40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</row>
    <row r="48" spans="1:198" ht="20.25" hidden="1" customHeight="1">
      <c r="A48" s="333"/>
      <c r="B48" s="350"/>
      <c r="C48" s="405"/>
      <c r="D48" s="405"/>
      <c r="E48" s="454"/>
      <c r="F48" s="407"/>
      <c r="G48" s="483"/>
      <c r="H48" s="91"/>
      <c r="I48" s="97" t="s">
        <v>33</v>
      </c>
      <c r="J48" s="98"/>
      <c r="K48" s="98"/>
      <c r="L48" s="111"/>
      <c r="M48" s="111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460"/>
      <c r="Y48" s="40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</row>
    <row r="49" spans="1:198" ht="16.5" hidden="1">
      <c r="A49" s="333"/>
      <c r="B49" s="350"/>
      <c r="C49" s="405"/>
      <c r="D49" s="405"/>
      <c r="E49" s="454"/>
      <c r="F49" s="407"/>
      <c r="G49" s="483"/>
      <c r="H49" s="91"/>
      <c r="I49" s="101" t="s">
        <v>26</v>
      </c>
      <c r="J49" s="102">
        <f t="shared" ref="J49:O49" si="17">SUM(J45:J48)</f>
        <v>73804</v>
      </c>
      <c r="K49" s="102">
        <f t="shared" si="17"/>
        <v>124300</v>
      </c>
      <c r="L49" s="112">
        <f t="shared" si="17"/>
        <v>0</v>
      </c>
      <c r="M49" s="112">
        <f t="shared" si="17"/>
        <v>0</v>
      </c>
      <c r="N49" s="102">
        <f t="shared" si="17"/>
        <v>0</v>
      </c>
      <c r="O49" s="102">
        <f t="shared" si="17"/>
        <v>0</v>
      </c>
      <c r="P49" s="102"/>
      <c r="Q49" s="102"/>
      <c r="R49" s="102"/>
      <c r="S49" s="102"/>
      <c r="T49" s="102"/>
      <c r="U49" s="102"/>
      <c r="V49" s="102"/>
      <c r="W49" s="102"/>
      <c r="X49" s="460"/>
      <c r="Y49" s="40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</row>
    <row r="50" spans="1:198" ht="14.25" hidden="1" customHeight="1">
      <c r="A50" s="333">
        <v>2</v>
      </c>
      <c r="B50" s="439" t="s">
        <v>211</v>
      </c>
      <c r="C50" s="358">
        <v>2021</v>
      </c>
      <c r="D50" s="358">
        <v>2023</v>
      </c>
      <c r="E50" s="372" t="s">
        <v>125</v>
      </c>
      <c r="F50" s="452"/>
      <c r="G50" s="361">
        <v>85395</v>
      </c>
      <c r="H50" s="88"/>
      <c r="I50" s="211" t="s">
        <v>28</v>
      </c>
      <c r="J50" s="173"/>
      <c r="K50" s="173"/>
      <c r="L50" s="226"/>
      <c r="M50" s="226"/>
      <c r="N50" s="226"/>
      <c r="O50" s="177"/>
      <c r="P50" s="177"/>
      <c r="Q50" s="177"/>
      <c r="R50" s="177"/>
      <c r="S50" s="177"/>
      <c r="T50" s="177"/>
      <c r="U50" s="177"/>
      <c r="V50" s="177"/>
      <c r="W50" s="177"/>
      <c r="X50" s="452">
        <f>SUM(L55:P55)</f>
        <v>0</v>
      </c>
      <c r="Y50" s="40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</row>
    <row r="51" spans="1:198" ht="14.25" hidden="1" customHeight="1">
      <c r="A51" s="333"/>
      <c r="B51" s="439"/>
      <c r="C51" s="358"/>
      <c r="D51" s="358"/>
      <c r="E51" s="372"/>
      <c r="F51" s="452"/>
      <c r="G51" s="361"/>
      <c r="H51" s="86"/>
      <c r="I51" s="67" t="s">
        <v>28</v>
      </c>
      <c r="J51" s="87">
        <v>302484</v>
      </c>
      <c r="K51" s="173">
        <v>140503</v>
      </c>
      <c r="L51" s="173"/>
      <c r="M51" s="226"/>
      <c r="N51" s="226"/>
      <c r="O51" s="177"/>
      <c r="P51" s="177"/>
      <c r="Q51" s="177"/>
      <c r="R51" s="177"/>
      <c r="S51" s="177"/>
      <c r="T51" s="177"/>
      <c r="U51" s="177"/>
      <c r="V51" s="177"/>
      <c r="W51" s="177"/>
      <c r="X51" s="452"/>
      <c r="Y51" s="40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</row>
    <row r="52" spans="1:198" ht="14.25" hidden="1" customHeight="1">
      <c r="A52" s="333"/>
      <c r="B52" s="439"/>
      <c r="C52" s="358"/>
      <c r="D52" s="358"/>
      <c r="E52" s="372"/>
      <c r="F52" s="452"/>
      <c r="G52" s="361"/>
      <c r="H52" s="86"/>
      <c r="I52" s="58" t="s">
        <v>31</v>
      </c>
      <c r="J52" s="87"/>
      <c r="K52" s="173"/>
      <c r="L52" s="173"/>
      <c r="M52" s="173"/>
      <c r="N52" s="226"/>
      <c r="O52" s="177"/>
      <c r="P52" s="177"/>
      <c r="Q52" s="177"/>
      <c r="R52" s="177"/>
      <c r="S52" s="177"/>
      <c r="T52" s="177"/>
      <c r="U52" s="177"/>
      <c r="V52" s="177"/>
      <c r="W52" s="177"/>
      <c r="X52" s="452"/>
      <c r="Y52" s="40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</row>
    <row r="53" spans="1:198" ht="14.25" hidden="1" customHeight="1">
      <c r="A53" s="333"/>
      <c r="B53" s="439"/>
      <c r="C53" s="358"/>
      <c r="D53" s="358"/>
      <c r="E53" s="372"/>
      <c r="F53" s="452"/>
      <c r="G53" s="361"/>
      <c r="H53" s="86"/>
      <c r="I53" s="67" t="s">
        <v>30</v>
      </c>
      <c r="J53" s="87">
        <v>246103</v>
      </c>
      <c r="K53" s="173">
        <v>326859</v>
      </c>
      <c r="L53" s="173"/>
      <c r="M53" s="173"/>
      <c r="N53" s="173"/>
      <c r="O53" s="177"/>
      <c r="P53" s="177"/>
      <c r="Q53" s="177"/>
      <c r="R53" s="177"/>
      <c r="S53" s="177"/>
      <c r="T53" s="177"/>
      <c r="U53" s="177"/>
      <c r="V53" s="177"/>
      <c r="W53" s="177"/>
      <c r="X53" s="452"/>
      <c r="Y53" s="40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</row>
    <row r="54" spans="1:198" ht="14.25" hidden="1" customHeight="1">
      <c r="A54" s="333"/>
      <c r="B54" s="439"/>
      <c r="C54" s="358"/>
      <c r="D54" s="358"/>
      <c r="E54" s="372"/>
      <c r="F54" s="452"/>
      <c r="G54" s="361"/>
      <c r="H54" s="89"/>
      <c r="I54" s="60" t="s">
        <v>33</v>
      </c>
      <c r="J54" s="227"/>
      <c r="K54" s="228"/>
      <c r="L54" s="226"/>
      <c r="M54" s="226"/>
      <c r="N54" s="226"/>
      <c r="O54" s="177"/>
      <c r="P54" s="177"/>
      <c r="Q54" s="177"/>
      <c r="R54" s="177"/>
      <c r="S54" s="177"/>
      <c r="T54" s="177"/>
      <c r="U54" s="177"/>
      <c r="V54" s="177"/>
      <c r="W54" s="177"/>
      <c r="X54" s="452"/>
      <c r="Y54" s="40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</row>
    <row r="55" spans="1:198" ht="14.25" hidden="1" customHeight="1">
      <c r="A55" s="333"/>
      <c r="B55" s="439"/>
      <c r="C55" s="358"/>
      <c r="D55" s="358"/>
      <c r="E55" s="372"/>
      <c r="F55" s="452"/>
      <c r="G55" s="361"/>
      <c r="H55" s="88"/>
      <c r="I55" s="59" t="s">
        <v>26</v>
      </c>
      <c r="J55" s="65">
        <f t="shared" ref="J55:P55" si="18">SUM(J50:J54)</f>
        <v>548587</v>
      </c>
      <c r="K55" s="229">
        <f t="shared" si="18"/>
        <v>467362</v>
      </c>
      <c r="L55" s="179">
        <f t="shared" si="18"/>
        <v>0</v>
      </c>
      <c r="M55" s="179">
        <f t="shared" si="18"/>
        <v>0</v>
      </c>
      <c r="N55" s="179">
        <f t="shared" si="18"/>
        <v>0</v>
      </c>
      <c r="O55" s="179">
        <f t="shared" si="18"/>
        <v>0</v>
      </c>
      <c r="P55" s="179">
        <f t="shared" si="18"/>
        <v>0</v>
      </c>
      <c r="Q55" s="179"/>
      <c r="R55" s="179"/>
      <c r="S55" s="179"/>
      <c r="T55" s="179"/>
      <c r="U55" s="179"/>
      <c r="V55" s="179"/>
      <c r="W55" s="179"/>
      <c r="X55" s="452"/>
      <c r="Y55" s="40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</row>
    <row r="56" spans="1:198" ht="14.25" customHeight="1">
      <c r="A56" s="56" t="s">
        <v>29</v>
      </c>
      <c r="B56" s="544" t="s">
        <v>22</v>
      </c>
      <c r="C56" s="545"/>
      <c r="D56" s="545"/>
      <c r="E56" s="546"/>
      <c r="F56" s="236">
        <f>F69+F84+F75+F115+F57+F63+F79</f>
        <v>11754791</v>
      </c>
      <c r="G56" s="56" t="s">
        <v>11</v>
      </c>
      <c r="H56" s="56" t="s">
        <v>11</v>
      </c>
      <c r="I56" s="56" t="s">
        <v>11</v>
      </c>
      <c r="J56" s="233" t="e">
        <f>J62+J74+J90+#REF!+J96+J102+J108+J114</f>
        <v>#REF!</v>
      </c>
      <c r="K56" s="233" t="e">
        <f>K62+K74+K90+#REF!+K114+K96</f>
        <v>#REF!</v>
      </c>
      <c r="L56" s="57">
        <f>L74+L90+L78</f>
        <v>0</v>
      </c>
      <c r="M56" s="57">
        <f>M74+M90+M78+M118+M62+M68+M83</f>
        <v>2817467</v>
      </c>
      <c r="N56" s="57">
        <f>N74+N90+N78+N118+N62+N68+N83</f>
        <v>1671920</v>
      </c>
      <c r="O56" s="57">
        <f t="shared" ref="O56:W56" si="19">O74+O90</f>
        <v>0</v>
      </c>
      <c r="P56" s="57">
        <f t="shared" si="19"/>
        <v>0</v>
      </c>
      <c r="Q56" s="233">
        <f t="shared" si="19"/>
        <v>0</v>
      </c>
      <c r="R56" s="233">
        <f t="shared" si="19"/>
        <v>0</v>
      </c>
      <c r="S56" s="233">
        <f t="shared" si="19"/>
        <v>0</v>
      </c>
      <c r="T56" s="233">
        <f t="shared" si="19"/>
        <v>0</v>
      </c>
      <c r="U56" s="233">
        <f t="shared" si="19"/>
        <v>0</v>
      </c>
      <c r="V56" s="233">
        <f t="shared" si="19"/>
        <v>0</v>
      </c>
      <c r="W56" s="233">
        <f t="shared" si="19"/>
        <v>0</v>
      </c>
      <c r="X56" s="236">
        <f>X57+X69+X84+X75+X115+X63+X79</f>
        <v>4489387</v>
      </c>
      <c r="Y56" s="40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</row>
    <row r="57" spans="1:198" ht="12" customHeight="1">
      <c r="A57" s="333">
        <v>1</v>
      </c>
      <c r="B57" s="446" t="s">
        <v>200</v>
      </c>
      <c r="C57" s="359">
        <v>2022</v>
      </c>
      <c r="D57" s="359">
        <v>2024</v>
      </c>
      <c r="E57" s="354" t="s">
        <v>27</v>
      </c>
      <c r="F57" s="440">
        <f>X57</f>
        <v>251917</v>
      </c>
      <c r="G57" s="473" t="s">
        <v>201</v>
      </c>
      <c r="H57" s="165"/>
      <c r="I57" s="183" t="s">
        <v>28</v>
      </c>
      <c r="J57" s="184"/>
      <c r="K57" s="279"/>
      <c r="L57" s="187"/>
      <c r="M57" s="137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367">
        <f>SUM(L62:P62)</f>
        <v>251917</v>
      </c>
      <c r="Y57" s="40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</row>
    <row r="58" spans="1:198" ht="12" customHeight="1">
      <c r="A58" s="333"/>
      <c r="B58" s="446"/>
      <c r="C58" s="359"/>
      <c r="D58" s="359"/>
      <c r="E58" s="354"/>
      <c r="F58" s="440"/>
      <c r="G58" s="473"/>
      <c r="H58" s="200">
        <v>6059</v>
      </c>
      <c r="I58" s="166" t="s">
        <v>28</v>
      </c>
      <c r="J58" s="188">
        <f>202500+75000</f>
        <v>277500</v>
      </c>
      <c r="K58" s="188">
        <v>277500</v>
      </c>
      <c r="L58" s="187"/>
      <c r="M58" s="87">
        <v>121623</v>
      </c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367"/>
      <c r="Y58" s="40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</row>
    <row r="59" spans="1:198" ht="12" customHeight="1">
      <c r="A59" s="333"/>
      <c r="B59" s="446"/>
      <c r="C59" s="359"/>
      <c r="D59" s="359"/>
      <c r="E59" s="354"/>
      <c r="F59" s="440"/>
      <c r="G59" s="473"/>
      <c r="H59" s="200"/>
      <c r="I59" s="166" t="s">
        <v>31</v>
      </c>
      <c r="J59" s="188"/>
      <c r="K59" s="188"/>
      <c r="L59" s="187"/>
      <c r="M59" s="87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367"/>
      <c r="Y59" s="40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</row>
    <row r="60" spans="1:198" ht="12" customHeight="1">
      <c r="A60" s="333"/>
      <c r="B60" s="446"/>
      <c r="C60" s="359"/>
      <c r="D60" s="359"/>
      <c r="E60" s="354"/>
      <c r="F60" s="440"/>
      <c r="G60" s="473"/>
      <c r="H60" s="200">
        <v>6057</v>
      </c>
      <c r="I60" s="166" t="s">
        <v>30</v>
      </c>
      <c r="J60" s="188">
        <v>756934</v>
      </c>
      <c r="K60" s="188">
        <v>756934</v>
      </c>
      <c r="L60" s="187"/>
      <c r="M60" s="87">
        <v>130294</v>
      </c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367"/>
      <c r="Y60" s="40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</row>
    <row r="61" spans="1:198" ht="12" customHeight="1">
      <c r="A61" s="333"/>
      <c r="B61" s="446"/>
      <c r="C61" s="359"/>
      <c r="D61" s="359"/>
      <c r="E61" s="354"/>
      <c r="F61" s="440"/>
      <c r="G61" s="473"/>
      <c r="H61" s="200"/>
      <c r="I61" s="166" t="s">
        <v>33</v>
      </c>
      <c r="J61" s="279"/>
      <c r="K61" s="279"/>
      <c r="L61" s="187"/>
      <c r="M61" s="98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367"/>
      <c r="Y61" s="40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</row>
    <row r="62" spans="1:198" ht="15" customHeight="1">
      <c r="A62" s="333"/>
      <c r="B62" s="446"/>
      <c r="C62" s="359"/>
      <c r="D62" s="359"/>
      <c r="E62" s="354"/>
      <c r="F62" s="440"/>
      <c r="G62" s="473"/>
      <c r="H62" s="200"/>
      <c r="I62" s="160" t="s">
        <v>26</v>
      </c>
      <c r="J62" s="220">
        <f>SUM(J57:J61)</f>
        <v>1034434</v>
      </c>
      <c r="K62" s="192">
        <f t="shared" ref="K62:P62" si="20">SUM(K57:K61)</f>
        <v>1034434</v>
      </c>
      <c r="L62" s="162">
        <f t="shared" si="20"/>
        <v>0</v>
      </c>
      <c r="M62" s="162">
        <f t="shared" si="20"/>
        <v>251917</v>
      </c>
      <c r="N62" s="192">
        <f t="shared" si="20"/>
        <v>0</v>
      </c>
      <c r="O62" s="192">
        <f t="shared" si="20"/>
        <v>0</v>
      </c>
      <c r="P62" s="192">
        <f t="shared" si="20"/>
        <v>0</v>
      </c>
      <c r="Q62" s="192"/>
      <c r="R62" s="192"/>
      <c r="S62" s="192"/>
      <c r="T62" s="192"/>
      <c r="U62" s="192"/>
      <c r="V62" s="192"/>
      <c r="W62" s="192"/>
      <c r="X62" s="367"/>
      <c r="Y62" s="40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</row>
    <row r="63" spans="1:198" ht="16.149999999999999" customHeight="1">
      <c r="A63" s="333">
        <v>2</v>
      </c>
      <c r="B63" s="446" t="s">
        <v>253</v>
      </c>
      <c r="C63" s="359">
        <v>2024</v>
      </c>
      <c r="D63" s="359">
        <v>2025</v>
      </c>
      <c r="E63" s="354" t="s">
        <v>27</v>
      </c>
      <c r="F63" s="440">
        <f>X63</f>
        <v>500990</v>
      </c>
      <c r="G63" s="473" t="s">
        <v>122</v>
      </c>
      <c r="H63" s="165"/>
      <c r="I63" s="183" t="s">
        <v>28</v>
      </c>
      <c r="J63" s="184"/>
      <c r="K63" s="279"/>
      <c r="L63" s="187"/>
      <c r="M63" s="137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367">
        <f>SUM(L68:P68)</f>
        <v>500990</v>
      </c>
      <c r="Y63" s="40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</row>
    <row r="64" spans="1:198" ht="16.149999999999999" customHeight="1">
      <c r="A64" s="333"/>
      <c r="B64" s="446"/>
      <c r="C64" s="359"/>
      <c r="D64" s="359"/>
      <c r="E64" s="354"/>
      <c r="F64" s="440"/>
      <c r="G64" s="473"/>
      <c r="H64" s="200">
        <v>6059</v>
      </c>
      <c r="I64" s="166" t="s">
        <v>28</v>
      </c>
      <c r="J64" s="188">
        <f>202500+75000</f>
        <v>277500</v>
      </c>
      <c r="K64" s="188">
        <v>277500</v>
      </c>
      <c r="L64" s="187"/>
      <c r="M64" s="87"/>
      <c r="N64" s="188">
        <v>287565</v>
      </c>
      <c r="O64" s="279"/>
      <c r="P64" s="279"/>
      <c r="Q64" s="279"/>
      <c r="R64" s="279"/>
      <c r="S64" s="279"/>
      <c r="T64" s="279"/>
      <c r="U64" s="279"/>
      <c r="V64" s="279"/>
      <c r="W64" s="279"/>
      <c r="X64" s="367"/>
      <c r="Y64" s="40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</row>
    <row r="65" spans="1:198" ht="16.149999999999999" customHeight="1">
      <c r="A65" s="333"/>
      <c r="B65" s="446"/>
      <c r="C65" s="359"/>
      <c r="D65" s="359"/>
      <c r="E65" s="354"/>
      <c r="F65" s="440"/>
      <c r="G65" s="473"/>
      <c r="H65" s="200"/>
      <c r="I65" s="166" t="s">
        <v>31</v>
      </c>
      <c r="J65" s="188"/>
      <c r="K65" s="188"/>
      <c r="L65" s="187"/>
      <c r="M65" s="87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367"/>
      <c r="Y65" s="40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</row>
    <row r="66" spans="1:198" ht="16.149999999999999" customHeight="1">
      <c r="A66" s="333"/>
      <c r="B66" s="446"/>
      <c r="C66" s="359"/>
      <c r="D66" s="359"/>
      <c r="E66" s="354"/>
      <c r="F66" s="440"/>
      <c r="G66" s="473"/>
      <c r="H66" s="200">
        <v>6057</v>
      </c>
      <c r="I66" s="166" t="s">
        <v>30</v>
      </c>
      <c r="J66" s="188">
        <v>756934</v>
      </c>
      <c r="K66" s="188">
        <v>756934</v>
      </c>
      <c r="L66" s="187"/>
      <c r="M66" s="87"/>
      <c r="N66" s="188">
        <v>213425</v>
      </c>
      <c r="O66" s="279"/>
      <c r="P66" s="279"/>
      <c r="Q66" s="279"/>
      <c r="R66" s="279"/>
      <c r="S66" s="279"/>
      <c r="T66" s="279"/>
      <c r="U66" s="279"/>
      <c r="V66" s="279"/>
      <c r="W66" s="279"/>
      <c r="X66" s="367"/>
      <c r="Y66" s="40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</row>
    <row r="67" spans="1:198" ht="16.149999999999999" customHeight="1">
      <c r="A67" s="333"/>
      <c r="B67" s="446"/>
      <c r="C67" s="359"/>
      <c r="D67" s="359"/>
      <c r="E67" s="354"/>
      <c r="F67" s="440"/>
      <c r="G67" s="473"/>
      <c r="H67" s="200"/>
      <c r="I67" s="166" t="s">
        <v>33</v>
      </c>
      <c r="J67" s="279"/>
      <c r="K67" s="279"/>
      <c r="L67" s="187"/>
      <c r="M67" s="98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367"/>
      <c r="Y67" s="40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</row>
    <row r="68" spans="1:198" ht="13.5" customHeight="1">
      <c r="A68" s="333"/>
      <c r="B68" s="446"/>
      <c r="C68" s="359"/>
      <c r="D68" s="359"/>
      <c r="E68" s="354"/>
      <c r="F68" s="440"/>
      <c r="G68" s="473"/>
      <c r="H68" s="200"/>
      <c r="I68" s="160" t="s">
        <v>26</v>
      </c>
      <c r="J68" s="220">
        <f>SUM(J63:J67)</f>
        <v>1034434</v>
      </c>
      <c r="K68" s="192">
        <f t="shared" ref="K68:P68" si="21">SUM(K63:K67)</f>
        <v>1034434</v>
      </c>
      <c r="L68" s="162">
        <f t="shared" si="21"/>
        <v>0</v>
      </c>
      <c r="M68" s="162">
        <f t="shared" si="21"/>
        <v>0</v>
      </c>
      <c r="N68" s="192">
        <f t="shared" si="21"/>
        <v>500990</v>
      </c>
      <c r="O68" s="192">
        <f t="shared" si="21"/>
        <v>0</v>
      </c>
      <c r="P68" s="192">
        <f t="shared" si="21"/>
        <v>0</v>
      </c>
      <c r="Q68" s="192"/>
      <c r="R68" s="192"/>
      <c r="S68" s="192"/>
      <c r="T68" s="192"/>
      <c r="U68" s="192"/>
      <c r="V68" s="192"/>
      <c r="W68" s="192"/>
      <c r="X68" s="367"/>
      <c r="Y68" s="40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</row>
    <row r="69" spans="1:198" ht="12" customHeight="1">
      <c r="A69" s="333">
        <v>3</v>
      </c>
      <c r="B69" s="446" t="s">
        <v>199</v>
      </c>
      <c r="C69" s="398">
        <v>2022</v>
      </c>
      <c r="D69" s="358">
        <v>2024</v>
      </c>
      <c r="E69" s="372" t="s">
        <v>27</v>
      </c>
      <c r="F69" s="452">
        <f>X69</f>
        <v>2313395</v>
      </c>
      <c r="G69" s="445" t="s">
        <v>49</v>
      </c>
      <c r="H69" s="86"/>
      <c r="I69" s="58" t="s">
        <v>28</v>
      </c>
      <c r="J69" s="127"/>
      <c r="K69" s="115"/>
      <c r="L69" s="94"/>
      <c r="M69" s="87"/>
      <c r="N69" s="173"/>
      <c r="O69" s="175"/>
      <c r="P69" s="175"/>
      <c r="Q69" s="175"/>
      <c r="R69" s="175"/>
      <c r="S69" s="175"/>
      <c r="T69" s="175"/>
      <c r="U69" s="175"/>
      <c r="V69" s="175"/>
      <c r="W69" s="175"/>
      <c r="X69" s="367">
        <f>SUM(L74:W74)</f>
        <v>2313395</v>
      </c>
      <c r="Y69" s="40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</row>
    <row r="70" spans="1:198" ht="12" customHeight="1">
      <c r="A70" s="333"/>
      <c r="B70" s="446"/>
      <c r="C70" s="398"/>
      <c r="D70" s="358"/>
      <c r="E70" s="372"/>
      <c r="F70" s="452"/>
      <c r="G70" s="445"/>
      <c r="H70" s="90">
        <v>6059</v>
      </c>
      <c r="I70" s="61" t="s">
        <v>28</v>
      </c>
      <c r="J70" s="127">
        <v>47759</v>
      </c>
      <c r="K70" s="115">
        <v>35055</v>
      </c>
      <c r="L70" s="94"/>
      <c r="M70" s="87">
        <v>843400</v>
      </c>
      <c r="N70" s="173"/>
      <c r="O70" s="175"/>
      <c r="P70" s="175"/>
      <c r="Q70" s="175"/>
      <c r="R70" s="175"/>
      <c r="S70" s="175"/>
      <c r="T70" s="175"/>
      <c r="U70" s="175"/>
      <c r="V70" s="175"/>
      <c r="W70" s="175"/>
      <c r="X70" s="367"/>
      <c r="Y70" s="128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</row>
    <row r="71" spans="1:198" ht="12" customHeight="1">
      <c r="A71" s="333"/>
      <c r="B71" s="446"/>
      <c r="C71" s="398"/>
      <c r="D71" s="358"/>
      <c r="E71" s="372"/>
      <c r="F71" s="452"/>
      <c r="G71" s="445"/>
      <c r="H71" s="90"/>
      <c r="I71" s="61" t="s">
        <v>31</v>
      </c>
      <c r="J71" s="122"/>
      <c r="K71" s="122"/>
      <c r="L71" s="98"/>
      <c r="M71" s="62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367"/>
      <c r="Y71" s="40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</row>
    <row r="72" spans="1:198" ht="12" customHeight="1">
      <c r="A72" s="333"/>
      <c r="B72" s="446"/>
      <c r="C72" s="398"/>
      <c r="D72" s="358"/>
      <c r="E72" s="372"/>
      <c r="F72" s="452"/>
      <c r="G72" s="445"/>
      <c r="H72" s="90">
        <v>6057</v>
      </c>
      <c r="I72" s="61" t="s">
        <v>30</v>
      </c>
      <c r="J72" s="122">
        <v>270635</v>
      </c>
      <c r="K72" s="125">
        <v>198610</v>
      </c>
      <c r="L72" s="100"/>
      <c r="M72" s="84">
        <v>1469995</v>
      </c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367"/>
      <c r="Y72" s="129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</row>
    <row r="73" spans="1:198" ht="13.5" hidden="1" customHeight="1">
      <c r="A73" s="333"/>
      <c r="B73" s="446"/>
      <c r="C73" s="398"/>
      <c r="D73" s="358"/>
      <c r="E73" s="372"/>
      <c r="F73" s="452"/>
      <c r="G73" s="445"/>
      <c r="H73" s="90"/>
      <c r="I73" s="61" t="s">
        <v>33</v>
      </c>
      <c r="J73" s="122"/>
      <c r="K73" s="122"/>
      <c r="L73" s="98"/>
      <c r="M73" s="62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367"/>
      <c r="Y73" s="40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</row>
    <row r="74" spans="1:198" ht="15" customHeight="1">
      <c r="A74" s="333"/>
      <c r="B74" s="446"/>
      <c r="C74" s="398"/>
      <c r="D74" s="358"/>
      <c r="E74" s="372"/>
      <c r="F74" s="452"/>
      <c r="G74" s="445"/>
      <c r="H74" s="90"/>
      <c r="I74" s="64" t="s">
        <v>26</v>
      </c>
      <c r="J74" s="120">
        <f>SUM(J69:J73)</f>
        <v>318394</v>
      </c>
      <c r="K74" s="120">
        <f t="shared" ref="K74:P74" si="22">SUM(K69:K73)</f>
        <v>233665</v>
      </c>
      <c r="L74" s="102">
        <f t="shared" si="22"/>
        <v>0</v>
      </c>
      <c r="M74" s="65">
        <f>SUM(M69:M73)</f>
        <v>2313395</v>
      </c>
      <c r="N74" s="229">
        <f t="shared" si="22"/>
        <v>0</v>
      </c>
      <c r="O74" s="179">
        <f t="shared" si="22"/>
        <v>0</v>
      </c>
      <c r="P74" s="179">
        <f t="shared" si="22"/>
        <v>0</v>
      </c>
      <c r="Q74" s="179"/>
      <c r="R74" s="179"/>
      <c r="S74" s="179"/>
      <c r="T74" s="179"/>
      <c r="U74" s="179"/>
      <c r="V74" s="179"/>
      <c r="W74" s="179"/>
      <c r="X74" s="367"/>
      <c r="Y74" s="40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</row>
    <row r="75" spans="1:198" ht="19.5" customHeight="1">
      <c r="A75" s="378">
        <v>4</v>
      </c>
      <c r="B75" s="446" t="s">
        <v>254</v>
      </c>
      <c r="C75" s="358">
        <v>2020</v>
      </c>
      <c r="D75" s="358">
        <v>2024</v>
      </c>
      <c r="E75" s="372" t="s">
        <v>27</v>
      </c>
      <c r="F75" s="452">
        <f>X75+7265404</f>
        <v>7275759</v>
      </c>
      <c r="G75" s="361">
        <v>80101</v>
      </c>
      <c r="H75" s="90">
        <v>6059</v>
      </c>
      <c r="I75" s="264" t="s">
        <v>28</v>
      </c>
      <c r="J75" s="173">
        <f>0.15*(50000+15000)</f>
        <v>9750</v>
      </c>
      <c r="K75" s="175">
        <v>16200</v>
      </c>
      <c r="L75" s="84"/>
      <c r="M75" s="175">
        <v>3106</v>
      </c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367">
        <f>SUM(L78:W78)</f>
        <v>10355</v>
      </c>
      <c r="Y75" s="40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</row>
    <row r="76" spans="1:198" ht="19.5" customHeight="1">
      <c r="A76" s="379"/>
      <c r="B76" s="446"/>
      <c r="C76" s="358"/>
      <c r="D76" s="358"/>
      <c r="E76" s="372"/>
      <c r="F76" s="452"/>
      <c r="G76" s="361"/>
      <c r="H76" s="90">
        <v>6056</v>
      </c>
      <c r="I76" s="264" t="s">
        <v>31</v>
      </c>
      <c r="J76" s="175"/>
      <c r="K76" s="175"/>
      <c r="L76" s="84"/>
      <c r="M76" s="175">
        <v>1088</v>
      </c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367"/>
      <c r="Y76" s="40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</row>
    <row r="77" spans="1:198" ht="19.5" customHeight="1">
      <c r="A77" s="379"/>
      <c r="B77" s="446"/>
      <c r="C77" s="358"/>
      <c r="D77" s="358"/>
      <c r="E77" s="372"/>
      <c r="F77" s="452"/>
      <c r="G77" s="361"/>
      <c r="H77" s="86">
        <v>6057</v>
      </c>
      <c r="I77" s="231" t="s">
        <v>169</v>
      </c>
      <c r="J77" s="173">
        <v>852941</v>
      </c>
      <c r="K77" s="173">
        <v>365500</v>
      </c>
      <c r="L77" s="84"/>
      <c r="M77" s="175">
        <v>6161</v>
      </c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367"/>
      <c r="Y77" s="40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</row>
    <row r="78" spans="1:198" ht="19.149999999999999" customHeight="1">
      <c r="A78" s="380"/>
      <c r="B78" s="446"/>
      <c r="C78" s="358"/>
      <c r="D78" s="358"/>
      <c r="E78" s="372"/>
      <c r="F78" s="452"/>
      <c r="G78" s="361"/>
      <c r="H78" s="90"/>
      <c r="I78" s="64" t="s">
        <v>26</v>
      </c>
      <c r="J78" s="232">
        <f t="shared" ref="J78:P78" si="23">SUM(J75:J77)</f>
        <v>862691</v>
      </c>
      <c r="K78" s="229">
        <f t="shared" si="23"/>
        <v>381700</v>
      </c>
      <c r="L78" s="66">
        <f t="shared" si="23"/>
        <v>0</v>
      </c>
      <c r="M78" s="179">
        <f t="shared" si="23"/>
        <v>10355</v>
      </c>
      <c r="N78" s="179">
        <f t="shared" si="23"/>
        <v>0</v>
      </c>
      <c r="O78" s="179">
        <f t="shared" si="23"/>
        <v>0</v>
      </c>
      <c r="P78" s="179">
        <f t="shared" si="23"/>
        <v>0</v>
      </c>
      <c r="Q78" s="179"/>
      <c r="R78" s="179"/>
      <c r="S78" s="179"/>
      <c r="T78" s="179"/>
      <c r="U78" s="179"/>
      <c r="V78" s="179"/>
      <c r="W78" s="179"/>
      <c r="X78" s="367"/>
      <c r="Y78" s="40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</row>
    <row r="79" spans="1:198" ht="13.5" customHeight="1">
      <c r="A79" s="378">
        <v>5</v>
      </c>
      <c r="B79" s="565" t="s">
        <v>264</v>
      </c>
      <c r="C79" s="427">
        <v>2024</v>
      </c>
      <c r="D79" s="427">
        <v>2025</v>
      </c>
      <c r="E79" s="372" t="s">
        <v>27</v>
      </c>
      <c r="F79" s="558">
        <v>526820</v>
      </c>
      <c r="G79" s="424">
        <v>90095</v>
      </c>
      <c r="H79" s="90">
        <v>6059</v>
      </c>
      <c r="I79" s="61" t="s">
        <v>28</v>
      </c>
      <c r="J79" s="71"/>
      <c r="K79" s="71"/>
      <c r="L79" s="71"/>
      <c r="M79" s="71"/>
      <c r="N79" s="71">
        <v>45000</v>
      </c>
      <c r="O79" s="71"/>
      <c r="P79" s="71"/>
      <c r="Q79" s="71"/>
      <c r="R79" s="71"/>
      <c r="S79" s="71"/>
      <c r="T79" s="71"/>
      <c r="U79" s="71"/>
      <c r="V79" s="71"/>
      <c r="W79" s="71"/>
      <c r="X79" s="367">
        <f>N83</f>
        <v>526820</v>
      </c>
      <c r="Y79" s="149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/>
      <c r="FI79" s="150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50"/>
      <c r="FU79" s="150"/>
      <c r="FV79" s="150"/>
      <c r="FW79" s="150"/>
      <c r="FX79" s="150"/>
      <c r="FY79" s="150"/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96"/>
      <c r="GP79" s="96"/>
    </row>
    <row r="80" spans="1:198" ht="13.5" customHeight="1">
      <c r="A80" s="379"/>
      <c r="B80" s="566"/>
      <c r="C80" s="428"/>
      <c r="D80" s="428"/>
      <c r="E80" s="372"/>
      <c r="F80" s="559"/>
      <c r="G80" s="425"/>
      <c r="H80" s="90"/>
      <c r="I80" s="6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367"/>
      <c r="Y80" s="149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/>
      <c r="ED80" s="150"/>
      <c r="EE80" s="150"/>
      <c r="EF80" s="150"/>
      <c r="EG80" s="150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50"/>
      <c r="FG80" s="150"/>
      <c r="FH80" s="150"/>
      <c r="FI80" s="150"/>
      <c r="FJ80" s="150"/>
      <c r="FK80" s="150"/>
      <c r="FL80" s="150"/>
      <c r="FM80" s="150"/>
      <c r="FN80" s="150"/>
      <c r="FO80" s="150"/>
      <c r="FP80" s="150"/>
      <c r="FQ80" s="150"/>
      <c r="FR80" s="150"/>
      <c r="FS80" s="150"/>
      <c r="FT80" s="150"/>
      <c r="FU80" s="150"/>
      <c r="FV80" s="150"/>
      <c r="FW80" s="150"/>
      <c r="FX80" s="150"/>
      <c r="FY80" s="150"/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96"/>
      <c r="GP80" s="96"/>
    </row>
    <row r="81" spans="1:198" ht="13.5" customHeight="1">
      <c r="A81" s="379"/>
      <c r="B81" s="566"/>
      <c r="C81" s="428"/>
      <c r="D81" s="428"/>
      <c r="E81" s="372"/>
      <c r="F81" s="559"/>
      <c r="G81" s="425"/>
      <c r="H81" s="90">
        <v>6057</v>
      </c>
      <c r="I81" s="61" t="s">
        <v>30</v>
      </c>
      <c r="J81" s="71"/>
      <c r="K81" s="71"/>
      <c r="L81" s="71"/>
      <c r="M81" s="71"/>
      <c r="N81" s="71">
        <v>481820</v>
      </c>
      <c r="O81" s="71"/>
      <c r="P81" s="71"/>
      <c r="Q81" s="71"/>
      <c r="R81" s="71"/>
      <c r="S81" s="71"/>
      <c r="T81" s="71"/>
      <c r="U81" s="71"/>
      <c r="V81" s="71"/>
      <c r="W81" s="71"/>
      <c r="X81" s="367"/>
      <c r="Y81" s="149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50"/>
      <c r="FG81" s="150"/>
      <c r="FH81" s="150"/>
      <c r="FI81" s="150"/>
      <c r="FJ81" s="150"/>
      <c r="FK81" s="150"/>
      <c r="FL81" s="150"/>
      <c r="FM81" s="150"/>
      <c r="FN81" s="150"/>
      <c r="FO81" s="150"/>
      <c r="FP81" s="150"/>
      <c r="FQ81" s="150"/>
      <c r="FR81" s="150"/>
      <c r="FS81" s="150"/>
      <c r="FT81" s="150"/>
      <c r="FU81" s="150"/>
      <c r="FV81" s="150"/>
      <c r="FW81" s="150"/>
      <c r="FX81" s="150"/>
      <c r="FY81" s="150"/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96"/>
      <c r="GP81" s="96"/>
    </row>
    <row r="82" spans="1:198" ht="13.5" customHeight="1">
      <c r="A82" s="379"/>
      <c r="B82" s="566"/>
      <c r="C82" s="428"/>
      <c r="D82" s="428"/>
      <c r="E82" s="372"/>
      <c r="F82" s="559"/>
      <c r="G82" s="425"/>
      <c r="H82" s="90"/>
      <c r="I82" s="6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367"/>
      <c r="Y82" s="149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96"/>
      <c r="GP82" s="96"/>
    </row>
    <row r="83" spans="1:198" ht="13.5" customHeight="1">
      <c r="A83" s="380"/>
      <c r="B83" s="567"/>
      <c r="C83" s="429"/>
      <c r="D83" s="429"/>
      <c r="E83" s="372"/>
      <c r="F83" s="560"/>
      <c r="G83" s="426"/>
      <c r="H83" s="90"/>
      <c r="I83" s="64" t="s">
        <v>26</v>
      </c>
      <c r="J83" s="65"/>
      <c r="K83" s="65"/>
      <c r="L83" s="65"/>
      <c r="M83" s="65">
        <f>M79+M80+M81+M82</f>
        <v>0</v>
      </c>
      <c r="N83" s="65">
        <f>N79+N80+N81+N82</f>
        <v>526820</v>
      </c>
      <c r="O83" s="65"/>
      <c r="P83" s="65"/>
      <c r="Q83" s="65"/>
      <c r="R83" s="65"/>
      <c r="S83" s="65"/>
      <c r="T83" s="65"/>
      <c r="U83" s="65"/>
      <c r="V83" s="65"/>
      <c r="W83" s="65"/>
      <c r="X83" s="367"/>
      <c r="Y83" s="149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96"/>
      <c r="GP83" s="96"/>
    </row>
    <row r="84" spans="1:198" ht="15.75" customHeight="1">
      <c r="A84" s="333">
        <v>6</v>
      </c>
      <c r="B84" s="446" t="s">
        <v>258</v>
      </c>
      <c r="C84" s="358">
        <v>2024</v>
      </c>
      <c r="D84" s="358">
        <v>2025</v>
      </c>
      <c r="E84" s="408" t="s">
        <v>27</v>
      </c>
      <c r="F84" s="452">
        <f>0+X84</f>
        <v>885910</v>
      </c>
      <c r="G84" s="361">
        <v>75023</v>
      </c>
      <c r="H84" s="88"/>
      <c r="I84" s="211" t="s">
        <v>28</v>
      </c>
      <c r="J84" s="226"/>
      <c r="K84" s="173"/>
      <c r="L84" s="85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367">
        <f>SUM(L90:P90)</f>
        <v>885910</v>
      </c>
      <c r="Y84" s="40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96"/>
      <c r="EZ84" s="96"/>
      <c r="FA84" s="96"/>
      <c r="FB84" s="96"/>
      <c r="FC84" s="96"/>
      <c r="FD84" s="96"/>
      <c r="FE84" s="96"/>
      <c r="FF84" s="96"/>
      <c r="FG84" s="96"/>
      <c r="FH84" s="96"/>
      <c r="FI84" s="96"/>
      <c r="FJ84" s="96"/>
      <c r="FK84" s="96"/>
      <c r="FL84" s="96"/>
      <c r="FM84" s="96"/>
      <c r="FN84" s="96"/>
      <c r="FO84" s="96"/>
      <c r="FP84" s="96"/>
      <c r="FQ84" s="96"/>
      <c r="FR84" s="96"/>
      <c r="FS84" s="96"/>
      <c r="FT84" s="96"/>
      <c r="FU84" s="96"/>
      <c r="FV84" s="96"/>
      <c r="FW84" s="96"/>
      <c r="FX84" s="96"/>
      <c r="FY84" s="96"/>
      <c r="FZ84" s="96"/>
      <c r="GA84" s="96"/>
      <c r="GB84" s="96"/>
      <c r="GC84" s="96"/>
      <c r="GD84" s="96"/>
      <c r="GE84" s="96"/>
      <c r="GF84" s="96"/>
      <c r="GG84" s="96"/>
      <c r="GH84" s="96"/>
      <c r="GI84" s="96"/>
      <c r="GJ84" s="96"/>
      <c r="GK84" s="96"/>
      <c r="GL84" s="96"/>
      <c r="GM84" s="96"/>
      <c r="GN84" s="96"/>
      <c r="GO84" s="96"/>
      <c r="GP84" s="96"/>
    </row>
    <row r="85" spans="1:198" ht="15" customHeight="1">
      <c r="A85" s="333"/>
      <c r="B85" s="446"/>
      <c r="C85" s="358"/>
      <c r="D85" s="358"/>
      <c r="E85" s="408"/>
      <c r="F85" s="452"/>
      <c r="G85" s="361"/>
      <c r="H85" s="90">
        <v>6059</v>
      </c>
      <c r="I85" s="61" t="s">
        <v>28</v>
      </c>
      <c r="J85" s="173">
        <f>0.15*(50000+15000)</f>
        <v>9750</v>
      </c>
      <c r="K85" s="175">
        <v>16200</v>
      </c>
      <c r="L85" s="84"/>
      <c r="M85" s="175"/>
      <c r="N85" s="230">
        <v>106310</v>
      </c>
      <c r="O85" s="230"/>
      <c r="P85" s="230"/>
      <c r="Q85" s="230"/>
      <c r="R85" s="230"/>
      <c r="S85" s="230"/>
      <c r="T85" s="230"/>
      <c r="U85" s="230"/>
      <c r="V85" s="230"/>
      <c r="W85" s="230"/>
      <c r="X85" s="367"/>
      <c r="Y85" s="40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  <c r="FF85" s="96"/>
      <c r="FG85" s="96"/>
      <c r="FH85" s="96"/>
      <c r="FI85" s="96"/>
      <c r="FJ85" s="96"/>
      <c r="FK85" s="96"/>
      <c r="FL85" s="96"/>
      <c r="FM85" s="96"/>
      <c r="FN85" s="96"/>
      <c r="FO85" s="96"/>
      <c r="FP85" s="96"/>
      <c r="FQ85" s="96"/>
      <c r="FR85" s="96"/>
      <c r="FS85" s="96"/>
      <c r="FT85" s="96"/>
      <c r="FU85" s="96"/>
      <c r="FV85" s="96"/>
      <c r="FW85" s="96"/>
      <c r="FX85" s="96"/>
      <c r="FY85" s="96"/>
      <c r="FZ85" s="96"/>
      <c r="GA85" s="96"/>
      <c r="GB85" s="96"/>
      <c r="GC85" s="96"/>
      <c r="GD85" s="96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</row>
    <row r="86" spans="1:198" ht="15" customHeight="1">
      <c r="A86" s="333"/>
      <c r="B86" s="446"/>
      <c r="C86" s="358"/>
      <c r="D86" s="358"/>
      <c r="E86" s="408"/>
      <c r="F86" s="452"/>
      <c r="G86" s="361"/>
      <c r="H86" s="90">
        <v>6059</v>
      </c>
      <c r="I86" s="61" t="s">
        <v>31</v>
      </c>
      <c r="J86" s="175"/>
      <c r="K86" s="175"/>
      <c r="L86" s="84"/>
      <c r="M86" s="230">
        <v>33852</v>
      </c>
      <c r="N86" s="230">
        <v>75292</v>
      </c>
      <c r="O86" s="230"/>
      <c r="P86" s="230"/>
      <c r="Q86" s="230"/>
      <c r="R86" s="230"/>
      <c r="S86" s="230"/>
      <c r="T86" s="230"/>
      <c r="U86" s="230"/>
      <c r="V86" s="230"/>
      <c r="W86" s="230"/>
      <c r="X86" s="367"/>
      <c r="Y86" s="40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96"/>
      <c r="FP86" s="96"/>
      <c r="FQ86" s="96"/>
      <c r="FR86" s="96"/>
      <c r="FS86" s="96"/>
      <c r="FT86" s="96"/>
      <c r="FU86" s="96"/>
      <c r="FV86" s="96"/>
      <c r="FW86" s="96"/>
      <c r="FX86" s="96"/>
      <c r="FY86" s="96"/>
      <c r="FZ86" s="96"/>
      <c r="GA86" s="96"/>
      <c r="GB86" s="96"/>
      <c r="GC86" s="96"/>
      <c r="GD86" s="96"/>
      <c r="GE86" s="96"/>
      <c r="GF86" s="96"/>
      <c r="GG86" s="96"/>
      <c r="GH86" s="96"/>
      <c r="GI86" s="96"/>
      <c r="GJ86" s="96"/>
      <c r="GK86" s="96"/>
      <c r="GL86" s="96"/>
      <c r="GM86" s="96"/>
      <c r="GN86" s="96"/>
      <c r="GO86" s="96"/>
      <c r="GP86" s="96"/>
    </row>
    <row r="87" spans="1:198" ht="15" customHeight="1">
      <c r="A87" s="333"/>
      <c r="B87" s="446"/>
      <c r="C87" s="358"/>
      <c r="D87" s="358"/>
      <c r="E87" s="408"/>
      <c r="F87" s="452"/>
      <c r="G87" s="361"/>
      <c r="H87" s="90">
        <v>6057</v>
      </c>
      <c r="I87" s="61" t="s">
        <v>30</v>
      </c>
      <c r="J87" s="173">
        <v>69483</v>
      </c>
      <c r="K87" s="173">
        <v>128868</v>
      </c>
      <c r="L87" s="84"/>
      <c r="M87" s="175">
        <v>207948</v>
      </c>
      <c r="N87" s="230">
        <v>462508</v>
      </c>
      <c r="O87" s="230"/>
      <c r="P87" s="230"/>
      <c r="Q87" s="230"/>
      <c r="R87" s="230"/>
      <c r="S87" s="230"/>
      <c r="T87" s="230"/>
      <c r="U87" s="230"/>
      <c r="V87" s="230"/>
      <c r="W87" s="230"/>
      <c r="X87" s="367"/>
      <c r="Y87" s="40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</row>
    <row r="88" spans="1:198" ht="15" customHeight="1">
      <c r="A88" s="333"/>
      <c r="B88" s="446"/>
      <c r="C88" s="358"/>
      <c r="D88" s="358"/>
      <c r="E88" s="408"/>
      <c r="F88" s="452"/>
      <c r="G88" s="361"/>
      <c r="H88" s="89"/>
      <c r="I88" s="60" t="s">
        <v>33</v>
      </c>
      <c r="J88" s="230"/>
      <c r="K88" s="175"/>
      <c r="L88" s="84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367"/>
      <c r="Y88" s="40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96"/>
      <c r="FP88" s="96"/>
      <c r="FQ88" s="96"/>
      <c r="FR88" s="96"/>
      <c r="FS88" s="96"/>
      <c r="FT88" s="96"/>
      <c r="FU88" s="96"/>
      <c r="FV88" s="96"/>
      <c r="FW88" s="96"/>
      <c r="FX88" s="96"/>
      <c r="FY88" s="96"/>
      <c r="FZ88" s="96"/>
      <c r="GA88" s="96"/>
      <c r="GB88" s="96"/>
      <c r="GC88" s="96"/>
      <c r="GD88" s="96"/>
      <c r="GE88" s="96"/>
      <c r="GF88" s="96"/>
      <c r="GG88" s="96"/>
      <c r="GH88" s="96"/>
      <c r="GI88" s="96"/>
      <c r="GJ88" s="96"/>
      <c r="GK88" s="96"/>
      <c r="GL88" s="96"/>
      <c r="GM88" s="96"/>
      <c r="GN88" s="96"/>
      <c r="GO88" s="96"/>
      <c r="GP88" s="96"/>
    </row>
    <row r="89" spans="1:198" ht="15.75" customHeight="1">
      <c r="A89" s="333"/>
      <c r="B89" s="446"/>
      <c r="C89" s="358"/>
      <c r="D89" s="358"/>
      <c r="E89" s="408"/>
      <c r="F89" s="452"/>
      <c r="G89" s="361"/>
      <c r="H89" s="88"/>
      <c r="I89" s="231" t="s">
        <v>75</v>
      </c>
      <c r="J89" s="173">
        <v>852941</v>
      </c>
      <c r="K89" s="173">
        <v>365500</v>
      </c>
      <c r="L89" s="84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367"/>
      <c r="Y89" s="40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</row>
    <row r="90" spans="1:198" ht="15.75" customHeight="1">
      <c r="A90" s="333"/>
      <c r="B90" s="446"/>
      <c r="C90" s="358"/>
      <c r="D90" s="358"/>
      <c r="E90" s="408"/>
      <c r="F90" s="452"/>
      <c r="G90" s="361"/>
      <c r="H90" s="89"/>
      <c r="I90" s="64" t="s">
        <v>26</v>
      </c>
      <c r="J90" s="232">
        <f>SUM(J84:J89)</f>
        <v>932174</v>
      </c>
      <c r="K90" s="229">
        <f>SUM(K84:K89)</f>
        <v>510568</v>
      </c>
      <c r="L90" s="66">
        <f>SUM(L84:L89)</f>
        <v>0</v>
      </c>
      <c r="M90" s="179">
        <f t="shared" ref="M90:P90" si="24">SUM(M84:M89)</f>
        <v>241800</v>
      </c>
      <c r="N90" s="179">
        <f t="shared" si="24"/>
        <v>644110</v>
      </c>
      <c r="O90" s="179">
        <f t="shared" si="24"/>
        <v>0</v>
      </c>
      <c r="P90" s="179">
        <f t="shared" si="24"/>
        <v>0</v>
      </c>
      <c r="Q90" s="179"/>
      <c r="R90" s="179"/>
      <c r="S90" s="179"/>
      <c r="T90" s="179"/>
      <c r="U90" s="179"/>
      <c r="V90" s="179"/>
      <c r="W90" s="179"/>
      <c r="X90" s="367"/>
      <c r="Y90" s="40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  <c r="FY90" s="96"/>
      <c r="FZ90" s="96"/>
      <c r="GA90" s="96"/>
      <c r="GB90" s="96"/>
      <c r="GC90" s="96"/>
      <c r="GD90" s="96"/>
      <c r="GE90" s="96"/>
      <c r="GF90" s="96"/>
      <c r="GG90" s="96"/>
      <c r="GH90" s="96"/>
      <c r="GI90" s="96"/>
      <c r="GJ90" s="96"/>
      <c r="GK90" s="96"/>
      <c r="GL90" s="96"/>
      <c r="GM90" s="96"/>
      <c r="GN90" s="96"/>
      <c r="GO90" s="96"/>
      <c r="GP90" s="96"/>
    </row>
    <row r="91" spans="1:198" ht="18.75" hidden="1" customHeight="1">
      <c r="A91" s="365">
        <v>5</v>
      </c>
      <c r="B91" s="439" t="s">
        <v>128</v>
      </c>
      <c r="C91" s="457">
        <v>2016</v>
      </c>
      <c r="D91" s="432">
        <v>2020</v>
      </c>
      <c r="E91" s="438" t="s">
        <v>27</v>
      </c>
      <c r="F91" s="465"/>
      <c r="G91" s="462">
        <v>90015</v>
      </c>
      <c r="H91" s="104"/>
      <c r="I91" s="105" t="s">
        <v>28</v>
      </c>
      <c r="J91" s="115"/>
      <c r="K91" s="115"/>
      <c r="L91" s="123"/>
      <c r="M91" s="116"/>
      <c r="N91" s="116"/>
      <c r="O91" s="123"/>
      <c r="P91" s="123"/>
      <c r="Q91" s="123"/>
      <c r="R91" s="123"/>
      <c r="S91" s="123"/>
      <c r="T91" s="123"/>
      <c r="U91" s="123"/>
      <c r="V91" s="123"/>
      <c r="W91" s="123"/>
      <c r="X91" s="356"/>
      <c r="Y91" s="40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6"/>
      <c r="GI91" s="96"/>
      <c r="GJ91" s="96"/>
      <c r="GK91" s="96"/>
      <c r="GL91" s="96"/>
      <c r="GM91" s="96"/>
      <c r="GN91" s="96"/>
      <c r="GO91" s="96"/>
      <c r="GP91" s="96"/>
    </row>
    <row r="92" spans="1:198" ht="18.75" hidden="1" customHeight="1">
      <c r="A92" s="365"/>
      <c r="B92" s="439"/>
      <c r="C92" s="457"/>
      <c r="D92" s="432"/>
      <c r="E92" s="438"/>
      <c r="F92" s="465"/>
      <c r="G92" s="462"/>
      <c r="H92" s="104">
        <v>6059</v>
      </c>
      <c r="I92" s="118" t="s">
        <v>28</v>
      </c>
      <c r="J92" s="94">
        <v>577801</v>
      </c>
      <c r="K92" s="115">
        <v>560363</v>
      </c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356"/>
      <c r="Y92" s="40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</row>
    <row r="93" spans="1:198" ht="18.75" hidden="1" customHeight="1">
      <c r="A93" s="365"/>
      <c r="B93" s="439"/>
      <c r="C93" s="457"/>
      <c r="D93" s="432"/>
      <c r="E93" s="438"/>
      <c r="F93" s="465"/>
      <c r="G93" s="462"/>
      <c r="H93" s="104"/>
      <c r="I93" s="105" t="s">
        <v>31</v>
      </c>
      <c r="J93" s="115"/>
      <c r="K93" s="115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356"/>
      <c r="Y93" s="40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</row>
    <row r="94" spans="1:198" ht="18.75" hidden="1" customHeight="1">
      <c r="A94" s="365"/>
      <c r="B94" s="439"/>
      <c r="C94" s="457"/>
      <c r="D94" s="432"/>
      <c r="E94" s="438"/>
      <c r="F94" s="465"/>
      <c r="G94" s="462"/>
      <c r="H94" s="104">
        <v>6057</v>
      </c>
      <c r="I94" s="118" t="s">
        <v>30</v>
      </c>
      <c r="J94" s="94">
        <v>2637562</v>
      </c>
      <c r="K94" s="115">
        <v>2557960</v>
      </c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356"/>
      <c r="Y94" s="40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</row>
    <row r="95" spans="1:198" ht="17.25" hidden="1" customHeight="1">
      <c r="A95" s="365"/>
      <c r="B95" s="439"/>
      <c r="C95" s="457"/>
      <c r="D95" s="432"/>
      <c r="E95" s="438"/>
      <c r="F95" s="465"/>
      <c r="G95" s="462"/>
      <c r="H95" s="119"/>
      <c r="I95" s="92" t="s">
        <v>33</v>
      </c>
      <c r="J95" s="117"/>
      <c r="K95" s="127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356"/>
      <c r="Y95" s="40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</row>
    <row r="96" spans="1:198" ht="17.25" hidden="1" customHeight="1">
      <c r="A96" s="365"/>
      <c r="B96" s="439"/>
      <c r="C96" s="457"/>
      <c r="D96" s="432"/>
      <c r="E96" s="438"/>
      <c r="F96" s="465"/>
      <c r="G96" s="462"/>
      <c r="H96" s="113"/>
      <c r="I96" s="108" t="s">
        <v>26</v>
      </c>
      <c r="J96" s="102">
        <f>SUM(J91:J95)</f>
        <v>3215363</v>
      </c>
      <c r="K96" s="120">
        <f t="shared" ref="K96:P96" si="25">SUM(K91:K95)</f>
        <v>3118323</v>
      </c>
      <c r="L96" s="121">
        <f t="shared" si="25"/>
        <v>0</v>
      </c>
      <c r="M96" s="121">
        <f t="shared" si="25"/>
        <v>0</v>
      </c>
      <c r="N96" s="121">
        <f t="shared" si="25"/>
        <v>0</v>
      </c>
      <c r="O96" s="121">
        <f t="shared" si="25"/>
        <v>0</v>
      </c>
      <c r="P96" s="121">
        <f t="shared" si="25"/>
        <v>0</v>
      </c>
      <c r="Q96" s="121"/>
      <c r="R96" s="121"/>
      <c r="S96" s="121"/>
      <c r="T96" s="121"/>
      <c r="U96" s="121"/>
      <c r="V96" s="121"/>
      <c r="W96" s="121"/>
      <c r="X96" s="356"/>
      <c r="Y96" s="40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</row>
    <row r="97" spans="1:198" ht="24.75" hidden="1" customHeight="1">
      <c r="A97" s="365">
        <v>6</v>
      </c>
      <c r="B97" s="458" t="s">
        <v>129</v>
      </c>
      <c r="C97" s="432">
        <v>2017</v>
      </c>
      <c r="D97" s="355">
        <v>2019</v>
      </c>
      <c r="E97" s="438" t="s">
        <v>27</v>
      </c>
      <c r="F97" s="460"/>
      <c r="G97" s="462">
        <v>90095</v>
      </c>
      <c r="H97" s="104">
        <v>6050</v>
      </c>
      <c r="I97" s="105" t="s">
        <v>28</v>
      </c>
      <c r="J97" s="115"/>
      <c r="K97" s="116"/>
      <c r="L97" s="116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356"/>
      <c r="Y97" s="40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</row>
    <row r="98" spans="1:198" ht="24.75" hidden="1" customHeight="1">
      <c r="A98" s="365"/>
      <c r="B98" s="458"/>
      <c r="C98" s="432"/>
      <c r="D98" s="355"/>
      <c r="E98" s="438"/>
      <c r="F98" s="460"/>
      <c r="G98" s="462"/>
      <c r="H98" s="104">
        <v>6059</v>
      </c>
      <c r="I98" s="118" t="s">
        <v>28</v>
      </c>
      <c r="J98" s="98">
        <v>99566</v>
      </c>
      <c r="K98" s="126"/>
      <c r="L98" s="126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356"/>
      <c r="Y98" s="40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</row>
    <row r="99" spans="1:198" ht="24.75" hidden="1" customHeight="1">
      <c r="A99" s="365"/>
      <c r="B99" s="458"/>
      <c r="C99" s="432"/>
      <c r="D99" s="355"/>
      <c r="E99" s="438"/>
      <c r="F99" s="460"/>
      <c r="G99" s="462"/>
      <c r="H99" s="104"/>
      <c r="I99" s="105" t="s">
        <v>31</v>
      </c>
      <c r="J99" s="98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356"/>
      <c r="Y99" s="40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</row>
    <row r="100" spans="1:198" ht="24.75" hidden="1" customHeight="1">
      <c r="A100" s="365"/>
      <c r="B100" s="458"/>
      <c r="C100" s="432"/>
      <c r="D100" s="355"/>
      <c r="E100" s="438"/>
      <c r="F100" s="460"/>
      <c r="G100" s="462"/>
      <c r="H100" s="104">
        <v>6057</v>
      </c>
      <c r="I100" s="118" t="s">
        <v>30</v>
      </c>
      <c r="J100" s="98">
        <v>232319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356"/>
      <c r="Y100" s="40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</row>
    <row r="101" spans="1:198" ht="24.75" hidden="1" customHeight="1">
      <c r="A101" s="365"/>
      <c r="B101" s="458"/>
      <c r="C101" s="432"/>
      <c r="D101" s="355"/>
      <c r="E101" s="438"/>
      <c r="F101" s="460"/>
      <c r="G101" s="462"/>
      <c r="H101" s="119"/>
      <c r="I101" s="97" t="s">
        <v>70</v>
      </c>
      <c r="J101" s="98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356"/>
      <c r="Y101" s="40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</row>
    <row r="102" spans="1:198" ht="22.5" hidden="1" customHeight="1">
      <c r="A102" s="365"/>
      <c r="B102" s="458"/>
      <c r="C102" s="432"/>
      <c r="D102" s="355"/>
      <c r="E102" s="438"/>
      <c r="F102" s="460"/>
      <c r="G102" s="462"/>
      <c r="H102" s="113"/>
      <c r="I102" s="108" t="s">
        <v>26</v>
      </c>
      <c r="J102" s="102">
        <f>SUM(J97:J101)</f>
        <v>331885</v>
      </c>
      <c r="K102" s="120">
        <f t="shared" ref="K102:P102" si="26">SUM(K97:K101)</f>
        <v>0</v>
      </c>
      <c r="L102" s="130">
        <f t="shared" si="26"/>
        <v>0</v>
      </c>
      <c r="M102" s="121">
        <f t="shared" si="26"/>
        <v>0</v>
      </c>
      <c r="N102" s="121">
        <f t="shared" si="26"/>
        <v>0</v>
      </c>
      <c r="O102" s="121">
        <f t="shared" si="26"/>
        <v>0</v>
      </c>
      <c r="P102" s="121">
        <f t="shared" si="26"/>
        <v>0</v>
      </c>
      <c r="Q102" s="121"/>
      <c r="R102" s="121"/>
      <c r="S102" s="121"/>
      <c r="T102" s="121"/>
      <c r="U102" s="121"/>
      <c r="V102" s="121"/>
      <c r="W102" s="121"/>
      <c r="X102" s="356"/>
      <c r="Y102" s="40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</row>
    <row r="103" spans="1:198" ht="16.5" hidden="1" customHeight="1">
      <c r="A103" s="365">
        <v>7</v>
      </c>
      <c r="B103" s="458" t="s">
        <v>130</v>
      </c>
      <c r="C103" s="457">
        <v>2017</v>
      </c>
      <c r="D103" s="355">
        <v>2019</v>
      </c>
      <c r="E103" s="459" t="s">
        <v>27</v>
      </c>
      <c r="F103" s="460">
        <v>0</v>
      </c>
      <c r="G103" s="461">
        <v>90095</v>
      </c>
      <c r="H103" s="104">
        <v>6050</v>
      </c>
      <c r="I103" s="105" t="s">
        <v>28</v>
      </c>
      <c r="J103" s="115"/>
      <c r="K103" s="116"/>
      <c r="L103" s="116"/>
      <c r="M103" s="116"/>
      <c r="N103" s="131"/>
      <c r="O103" s="116"/>
      <c r="P103" s="117"/>
      <c r="Q103" s="117"/>
      <c r="R103" s="117"/>
      <c r="S103" s="117"/>
      <c r="T103" s="117"/>
      <c r="U103" s="117"/>
      <c r="V103" s="117"/>
      <c r="W103" s="117"/>
      <c r="X103" s="356">
        <f>SUM(J108:P108)</f>
        <v>84031</v>
      </c>
      <c r="Y103" s="40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96"/>
      <c r="FG103" s="96"/>
      <c r="FH103" s="96"/>
      <c r="FI103" s="96"/>
      <c r="FJ103" s="96"/>
      <c r="FK103" s="96"/>
      <c r="FL103" s="96"/>
      <c r="FM103" s="96"/>
      <c r="FN103" s="96"/>
      <c r="FO103" s="96"/>
      <c r="FP103" s="96"/>
      <c r="FQ103" s="96"/>
      <c r="FR103" s="96"/>
      <c r="FS103" s="96"/>
      <c r="FT103" s="96"/>
      <c r="FU103" s="96"/>
      <c r="FV103" s="96"/>
      <c r="FW103" s="96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</row>
    <row r="104" spans="1:198" ht="16.5" hidden="1" customHeight="1">
      <c r="A104" s="365"/>
      <c r="B104" s="458"/>
      <c r="C104" s="457"/>
      <c r="D104" s="355"/>
      <c r="E104" s="459"/>
      <c r="F104" s="460"/>
      <c r="G104" s="461"/>
      <c r="H104" s="104">
        <v>6059</v>
      </c>
      <c r="I104" s="118" t="s">
        <v>28</v>
      </c>
      <c r="J104" s="122">
        <v>25209</v>
      </c>
      <c r="K104" s="123"/>
      <c r="L104" s="123"/>
      <c r="M104" s="123"/>
      <c r="N104" s="123"/>
      <c r="O104" s="123"/>
      <c r="P104" s="117"/>
      <c r="Q104" s="117"/>
      <c r="R104" s="117"/>
      <c r="S104" s="117"/>
      <c r="T104" s="117"/>
      <c r="U104" s="117"/>
      <c r="V104" s="117"/>
      <c r="W104" s="117"/>
      <c r="X104" s="356"/>
      <c r="Y104" s="40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</row>
    <row r="105" spans="1:198" ht="16.5" hidden="1" customHeight="1">
      <c r="A105" s="365"/>
      <c r="B105" s="458"/>
      <c r="C105" s="457"/>
      <c r="D105" s="355"/>
      <c r="E105" s="459"/>
      <c r="F105" s="460"/>
      <c r="G105" s="461"/>
      <c r="H105" s="104"/>
      <c r="I105" s="105" t="s">
        <v>31</v>
      </c>
      <c r="J105" s="125"/>
      <c r="K105" s="126"/>
      <c r="L105" s="126"/>
      <c r="M105" s="126"/>
      <c r="N105" s="126"/>
      <c r="O105" s="126"/>
      <c r="P105" s="117"/>
      <c r="Q105" s="117"/>
      <c r="R105" s="117"/>
      <c r="S105" s="117"/>
      <c r="T105" s="117"/>
      <c r="U105" s="117"/>
      <c r="V105" s="117"/>
      <c r="W105" s="117"/>
      <c r="X105" s="356"/>
      <c r="Y105" s="40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</row>
    <row r="106" spans="1:198" ht="16.5" hidden="1" customHeight="1">
      <c r="A106" s="365"/>
      <c r="B106" s="458"/>
      <c r="C106" s="457"/>
      <c r="D106" s="355"/>
      <c r="E106" s="459"/>
      <c r="F106" s="460"/>
      <c r="G106" s="461"/>
      <c r="H106" s="104">
        <v>6057</v>
      </c>
      <c r="I106" s="118" t="s">
        <v>30</v>
      </c>
      <c r="J106" s="122">
        <v>58822</v>
      </c>
      <c r="K106" s="123"/>
      <c r="L106" s="123"/>
      <c r="M106" s="123"/>
      <c r="N106" s="123"/>
      <c r="O106" s="123"/>
      <c r="P106" s="117"/>
      <c r="Q106" s="117"/>
      <c r="R106" s="117"/>
      <c r="S106" s="117"/>
      <c r="T106" s="117"/>
      <c r="U106" s="117"/>
      <c r="V106" s="117"/>
      <c r="W106" s="117"/>
      <c r="X106" s="356"/>
      <c r="Y106" s="40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</row>
    <row r="107" spans="1:198" ht="16.5" hidden="1" customHeight="1">
      <c r="A107" s="365"/>
      <c r="B107" s="458"/>
      <c r="C107" s="457"/>
      <c r="D107" s="355"/>
      <c r="E107" s="459"/>
      <c r="F107" s="460"/>
      <c r="G107" s="461"/>
      <c r="H107" s="119"/>
      <c r="I107" s="92" t="s">
        <v>33</v>
      </c>
      <c r="J107" s="126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356"/>
      <c r="Y107" s="40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</row>
    <row r="108" spans="1:198" ht="0.75" hidden="1" customHeight="1">
      <c r="A108" s="365"/>
      <c r="B108" s="458"/>
      <c r="C108" s="457"/>
      <c r="D108" s="355"/>
      <c r="E108" s="459"/>
      <c r="F108" s="460"/>
      <c r="G108" s="461"/>
      <c r="H108" s="113"/>
      <c r="I108" s="108" t="s">
        <v>26</v>
      </c>
      <c r="J108" s="120">
        <f>SUM(J103:J107)</f>
        <v>84031</v>
      </c>
      <c r="K108" s="120">
        <f>SUM(K103:K107)</f>
        <v>0</v>
      </c>
      <c r="L108" s="120">
        <f t="shared" ref="L108:P108" si="27">SUM(L103:L107)</f>
        <v>0</v>
      </c>
      <c r="M108" s="120">
        <f t="shared" si="27"/>
        <v>0</v>
      </c>
      <c r="N108" s="120">
        <f t="shared" si="27"/>
        <v>0</v>
      </c>
      <c r="O108" s="120">
        <f t="shared" si="27"/>
        <v>0</v>
      </c>
      <c r="P108" s="121">
        <f t="shared" si="27"/>
        <v>0</v>
      </c>
      <c r="Q108" s="121"/>
      <c r="R108" s="121"/>
      <c r="S108" s="121"/>
      <c r="T108" s="121"/>
      <c r="U108" s="121"/>
      <c r="V108" s="121"/>
      <c r="W108" s="121"/>
      <c r="X108" s="356"/>
      <c r="Y108" s="40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96"/>
      <c r="EZ108" s="96"/>
      <c r="FA108" s="96"/>
      <c r="FB108" s="96"/>
      <c r="FC108" s="96"/>
      <c r="FD108" s="96"/>
      <c r="FE108" s="96"/>
      <c r="FF108" s="96"/>
      <c r="FG108" s="96"/>
      <c r="FH108" s="96"/>
      <c r="FI108" s="96"/>
      <c r="FJ108" s="96"/>
      <c r="FK108" s="96"/>
      <c r="FL108" s="96"/>
      <c r="FM108" s="96"/>
      <c r="FN108" s="96"/>
      <c r="FO108" s="96"/>
      <c r="FP108" s="96"/>
      <c r="FQ108" s="96"/>
      <c r="FR108" s="96"/>
      <c r="FS108" s="96"/>
      <c r="FT108" s="96"/>
      <c r="FU108" s="96"/>
      <c r="FV108" s="96"/>
      <c r="FW108" s="96"/>
      <c r="FX108" s="96"/>
      <c r="FY108" s="96"/>
      <c r="FZ108" s="96"/>
      <c r="GA108" s="96"/>
      <c r="GB108" s="96"/>
      <c r="GC108" s="96"/>
      <c r="GD108" s="96"/>
      <c r="GE108" s="96"/>
      <c r="GF108" s="96"/>
      <c r="GG108" s="96"/>
      <c r="GH108" s="96"/>
      <c r="GI108" s="96"/>
      <c r="GJ108" s="96"/>
      <c r="GK108" s="96"/>
      <c r="GL108" s="96"/>
      <c r="GM108" s="96"/>
      <c r="GN108" s="96"/>
      <c r="GO108" s="96"/>
      <c r="GP108" s="96"/>
    </row>
    <row r="109" spans="1:198" ht="17.25" hidden="1" customHeight="1">
      <c r="A109" s="333">
        <v>6</v>
      </c>
      <c r="B109" s="458" t="s">
        <v>131</v>
      </c>
      <c r="C109" s="405">
        <v>2019</v>
      </c>
      <c r="D109" s="355">
        <v>2020</v>
      </c>
      <c r="E109" s="406" t="s">
        <v>27</v>
      </c>
      <c r="F109" s="460"/>
      <c r="G109" s="420">
        <v>90095</v>
      </c>
      <c r="H109" s="104"/>
      <c r="I109" s="105" t="s">
        <v>28</v>
      </c>
      <c r="J109" s="115"/>
      <c r="K109" s="115"/>
      <c r="L109" s="116"/>
      <c r="M109" s="116"/>
      <c r="N109" s="131"/>
      <c r="O109" s="116"/>
      <c r="P109" s="117"/>
      <c r="Q109" s="117"/>
      <c r="R109" s="117"/>
      <c r="S109" s="117"/>
      <c r="T109" s="117"/>
      <c r="U109" s="117"/>
      <c r="V109" s="117"/>
      <c r="W109" s="117"/>
      <c r="X109" s="356"/>
      <c r="Y109" s="40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</row>
    <row r="110" spans="1:198" ht="17.25" hidden="1" customHeight="1">
      <c r="A110" s="333"/>
      <c r="B110" s="458"/>
      <c r="C110" s="405"/>
      <c r="D110" s="355"/>
      <c r="E110" s="406"/>
      <c r="F110" s="460"/>
      <c r="G110" s="420"/>
      <c r="H110" s="104">
        <v>6059</v>
      </c>
      <c r="I110" s="118" t="s">
        <v>28</v>
      </c>
      <c r="J110" s="122">
        <v>447740</v>
      </c>
      <c r="K110" s="125">
        <v>398600</v>
      </c>
      <c r="L110" s="123"/>
      <c r="M110" s="123"/>
      <c r="N110" s="123"/>
      <c r="O110" s="123"/>
      <c r="P110" s="117"/>
      <c r="Q110" s="117"/>
      <c r="R110" s="117"/>
      <c r="S110" s="117"/>
      <c r="T110" s="117"/>
      <c r="U110" s="117"/>
      <c r="V110" s="117"/>
      <c r="W110" s="117"/>
      <c r="X110" s="356"/>
      <c r="Y110" s="40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</row>
    <row r="111" spans="1:198" ht="17.25" hidden="1" customHeight="1">
      <c r="A111" s="333"/>
      <c r="B111" s="458"/>
      <c r="C111" s="405"/>
      <c r="D111" s="355"/>
      <c r="E111" s="406"/>
      <c r="F111" s="460"/>
      <c r="G111" s="420"/>
      <c r="H111" s="104"/>
      <c r="I111" s="105" t="s">
        <v>31</v>
      </c>
      <c r="J111" s="125"/>
      <c r="K111" s="132"/>
      <c r="L111" s="126"/>
      <c r="M111" s="126"/>
      <c r="N111" s="126"/>
      <c r="O111" s="126"/>
      <c r="P111" s="117"/>
      <c r="Q111" s="117"/>
      <c r="R111" s="117"/>
      <c r="S111" s="117"/>
      <c r="T111" s="117"/>
      <c r="U111" s="117"/>
      <c r="V111" s="117"/>
      <c r="W111" s="117"/>
      <c r="X111" s="356"/>
      <c r="Y111" s="40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</row>
    <row r="112" spans="1:198" ht="17.25" hidden="1" customHeight="1">
      <c r="A112" s="333"/>
      <c r="B112" s="458"/>
      <c r="C112" s="405"/>
      <c r="D112" s="355"/>
      <c r="E112" s="406"/>
      <c r="F112" s="460"/>
      <c r="G112" s="420"/>
      <c r="H112" s="104">
        <v>6057</v>
      </c>
      <c r="I112" s="118" t="s">
        <v>30</v>
      </c>
      <c r="J112" s="122"/>
      <c r="K112" s="125">
        <v>171509</v>
      </c>
      <c r="L112" s="123"/>
      <c r="M112" s="123"/>
      <c r="N112" s="123"/>
      <c r="O112" s="123"/>
      <c r="P112" s="117"/>
      <c r="Q112" s="117"/>
      <c r="R112" s="117"/>
      <c r="S112" s="117"/>
      <c r="T112" s="117"/>
      <c r="U112" s="117"/>
      <c r="V112" s="117"/>
      <c r="W112" s="117"/>
      <c r="X112" s="356"/>
      <c r="Y112" s="40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  <c r="FF112" s="96"/>
      <c r="FG112" s="96"/>
      <c r="FH112" s="96"/>
      <c r="FI112" s="96"/>
      <c r="FJ112" s="96"/>
      <c r="FK112" s="96"/>
      <c r="FL112" s="96"/>
      <c r="FM112" s="96"/>
      <c r="FN112" s="96"/>
      <c r="FO112" s="96"/>
      <c r="FP112" s="96"/>
      <c r="FQ112" s="96"/>
      <c r="FR112" s="96"/>
      <c r="FS112" s="96"/>
      <c r="FT112" s="96"/>
      <c r="FU112" s="96"/>
      <c r="FV112" s="96"/>
      <c r="FW112" s="96"/>
      <c r="FX112" s="96"/>
      <c r="FY112" s="96"/>
      <c r="FZ112" s="96"/>
      <c r="GA112" s="96"/>
      <c r="GB112" s="96"/>
      <c r="GC112" s="96"/>
      <c r="GD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</row>
    <row r="113" spans="1:198" ht="17.25" hidden="1" customHeight="1">
      <c r="A113" s="333"/>
      <c r="B113" s="458"/>
      <c r="C113" s="405"/>
      <c r="D113" s="355"/>
      <c r="E113" s="406"/>
      <c r="F113" s="460"/>
      <c r="G113" s="420"/>
      <c r="H113" s="119"/>
      <c r="I113" s="92" t="s">
        <v>33</v>
      </c>
      <c r="J113" s="125"/>
      <c r="K113" s="122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356"/>
      <c r="Y113" s="40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/>
      <c r="FE113" s="96"/>
      <c r="FF113" s="96"/>
      <c r="FG113" s="96"/>
      <c r="FH113" s="96"/>
      <c r="FI113" s="96"/>
      <c r="FJ113" s="96"/>
      <c r="FK113" s="96"/>
      <c r="FL113" s="96"/>
      <c r="FM113" s="96"/>
      <c r="FN113" s="96"/>
      <c r="FO113" s="96"/>
      <c r="FP113" s="96"/>
      <c r="FQ113" s="96"/>
      <c r="FR113" s="96"/>
      <c r="FS113" s="96"/>
      <c r="FT113" s="96"/>
      <c r="FU113" s="96"/>
      <c r="FV113" s="96"/>
      <c r="FW113" s="96"/>
      <c r="FX113" s="96"/>
      <c r="FY113" s="96"/>
      <c r="FZ113" s="96"/>
      <c r="GA113" s="96"/>
      <c r="GB113" s="96"/>
      <c r="GC113" s="96"/>
      <c r="GD113" s="96"/>
      <c r="GE113" s="96"/>
      <c r="GF113" s="96"/>
      <c r="GG113" s="96"/>
      <c r="GH113" s="96"/>
      <c r="GI113" s="96"/>
      <c r="GJ113" s="96"/>
      <c r="GK113" s="96"/>
      <c r="GL113" s="96"/>
      <c r="GM113" s="96"/>
      <c r="GN113" s="96"/>
      <c r="GO113" s="96"/>
      <c r="GP113" s="96"/>
    </row>
    <row r="114" spans="1:198" ht="21" hidden="1" customHeight="1">
      <c r="A114" s="333"/>
      <c r="B114" s="458"/>
      <c r="C114" s="405"/>
      <c r="D114" s="355"/>
      <c r="E114" s="406"/>
      <c r="F114" s="460"/>
      <c r="G114" s="420"/>
      <c r="H114" s="113"/>
      <c r="I114" s="108" t="s">
        <v>26</v>
      </c>
      <c r="J114" s="120">
        <f>SUM(J109:J113)</f>
        <v>447740</v>
      </c>
      <c r="K114" s="120">
        <f>SUM(K109:K113)</f>
        <v>570109</v>
      </c>
      <c r="L114" s="120">
        <f t="shared" ref="L114:P114" si="28">SUM(L109:L113)</f>
        <v>0</v>
      </c>
      <c r="M114" s="120">
        <f t="shared" si="28"/>
        <v>0</v>
      </c>
      <c r="N114" s="120">
        <f t="shared" si="28"/>
        <v>0</v>
      </c>
      <c r="O114" s="120">
        <f t="shared" si="28"/>
        <v>0</v>
      </c>
      <c r="P114" s="121">
        <f t="shared" si="28"/>
        <v>0</v>
      </c>
      <c r="Q114" s="121"/>
      <c r="R114" s="121"/>
      <c r="S114" s="121"/>
      <c r="T114" s="121"/>
      <c r="U114" s="121"/>
      <c r="V114" s="121"/>
      <c r="W114" s="121"/>
      <c r="X114" s="356"/>
      <c r="Y114" s="40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</row>
    <row r="115" spans="1:198" ht="28.5" hidden="1" customHeight="1">
      <c r="A115" s="378">
        <v>5</v>
      </c>
      <c r="B115" s="512" t="s">
        <v>212</v>
      </c>
      <c r="C115" s="368">
        <v>2023</v>
      </c>
      <c r="D115" s="358">
        <v>2023</v>
      </c>
      <c r="E115" s="408" t="s">
        <v>27</v>
      </c>
      <c r="F115" s="452">
        <f>X115</f>
        <v>0</v>
      </c>
      <c r="G115" s="361">
        <v>75495</v>
      </c>
      <c r="H115" s="90">
        <v>6059</v>
      </c>
      <c r="I115" s="264" t="s">
        <v>34</v>
      </c>
      <c r="J115" s="173">
        <f>0.15*(50000+15000)</f>
        <v>9750</v>
      </c>
      <c r="K115" s="175">
        <v>16200</v>
      </c>
      <c r="L115" s="84"/>
      <c r="M115" s="125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367">
        <f>SUM(L118:W118)</f>
        <v>0</v>
      </c>
      <c r="Y115" s="40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</row>
    <row r="116" spans="1:198" ht="24.75" hidden="1" customHeight="1">
      <c r="A116" s="379"/>
      <c r="B116" s="512"/>
      <c r="C116" s="368"/>
      <c r="D116" s="358"/>
      <c r="E116" s="408"/>
      <c r="F116" s="452"/>
      <c r="G116" s="361"/>
      <c r="H116" s="90"/>
      <c r="I116" s="264" t="s">
        <v>31</v>
      </c>
      <c r="J116" s="175"/>
      <c r="K116" s="175"/>
      <c r="L116" s="84"/>
      <c r="M116" s="125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367"/>
      <c r="Y116" s="40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/>
      <c r="FR116" s="96"/>
      <c r="FS116" s="96"/>
      <c r="FT116" s="96"/>
      <c r="FU116" s="96"/>
      <c r="FV116" s="96"/>
      <c r="FW116" s="96"/>
      <c r="FX116" s="96"/>
      <c r="FY116" s="96"/>
      <c r="FZ116" s="96"/>
      <c r="GA116" s="96"/>
      <c r="GB116" s="96"/>
      <c r="GC116" s="96"/>
      <c r="GD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</row>
    <row r="117" spans="1:198" ht="26.25" hidden="1" customHeight="1">
      <c r="A117" s="379"/>
      <c r="B117" s="512"/>
      <c r="C117" s="368"/>
      <c r="D117" s="358"/>
      <c r="E117" s="408"/>
      <c r="F117" s="452"/>
      <c r="G117" s="361"/>
      <c r="H117" s="88">
        <v>6057</v>
      </c>
      <c r="I117" s="231" t="s">
        <v>195</v>
      </c>
      <c r="J117" s="173">
        <v>852941</v>
      </c>
      <c r="K117" s="173">
        <v>365500</v>
      </c>
      <c r="L117" s="84"/>
      <c r="M117" s="125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367"/>
      <c r="Y117" s="40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</row>
    <row r="118" spans="1:198" ht="18" hidden="1" customHeight="1">
      <c r="A118" s="380"/>
      <c r="B118" s="512"/>
      <c r="C118" s="368"/>
      <c r="D118" s="358"/>
      <c r="E118" s="408"/>
      <c r="F118" s="452"/>
      <c r="G118" s="361"/>
      <c r="H118" s="89"/>
      <c r="I118" s="64" t="s">
        <v>26</v>
      </c>
      <c r="J118" s="232">
        <f t="shared" ref="J118:P118" si="29">SUM(J115:J117)</f>
        <v>862691</v>
      </c>
      <c r="K118" s="229">
        <f t="shared" si="29"/>
        <v>381700</v>
      </c>
      <c r="L118" s="66">
        <f t="shared" si="29"/>
        <v>0</v>
      </c>
      <c r="M118" s="179">
        <f t="shared" si="29"/>
        <v>0</v>
      </c>
      <c r="N118" s="179">
        <f t="shared" si="29"/>
        <v>0</v>
      </c>
      <c r="O118" s="179">
        <f t="shared" si="29"/>
        <v>0</v>
      </c>
      <c r="P118" s="179">
        <f t="shared" si="29"/>
        <v>0</v>
      </c>
      <c r="Q118" s="179"/>
      <c r="R118" s="179"/>
      <c r="S118" s="179"/>
      <c r="T118" s="179"/>
      <c r="U118" s="179"/>
      <c r="V118" s="179"/>
      <c r="W118" s="179"/>
      <c r="X118" s="367"/>
      <c r="Y118" s="40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</row>
    <row r="119" spans="1:198" ht="23.25" customHeight="1">
      <c r="A119" s="193" t="s">
        <v>35</v>
      </c>
      <c r="B119" s="494" t="s">
        <v>36</v>
      </c>
      <c r="C119" s="494"/>
      <c r="D119" s="494"/>
      <c r="E119" s="494"/>
      <c r="F119" s="249">
        <f>F120+F127</f>
        <v>12029502</v>
      </c>
      <c r="G119" s="195" t="s">
        <v>11</v>
      </c>
      <c r="H119" s="195" t="s">
        <v>11</v>
      </c>
      <c r="I119" s="195" t="s">
        <v>11</v>
      </c>
      <c r="J119" s="196">
        <f>J127</f>
        <v>0</v>
      </c>
      <c r="K119" s="196">
        <f>K127</f>
        <v>0</v>
      </c>
      <c r="L119" s="197">
        <f>L120+L127</f>
        <v>0</v>
      </c>
      <c r="M119" s="198">
        <f>M120+M127</f>
        <v>1437478</v>
      </c>
      <c r="N119" s="198">
        <f t="shared" ref="N119:W119" si="30">N120+N127</f>
        <v>1336929</v>
      </c>
      <c r="O119" s="198">
        <f t="shared" si="30"/>
        <v>1257381</v>
      </c>
      <c r="P119" s="198">
        <f t="shared" si="30"/>
        <v>1177832</v>
      </c>
      <c r="Q119" s="198">
        <f t="shared" si="30"/>
        <v>1098284</v>
      </c>
      <c r="R119" s="198">
        <f t="shared" si="30"/>
        <v>1018735</v>
      </c>
      <c r="S119" s="198">
        <f t="shared" si="30"/>
        <v>939186</v>
      </c>
      <c r="T119" s="198">
        <f t="shared" si="30"/>
        <v>859638</v>
      </c>
      <c r="U119" s="198">
        <f t="shared" si="30"/>
        <v>780089</v>
      </c>
      <c r="V119" s="198">
        <f t="shared" si="30"/>
        <v>700541</v>
      </c>
      <c r="W119" s="198">
        <f t="shared" si="30"/>
        <v>54789</v>
      </c>
      <c r="X119" s="194">
        <f>X120+X127</f>
        <v>10660882</v>
      </c>
      <c r="Y119" s="40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</row>
    <row r="120" spans="1:198" ht="18.75" customHeight="1">
      <c r="A120" s="69" t="s">
        <v>37</v>
      </c>
      <c r="B120" s="516" t="s">
        <v>20</v>
      </c>
      <c r="C120" s="516"/>
      <c r="D120" s="516"/>
      <c r="E120" s="516"/>
      <c r="F120" s="247">
        <f>F121</f>
        <v>5645801</v>
      </c>
      <c r="G120" s="69" t="s">
        <v>11</v>
      </c>
      <c r="H120" s="69" t="s">
        <v>11</v>
      </c>
      <c r="I120" s="69" t="s">
        <v>11</v>
      </c>
      <c r="J120" s="171">
        <v>0</v>
      </c>
      <c r="K120" s="171">
        <f>K126</f>
        <v>0</v>
      </c>
      <c r="L120" s="171">
        <f t="shared" ref="L120:W120" si="31">L126</f>
        <v>0</v>
      </c>
      <c r="M120" s="172">
        <f t="shared" si="31"/>
        <v>857141</v>
      </c>
      <c r="N120" s="172">
        <f t="shared" si="31"/>
        <v>756592</v>
      </c>
      <c r="O120" s="172">
        <f t="shared" si="31"/>
        <v>677044</v>
      </c>
      <c r="P120" s="172">
        <f t="shared" si="31"/>
        <v>597495</v>
      </c>
      <c r="Q120" s="172">
        <f t="shared" si="31"/>
        <v>517947</v>
      </c>
      <c r="R120" s="172">
        <f t="shared" si="31"/>
        <v>438398</v>
      </c>
      <c r="S120" s="172">
        <f t="shared" si="31"/>
        <v>358849</v>
      </c>
      <c r="T120" s="172">
        <f t="shared" si="31"/>
        <v>279301</v>
      </c>
      <c r="U120" s="172">
        <f t="shared" si="31"/>
        <v>199752</v>
      </c>
      <c r="V120" s="172">
        <f t="shared" si="31"/>
        <v>120204</v>
      </c>
      <c r="W120" s="172">
        <f t="shared" si="31"/>
        <v>6427</v>
      </c>
      <c r="X120" s="452">
        <f>SUM(L126:W126)</f>
        <v>4809150</v>
      </c>
      <c r="Y120" s="133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</row>
    <row r="121" spans="1:198" ht="17.25" hidden="1" customHeight="1">
      <c r="A121" s="333">
        <v>1</v>
      </c>
      <c r="B121" s="463" t="s">
        <v>63</v>
      </c>
      <c r="C121" s="398">
        <v>2020</v>
      </c>
      <c r="D121" s="358">
        <v>2034</v>
      </c>
      <c r="E121" s="372" t="s">
        <v>27</v>
      </c>
      <c r="F121" s="452">
        <f>836651+X120</f>
        <v>5645801</v>
      </c>
      <c r="G121" s="488">
        <v>90015</v>
      </c>
      <c r="H121" s="86"/>
      <c r="I121" s="58" t="s">
        <v>28</v>
      </c>
      <c r="J121" s="173"/>
      <c r="K121" s="173"/>
      <c r="L121" s="174"/>
      <c r="M121" s="77"/>
      <c r="N121" s="77"/>
      <c r="O121" s="63"/>
      <c r="P121" s="63"/>
      <c r="Q121" s="63"/>
      <c r="R121" s="62"/>
      <c r="S121" s="62"/>
      <c r="T121" s="62"/>
      <c r="U121" s="62"/>
      <c r="V121" s="62"/>
      <c r="W121" s="62"/>
      <c r="X121" s="452"/>
      <c r="Y121" s="133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/>
      <c r="EZ121" s="96"/>
      <c r="FA121" s="96"/>
      <c r="FB121" s="96"/>
      <c r="FC121" s="96"/>
      <c r="FD121" s="96"/>
      <c r="FE121" s="96"/>
      <c r="FF121" s="96"/>
      <c r="FG121" s="96"/>
      <c r="FH121" s="96"/>
      <c r="FI121" s="96"/>
      <c r="FJ121" s="96"/>
      <c r="FK121" s="96"/>
      <c r="FL121" s="96"/>
      <c r="FM121" s="96"/>
      <c r="FN121" s="96"/>
      <c r="FO121" s="96"/>
      <c r="FP121" s="96"/>
      <c r="FQ121" s="96"/>
      <c r="FR121" s="96"/>
      <c r="FS121" s="96"/>
      <c r="FT121" s="96"/>
      <c r="FU121" s="96"/>
      <c r="FV121" s="96"/>
      <c r="FW121" s="96"/>
      <c r="FX121" s="96"/>
      <c r="FY121" s="96"/>
      <c r="FZ121" s="96"/>
      <c r="GA121" s="96"/>
      <c r="GB121" s="96"/>
      <c r="GC121" s="96"/>
      <c r="GD121" s="96"/>
      <c r="GE121" s="96"/>
      <c r="GF121" s="96"/>
      <c r="GG121" s="96"/>
      <c r="GH121" s="96"/>
      <c r="GI121" s="96"/>
      <c r="GJ121" s="96"/>
      <c r="GK121" s="96"/>
      <c r="GL121" s="96"/>
      <c r="GM121" s="96"/>
      <c r="GN121" s="96"/>
      <c r="GO121" s="96"/>
      <c r="GP121" s="96"/>
    </row>
    <row r="122" spans="1:198" ht="12" customHeight="1">
      <c r="A122" s="333"/>
      <c r="B122" s="463"/>
      <c r="C122" s="398"/>
      <c r="D122" s="358"/>
      <c r="E122" s="372"/>
      <c r="F122" s="452"/>
      <c r="G122" s="488"/>
      <c r="H122" s="86"/>
      <c r="I122" s="58" t="s">
        <v>28</v>
      </c>
      <c r="J122" s="87">
        <v>577801</v>
      </c>
      <c r="K122" s="173">
        <v>0</v>
      </c>
      <c r="L122" s="175"/>
      <c r="M122" s="84">
        <v>857141</v>
      </c>
      <c r="N122" s="84">
        <v>756592</v>
      </c>
      <c r="O122" s="84">
        <v>677044</v>
      </c>
      <c r="P122" s="84">
        <v>597495</v>
      </c>
      <c r="Q122" s="84">
        <v>517947</v>
      </c>
      <c r="R122" s="84">
        <v>438398</v>
      </c>
      <c r="S122" s="84">
        <v>358849</v>
      </c>
      <c r="T122" s="84">
        <v>279301</v>
      </c>
      <c r="U122" s="84">
        <v>199752</v>
      </c>
      <c r="V122" s="84">
        <v>120204</v>
      </c>
      <c r="W122" s="84">
        <v>6427</v>
      </c>
      <c r="X122" s="452"/>
      <c r="Y122" s="133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6"/>
      <c r="FU122" s="96"/>
      <c r="FV122" s="96"/>
      <c r="FW122" s="96"/>
      <c r="FX122" s="96"/>
      <c r="FY122" s="96"/>
      <c r="FZ122" s="96"/>
      <c r="GA122" s="96"/>
      <c r="GB122" s="96"/>
      <c r="GC122" s="96"/>
      <c r="GD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</row>
    <row r="123" spans="1:198" ht="12" customHeight="1">
      <c r="A123" s="333"/>
      <c r="B123" s="463"/>
      <c r="C123" s="398"/>
      <c r="D123" s="358"/>
      <c r="E123" s="372"/>
      <c r="F123" s="452"/>
      <c r="G123" s="488"/>
      <c r="H123" s="86"/>
      <c r="I123" s="58" t="s">
        <v>31</v>
      </c>
      <c r="J123" s="173"/>
      <c r="K123" s="173"/>
      <c r="L123" s="176"/>
      <c r="M123" s="62"/>
      <c r="N123" s="62"/>
      <c r="O123" s="62"/>
      <c r="P123" s="62"/>
      <c r="Q123" s="62"/>
      <c r="R123" s="63"/>
      <c r="S123" s="62"/>
      <c r="T123" s="62"/>
      <c r="U123" s="62"/>
      <c r="V123" s="62"/>
      <c r="W123" s="62"/>
      <c r="X123" s="452"/>
      <c r="Y123" s="133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6"/>
      <c r="EZ123" s="96"/>
      <c r="FA123" s="96"/>
      <c r="FB123" s="96"/>
      <c r="FC123" s="96"/>
      <c r="FD123" s="96"/>
      <c r="FE123" s="96"/>
      <c r="FF123" s="96"/>
      <c r="FG123" s="96"/>
      <c r="FH123" s="96"/>
      <c r="FI123" s="96"/>
      <c r="FJ123" s="96"/>
      <c r="FK123" s="96"/>
      <c r="FL123" s="96"/>
      <c r="FM123" s="96"/>
      <c r="FN123" s="96"/>
      <c r="FO123" s="96"/>
      <c r="FP123" s="96"/>
      <c r="FQ123" s="96"/>
      <c r="FR123" s="96"/>
      <c r="FS123" s="96"/>
      <c r="FT123" s="96"/>
      <c r="FU123" s="96"/>
      <c r="FV123" s="96"/>
      <c r="FW123" s="96"/>
      <c r="FX123" s="96"/>
      <c r="FY123" s="96"/>
      <c r="FZ123" s="96"/>
      <c r="GA123" s="96"/>
      <c r="GB123" s="96"/>
      <c r="GC123" s="96"/>
      <c r="GD123" s="96"/>
      <c r="GE123" s="96"/>
      <c r="GF123" s="96"/>
      <c r="GG123" s="96"/>
      <c r="GH123" s="96"/>
      <c r="GI123" s="96"/>
      <c r="GJ123" s="96"/>
      <c r="GK123" s="96"/>
      <c r="GL123" s="96"/>
      <c r="GM123" s="96"/>
      <c r="GN123" s="96"/>
      <c r="GO123" s="96"/>
      <c r="GP123" s="96"/>
    </row>
    <row r="124" spans="1:198" ht="12" customHeight="1">
      <c r="A124" s="333"/>
      <c r="B124" s="463"/>
      <c r="C124" s="398"/>
      <c r="D124" s="358"/>
      <c r="E124" s="372"/>
      <c r="F124" s="452"/>
      <c r="G124" s="488"/>
      <c r="H124" s="86"/>
      <c r="I124" s="58" t="s">
        <v>30</v>
      </c>
      <c r="J124" s="87">
        <v>2637562</v>
      </c>
      <c r="K124" s="173"/>
      <c r="L124" s="176"/>
      <c r="M124" s="62"/>
      <c r="N124" s="62"/>
      <c r="O124" s="62"/>
      <c r="P124" s="62"/>
      <c r="Q124" s="62"/>
      <c r="R124" s="63"/>
      <c r="S124" s="62"/>
      <c r="T124" s="62"/>
      <c r="U124" s="62"/>
      <c r="V124" s="62"/>
      <c r="W124" s="62"/>
      <c r="X124" s="452"/>
      <c r="Y124" s="133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96"/>
      <c r="EZ124" s="96"/>
      <c r="FA124" s="96"/>
      <c r="FB124" s="96"/>
      <c r="FC124" s="96"/>
      <c r="FD124" s="96"/>
      <c r="FE124" s="96"/>
      <c r="FF124" s="96"/>
      <c r="FG124" s="96"/>
      <c r="FH124" s="96"/>
      <c r="FI124" s="96"/>
      <c r="FJ124" s="96"/>
      <c r="FK124" s="96"/>
      <c r="FL124" s="96"/>
      <c r="FM124" s="96"/>
      <c r="FN124" s="96"/>
      <c r="FO124" s="96"/>
      <c r="FP124" s="96"/>
      <c r="FQ124" s="96"/>
      <c r="FR124" s="96"/>
      <c r="FS124" s="96"/>
      <c r="FT124" s="96"/>
      <c r="FU124" s="96"/>
      <c r="FV124" s="96"/>
      <c r="FW124" s="96"/>
      <c r="FX124" s="96"/>
      <c r="FY124" s="96"/>
      <c r="FZ124" s="96"/>
      <c r="GA124" s="96"/>
      <c r="GB124" s="96"/>
      <c r="GC124" s="96"/>
      <c r="GD124" s="96"/>
      <c r="GE124" s="96"/>
      <c r="GF124" s="96"/>
      <c r="GG124" s="96"/>
      <c r="GH124" s="96"/>
      <c r="GI124" s="96"/>
      <c r="GJ124" s="96"/>
      <c r="GK124" s="96"/>
      <c r="GL124" s="96"/>
      <c r="GM124" s="96"/>
      <c r="GN124" s="96"/>
      <c r="GO124" s="96"/>
      <c r="GP124" s="96"/>
    </row>
    <row r="125" spans="1:198" ht="12" customHeight="1">
      <c r="A125" s="333"/>
      <c r="B125" s="463"/>
      <c r="C125" s="398"/>
      <c r="D125" s="358"/>
      <c r="E125" s="372"/>
      <c r="F125" s="452"/>
      <c r="G125" s="488"/>
      <c r="H125" s="89"/>
      <c r="I125" s="60" t="s">
        <v>33</v>
      </c>
      <c r="J125" s="177"/>
      <c r="K125" s="178"/>
      <c r="L125" s="174"/>
      <c r="M125" s="62"/>
      <c r="N125" s="63"/>
      <c r="O125" s="63"/>
      <c r="P125" s="63"/>
      <c r="Q125" s="63"/>
      <c r="R125" s="63"/>
      <c r="S125" s="62"/>
      <c r="T125" s="62"/>
      <c r="U125" s="62"/>
      <c r="V125" s="62"/>
      <c r="W125" s="62"/>
      <c r="X125" s="452"/>
      <c r="Y125" s="133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96"/>
      <c r="EZ125" s="96"/>
      <c r="FA125" s="96"/>
      <c r="FB125" s="96"/>
      <c r="FC125" s="96"/>
      <c r="FD125" s="96"/>
      <c r="FE125" s="96"/>
      <c r="FF125" s="96"/>
      <c r="FG125" s="96"/>
      <c r="FH125" s="96"/>
      <c r="FI125" s="96"/>
      <c r="FJ125" s="96"/>
      <c r="FK125" s="96"/>
      <c r="FL125" s="96"/>
      <c r="FM125" s="96"/>
      <c r="FN125" s="96"/>
      <c r="FO125" s="96"/>
      <c r="FP125" s="96"/>
      <c r="FQ125" s="96"/>
      <c r="FR125" s="96"/>
      <c r="FS125" s="96"/>
      <c r="FT125" s="96"/>
      <c r="FU125" s="96"/>
      <c r="FV125" s="96"/>
      <c r="FW125" s="96"/>
      <c r="FX125" s="96"/>
      <c r="FY125" s="96"/>
      <c r="FZ125" s="96"/>
      <c r="GA125" s="96"/>
      <c r="GB125" s="96"/>
      <c r="GC125" s="96"/>
      <c r="GD125" s="96"/>
      <c r="GE125" s="96"/>
      <c r="GF125" s="96"/>
      <c r="GG125" s="96"/>
      <c r="GH125" s="96"/>
      <c r="GI125" s="96"/>
      <c r="GJ125" s="96"/>
      <c r="GK125" s="96"/>
      <c r="GL125" s="96"/>
      <c r="GM125" s="96"/>
      <c r="GN125" s="96"/>
      <c r="GO125" s="96"/>
      <c r="GP125" s="96"/>
    </row>
    <row r="126" spans="1:198" ht="13.5" customHeight="1">
      <c r="A126" s="333"/>
      <c r="B126" s="463"/>
      <c r="C126" s="398"/>
      <c r="D126" s="358"/>
      <c r="E126" s="372"/>
      <c r="F126" s="452"/>
      <c r="G126" s="488"/>
      <c r="H126" s="88"/>
      <c r="I126" s="59" t="s">
        <v>26</v>
      </c>
      <c r="J126" s="65">
        <f>SUM(J121:J125)</f>
        <v>3215363</v>
      </c>
      <c r="K126" s="65">
        <f t="shared" ref="K126:X126" si="32">SUM(K121:K125)</f>
        <v>0</v>
      </c>
      <c r="L126" s="179">
        <f t="shared" si="32"/>
        <v>0</v>
      </c>
      <c r="M126" s="66">
        <f t="shared" si="32"/>
        <v>857141</v>
      </c>
      <c r="N126" s="66">
        <f t="shared" si="32"/>
        <v>756592</v>
      </c>
      <c r="O126" s="66">
        <f t="shared" si="32"/>
        <v>677044</v>
      </c>
      <c r="P126" s="66">
        <f t="shared" si="32"/>
        <v>597495</v>
      </c>
      <c r="Q126" s="66">
        <f t="shared" si="32"/>
        <v>517947</v>
      </c>
      <c r="R126" s="66">
        <f t="shared" si="32"/>
        <v>438398</v>
      </c>
      <c r="S126" s="66">
        <f t="shared" si="32"/>
        <v>358849</v>
      </c>
      <c r="T126" s="66">
        <f t="shared" si="32"/>
        <v>279301</v>
      </c>
      <c r="U126" s="66">
        <f t="shared" si="32"/>
        <v>199752</v>
      </c>
      <c r="V126" s="66">
        <f t="shared" si="32"/>
        <v>120204</v>
      </c>
      <c r="W126" s="66">
        <f t="shared" si="32"/>
        <v>6427</v>
      </c>
      <c r="X126" s="84">
        <f t="shared" si="32"/>
        <v>0</v>
      </c>
      <c r="Y126" s="133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6"/>
      <c r="FU126" s="96"/>
      <c r="FV126" s="96"/>
      <c r="FW126" s="96"/>
      <c r="FX126" s="96"/>
      <c r="FY126" s="96"/>
      <c r="FZ126" s="96"/>
      <c r="GA126" s="96"/>
      <c r="GB126" s="96"/>
      <c r="GC126" s="96"/>
      <c r="GD126" s="96"/>
      <c r="GE126" s="96"/>
      <c r="GF126" s="96"/>
      <c r="GG126" s="96"/>
      <c r="GH126" s="96"/>
      <c r="GI126" s="96"/>
      <c r="GJ126" s="96"/>
      <c r="GK126" s="96"/>
      <c r="GL126" s="96"/>
      <c r="GM126" s="96"/>
      <c r="GN126" s="96"/>
      <c r="GO126" s="96"/>
      <c r="GP126" s="96"/>
    </row>
    <row r="127" spans="1:198" ht="17.25" customHeight="1">
      <c r="A127" s="180" t="s">
        <v>38</v>
      </c>
      <c r="B127" s="495" t="s">
        <v>22</v>
      </c>
      <c r="C127" s="495"/>
      <c r="D127" s="495"/>
      <c r="E127" s="495"/>
      <c r="F127" s="248">
        <f>F128</f>
        <v>6383701</v>
      </c>
      <c r="G127" s="180" t="s">
        <v>11</v>
      </c>
      <c r="H127" s="180" t="s">
        <v>11</v>
      </c>
      <c r="I127" s="180" t="s">
        <v>11</v>
      </c>
      <c r="J127" s="181">
        <v>0</v>
      </c>
      <c r="K127" s="181">
        <f>K133</f>
        <v>0</v>
      </c>
      <c r="L127" s="181">
        <f t="shared" ref="L127:W127" si="33">L133</f>
        <v>0</v>
      </c>
      <c r="M127" s="182">
        <f>M133</f>
        <v>580337</v>
      </c>
      <c r="N127" s="182">
        <f t="shared" si="33"/>
        <v>580337</v>
      </c>
      <c r="O127" s="182">
        <f t="shared" si="33"/>
        <v>580337</v>
      </c>
      <c r="P127" s="182">
        <f t="shared" si="33"/>
        <v>580337</v>
      </c>
      <c r="Q127" s="182">
        <f t="shared" si="33"/>
        <v>580337</v>
      </c>
      <c r="R127" s="182">
        <f t="shared" si="33"/>
        <v>580337</v>
      </c>
      <c r="S127" s="182">
        <f t="shared" si="33"/>
        <v>580337</v>
      </c>
      <c r="T127" s="182">
        <f t="shared" si="33"/>
        <v>580337</v>
      </c>
      <c r="U127" s="182">
        <f t="shared" si="33"/>
        <v>580337</v>
      </c>
      <c r="V127" s="182">
        <f t="shared" si="33"/>
        <v>580337</v>
      </c>
      <c r="W127" s="182">
        <f t="shared" si="33"/>
        <v>48362</v>
      </c>
      <c r="X127" s="440">
        <f>SUM(L133:W133)</f>
        <v>5851732</v>
      </c>
      <c r="Y127" s="40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96"/>
      <c r="EZ127" s="96"/>
      <c r="FA127" s="96"/>
      <c r="FB127" s="96"/>
      <c r="FC127" s="96"/>
      <c r="FD127" s="96"/>
      <c r="FE127" s="96"/>
      <c r="FF127" s="96"/>
      <c r="FG127" s="96"/>
      <c r="FH127" s="96"/>
      <c r="FI127" s="96"/>
      <c r="FJ127" s="96"/>
      <c r="FK127" s="96"/>
      <c r="FL127" s="96"/>
      <c r="FM127" s="96"/>
      <c r="FN127" s="96"/>
      <c r="FO127" s="96"/>
      <c r="FP127" s="96"/>
      <c r="FQ127" s="96"/>
      <c r="FR127" s="96"/>
      <c r="FS127" s="96"/>
      <c r="FT127" s="96"/>
      <c r="FU127" s="96"/>
      <c r="FV127" s="96"/>
      <c r="FW127" s="96"/>
      <c r="FX127" s="96"/>
      <c r="FY127" s="96"/>
      <c r="FZ127" s="96"/>
      <c r="GA127" s="96"/>
      <c r="GB127" s="96"/>
      <c r="GC127" s="96"/>
      <c r="GD127" s="96"/>
      <c r="GE127" s="96"/>
      <c r="GF127" s="96"/>
      <c r="GG127" s="96"/>
      <c r="GH127" s="96"/>
      <c r="GI127" s="96"/>
      <c r="GJ127" s="96"/>
      <c r="GK127" s="96"/>
      <c r="GL127" s="96"/>
      <c r="GM127" s="96"/>
      <c r="GN127" s="96"/>
      <c r="GO127" s="96"/>
      <c r="GP127" s="96"/>
    </row>
    <row r="128" spans="1:198" ht="6.75" hidden="1" customHeight="1">
      <c r="A128" s="466">
        <v>1</v>
      </c>
      <c r="B128" s="463" t="s">
        <v>63</v>
      </c>
      <c r="C128" s="433">
        <v>2020</v>
      </c>
      <c r="D128" s="359">
        <v>2034</v>
      </c>
      <c r="E128" s="354" t="s">
        <v>27</v>
      </c>
      <c r="F128" s="440">
        <f>531969+X127</f>
        <v>6383701</v>
      </c>
      <c r="G128" s="335">
        <v>90015</v>
      </c>
      <c r="H128" s="165"/>
      <c r="I128" s="183" t="s">
        <v>28</v>
      </c>
      <c r="J128" s="184"/>
      <c r="K128" s="184"/>
      <c r="L128" s="185"/>
      <c r="M128" s="157"/>
      <c r="N128" s="157"/>
      <c r="O128" s="186"/>
      <c r="P128" s="186"/>
      <c r="Q128" s="186"/>
      <c r="R128" s="187"/>
      <c r="S128" s="187"/>
      <c r="T128" s="187"/>
      <c r="U128" s="187"/>
      <c r="V128" s="187"/>
      <c r="W128" s="187"/>
      <c r="X128" s="440"/>
      <c r="Y128" s="40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  <c r="FF128" s="96"/>
      <c r="FG128" s="96"/>
      <c r="FH128" s="96"/>
      <c r="FI128" s="96"/>
      <c r="FJ128" s="96"/>
      <c r="FK128" s="96"/>
      <c r="FL128" s="96"/>
      <c r="FM128" s="96"/>
      <c r="FN128" s="96"/>
      <c r="FO128" s="96"/>
      <c r="FP128" s="96"/>
      <c r="FQ128" s="96"/>
      <c r="FR128" s="96"/>
      <c r="FS128" s="96"/>
      <c r="FT128" s="96"/>
      <c r="FU128" s="96"/>
      <c r="FV128" s="96"/>
      <c r="FW128" s="96"/>
      <c r="FX128" s="96"/>
      <c r="FY128" s="96"/>
      <c r="FZ128" s="96"/>
      <c r="GA128" s="96"/>
      <c r="GB128" s="96"/>
      <c r="GC128" s="96"/>
      <c r="GD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</row>
    <row r="129" spans="1:198" ht="12" customHeight="1">
      <c r="A129" s="466"/>
      <c r="B129" s="463"/>
      <c r="C129" s="433"/>
      <c r="D129" s="359"/>
      <c r="E129" s="354"/>
      <c r="F129" s="440"/>
      <c r="G129" s="335"/>
      <c r="H129" s="165">
        <v>6050</v>
      </c>
      <c r="I129" s="183" t="s">
        <v>28</v>
      </c>
      <c r="J129" s="164">
        <v>577801</v>
      </c>
      <c r="K129" s="184">
        <v>0</v>
      </c>
      <c r="L129" s="188"/>
      <c r="M129" s="156">
        <v>580337</v>
      </c>
      <c r="N129" s="156">
        <v>580337</v>
      </c>
      <c r="O129" s="156">
        <v>580337</v>
      </c>
      <c r="P129" s="156">
        <v>580337</v>
      </c>
      <c r="Q129" s="156">
        <v>580337</v>
      </c>
      <c r="R129" s="156">
        <v>580337</v>
      </c>
      <c r="S129" s="156">
        <v>580337</v>
      </c>
      <c r="T129" s="156">
        <v>580337</v>
      </c>
      <c r="U129" s="156">
        <v>580337</v>
      </c>
      <c r="V129" s="156">
        <v>580337</v>
      </c>
      <c r="W129" s="156">
        <v>48362</v>
      </c>
      <c r="X129" s="440"/>
      <c r="Y129" s="40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</row>
    <row r="130" spans="1:198" ht="12" customHeight="1">
      <c r="A130" s="466"/>
      <c r="B130" s="463"/>
      <c r="C130" s="433"/>
      <c r="D130" s="359"/>
      <c r="E130" s="354"/>
      <c r="F130" s="440"/>
      <c r="G130" s="335"/>
      <c r="H130" s="165"/>
      <c r="I130" s="183" t="s">
        <v>31</v>
      </c>
      <c r="J130" s="184"/>
      <c r="K130" s="184"/>
      <c r="L130" s="185"/>
      <c r="M130" s="187"/>
      <c r="N130" s="186"/>
      <c r="O130" s="186"/>
      <c r="P130" s="186"/>
      <c r="Q130" s="186"/>
      <c r="R130" s="187"/>
      <c r="S130" s="187"/>
      <c r="T130" s="187"/>
      <c r="U130" s="187"/>
      <c r="V130" s="187"/>
      <c r="W130" s="187"/>
      <c r="X130" s="440"/>
      <c r="Y130" s="40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6"/>
      <c r="FU130" s="96"/>
      <c r="FV130" s="96"/>
      <c r="FW130" s="96"/>
      <c r="FX130" s="96"/>
      <c r="FY130" s="96"/>
      <c r="FZ130" s="96"/>
      <c r="GA130" s="96"/>
      <c r="GB130" s="96"/>
      <c r="GC130" s="96"/>
      <c r="GD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</row>
    <row r="131" spans="1:198" ht="12" customHeight="1">
      <c r="A131" s="466"/>
      <c r="B131" s="463"/>
      <c r="C131" s="433"/>
      <c r="D131" s="359"/>
      <c r="E131" s="354"/>
      <c r="F131" s="440"/>
      <c r="G131" s="335"/>
      <c r="H131" s="165"/>
      <c r="I131" s="183" t="s">
        <v>30</v>
      </c>
      <c r="J131" s="164">
        <v>2637562</v>
      </c>
      <c r="K131" s="184"/>
      <c r="L131" s="185"/>
      <c r="M131" s="187"/>
      <c r="N131" s="186"/>
      <c r="O131" s="186"/>
      <c r="P131" s="186"/>
      <c r="Q131" s="186"/>
      <c r="R131" s="186"/>
      <c r="S131" s="187"/>
      <c r="T131" s="187"/>
      <c r="U131" s="187"/>
      <c r="V131" s="187"/>
      <c r="W131" s="187"/>
      <c r="X131" s="440"/>
      <c r="Y131" s="40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  <c r="FF131" s="96"/>
      <c r="FG131" s="96"/>
      <c r="FH131" s="96"/>
      <c r="FI131" s="96"/>
      <c r="FJ131" s="96"/>
      <c r="FK131" s="96"/>
      <c r="FL131" s="96"/>
      <c r="FM131" s="96"/>
      <c r="FN131" s="96"/>
      <c r="FO131" s="96"/>
      <c r="FP131" s="96"/>
      <c r="FQ131" s="96"/>
      <c r="FR131" s="96"/>
      <c r="FS131" s="96"/>
      <c r="FT131" s="96"/>
      <c r="FU131" s="96"/>
      <c r="FV131" s="96"/>
      <c r="FW131" s="96"/>
      <c r="FX131" s="96"/>
      <c r="FY131" s="96"/>
      <c r="FZ131" s="96"/>
      <c r="GA131" s="96"/>
      <c r="GB131" s="96"/>
      <c r="GC131" s="96"/>
      <c r="GD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</row>
    <row r="132" spans="1:198" ht="12" customHeight="1">
      <c r="A132" s="466"/>
      <c r="B132" s="463"/>
      <c r="C132" s="433"/>
      <c r="D132" s="359"/>
      <c r="E132" s="354"/>
      <c r="F132" s="440"/>
      <c r="G132" s="335"/>
      <c r="H132" s="170"/>
      <c r="I132" s="155" t="s">
        <v>33</v>
      </c>
      <c r="J132" s="189"/>
      <c r="K132" s="190"/>
      <c r="L132" s="185"/>
      <c r="M132" s="187"/>
      <c r="N132" s="186"/>
      <c r="O132" s="186"/>
      <c r="P132" s="186"/>
      <c r="Q132" s="186"/>
      <c r="R132" s="186"/>
      <c r="S132" s="187"/>
      <c r="T132" s="187"/>
      <c r="U132" s="187"/>
      <c r="V132" s="187"/>
      <c r="W132" s="187"/>
      <c r="X132" s="440"/>
      <c r="Y132" s="40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</row>
    <row r="133" spans="1:198" ht="17.45" customHeight="1">
      <c r="A133" s="466"/>
      <c r="B133" s="463"/>
      <c r="C133" s="433"/>
      <c r="D133" s="359"/>
      <c r="E133" s="354"/>
      <c r="F133" s="440"/>
      <c r="G133" s="335"/>
      <c r="H133" s="154"/>
      <c r="I133" s="191" t="s">
        <v>26</v>
      </c>
      <c r="J133" s="161">
        <f>SUM(J128:J132)</f>
        <v>3215363</v>
      </c>
      <c r="K133" s="161">
        <f t="shared" ref="K133:L133" si="34">SUM(K128:K132)</f>
        <v>0</v>
      </c>
      <c r="L133" s="192">
        <f t="shared" si="34"/>
        <v>0</v>
      </c>
      <c r="M133" s="162">
        <f>M129</f>
        <v>580337</v>
      </c>
      <c r="N133" s="162">
        <f t="shared" ref="N133:W133" si="35">N129</f>
        <v>580337</v>
      </c>
      <c r="O133" s="162">
        <f t="shared" si="35"/>
        <v>580337</v>
      </c>
      <c r="P133" s="162">
        <f t="shared" si="35"/>
        <v>580337</v>
      </c>
      <c r="Q133" s="162">
        <f t="shared" si="35"/>
        <v>580337</v>
      </c>
      <c r="R133" s="162">
        <f t="shared" si="35"/>
        <v>580337</v>
      </c>
      <c r="S133" s="162">
        <f t="shared" si="35"/>
        <v>580337</v>
      </c>
      <c r="T133" s="162">
        <f t="shared" si="35"/>
        <v>580337</v>
      </c>
      <c r="U133" s="162">
        <f t="shared" si="35"/>
        <v>580337</v>
      </c>
      <c r="V133" s="162">
        <f t="shared" si="35"/>
        <v>580337</v>
      </c>
      <c r="W133" s="162">
        <f t="shared" si="35"/>
        <v>48362</v>
      </c>
      <c r="X133" s="440"/>
      <c r="Y133" s="40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6"/>
      <c r="FM133" s="96"/>
      <c r="FN133" s="96"/>
      <c r="FO133" s="96"/>
      <c r="FP133" s="96"/>
      <c r="FQ133" s="96"/>
      <c r="FR133" s="96"/>
      <c r="FS133" s="96"/>
      <c r="FT133" s="96"/>
      <c r="FU133" s="96"/>
      <c r="FV133" s="96"/>
      <c r="FW133" s="96"/>
      <c r="FX133" s="96"/>
      <c r="FY133" s="96"/>
      <c r="FZ133" s="96"/>
      <c r="GA133" s="96"/>
      <c r="GB133" s="96"/>
      <c r="GC133" s="96"/>
      <c r="GD133" s="96"/>
      <c r="GE133" s="96"/>
      <c r="GF133" s="96"/>
      <c r="GG133" s="96"/>
      <c r="GH133" s="96"/>
      <c r="GI133" s="96"/>
      <c r="GJ133" s="96"/>
      <c r="GK133" s="96"/>
      <c r="GL133" s="96"/>
      <c r="GM133" s="96"/>
      <c r="GN133" s="96"/>
      <c r="GO133" s="96"/>
      <c r="GP133" s="96"/>
    </row>
    <row r="134" spans="1:198" ht="30" customHeight="1">
      <c r="A134" s="68" t="s">
        <v>39</v>
      </c>
      <c r="B134" s="496" t="s">
        <v>68</v>
      </c>
      <c r="C134" s="496"/>
      <c r="D134" s="496"/>
      <c r="E134" s="496"/>
      <c r="F134" s="234">
        <f>F135+F166</f>
        <v>169419301.72</v>
      </c>
      <c r="G134" s="235" t="s">
        <v>11</v>
      </c>
      <c r="H134" s="235" t="s">
        <v>11</v>
      </c>
      <c r="I134" s="235" t="s">
        <v>11</v>
      </c>
      <c r="J134" s="234" t="e">
        <f t="shared" ref="J134:T134" si="36">J135+J166</f>
        <v>#REF!</v>
      </c>
      <c r="K134" s="234" t="e">
        <f t="shared" si="36"/>
        <v>#REF!</v>
      </c>
      <c r="L134" s="234">
        <f>L135+L166</f>
        <v>0</v>
      </c>
      <c r="M134" s="234">
        <f t="shared" si="36"/>
        <v>16961041.719999999</v>
      </c>
      <c r="N134" s="234">
        <f t="shared" si="36"/>
        <v>28206616</v>
      </c>
      <c r="O134" s="234">
        <f t="shared" si="36"/>
        <v>9943052</v>
      </c>
      <c r="P134" s="234">
        <f t="shared" si="36"/>
        <v>12504791</v>
      </c>
      <c r="Q134" s="234">
        <f t="shared" si="36"/>
        <v>11365441</v>
      </c>
      <c r="R134" s="234">
        <f t="shared" si="36"/>
        <v>11171263</v>
      </c>
      <c r="S134" s="234">
        <f t="shared" si="36"/>
        <v>9085000</v>
      </c>
      <c r="T134" s="234">
        <f t="shared" si="36"/>
        <v>8330000</v>
      </c>
      <c r="U134" s="234">
        <f>U135+U166</f>
        <v>5805000</v>
      </c>
      <c r="V134" s="234">
        <f>V135+V166</f>
        <v>3240000</v>
      </c>
      <c r="W134" s="234">
        <f>W135+W166</f>
        <v>170000</v>
      </c>
      <c r="X134" s="234">
        <f>X135+X166</f>
        <v>116782204.72</v>
      </c>
      <c r="Y134" s="40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96"/>
      <c r="EZ134" s="96"/>
      <c r="FA134" s="96"/>
      <c r="FB134" s="96"/>
      <c r="FC134" s="96"/>
      <c r="FD134" s="96"/>
      <c r="FE134" s="96"/>
      <c r="FF134" s="96"/>
      <c r="FG134" s="96"/>
      <c r="FH134" s="96"/>
      <c r="FI134" s="96"/>
      <c r="FJ134" s="96"/>
      <c r="FK134" s="96"/>
      <c r="FL134" s="96"/>
      <c r="FM134" s="96"/>
      <c r="FN134" s="96"/>
      <c r="FO134" s="96"/>
      <c r="FP134" s="96"/>
      <c r="FQ134" s="96"/>
      <c r="FR134" s="96"/>
      <c r="FS134" s="96"/>
      <c r="FT134" s="96"/>
      <c r="FU134" s="96"/>
      <c r="FV134" s="96"/>
      <c r="FW134" s="96"/>
      <c r="FX134" s="96"/>
      <c r="FY134" s="96"/>
      <c r="FZ134" s="96"/>
      <c r="GA134" s="96"/>
      <c r="GB134" s="96"/>
      <c r="GC134" s="96"/>
      <c r="GD134" s="96"/>
      <c r="GE134" s="96"/>
      <c r="GF134" s="96"/>
      <c r="GG134" s="96"/>
      <c r="GH134" s="96"/>
      <c r="GI134" s="96"/>
      <c r="GJ134" s="96"/>
      <c r="GK134" s="96"/>
      <c r="GL134" s="96"/>
      <c r="GM134" s="96"/>
      <c r="GN134" s="96"/>
      <c r="GO134" s="96"/>
      <c r="GP134" s="96"/>
    </row>
    <row r="135" spans="1:198" ht="30" customHeight="1">
      <c r="A135" s="56" t="s">
        <v>40</v>
      </c>
      <c r="B135" s="464" t="s">
        <v>20</v>
      </c>
      <c r="C135" s="464"/>
      <c r="D135" s="464"/>
      <c r="E135" s="464"/>
      <c r="F135" s="57">
        <f>SUM(F136:F160)</f>
        <v>23660</v>
      </c>
      <c r="G135" s="56" t="s">
        <v>11</v>
      </c>
      <c r="H135" s="56" t="s">
        <v>11</v>
      </c>
      <c r="I135" s="56" t="s">
        <v>11</v>
      </c>
      <c r="J135" s="227" t="e">
        <f>J145+J155+J160+#REF!</f>
        <v>#REF!</v>
      </c>
      <c r="K135" s="236" t="e">
        <f>K145+K160+#REF!</f>
        <v>#REF!</v>
      </c>
      <c r="L135" s="236">
        <f t="shared" ref="L135:W135" si="37">L140</f>
        <v>0</v>
      </c>
      <c r="M135" s="236">
        <f>M140+M160</f>
        <v>9050</v>
      </c>
      <c r="N135" s="236">
        <f t="shared" ref="N135:O135" si="38">N140+N160</f>
        <v>11850</v>
      </c>
      <c r="O135" s="236">
        <f t="shared" si="38"/>
        <v>2760</v>
      </c>
      <c r="P135" s="236">
        <f t="shared" si="37"/>
        <v>0</v>
      </c>
      <c r="Q135" s="236">
        <f t="shared" si="37"/>
        <v>0</v>
      </c>
      <c r="R135" s="236">
        <f t="shared" si="37"/>
        <v>0</v>
      </c>
      <c r="S135" s="236">
        <f t="shared" si="37"/>
        <v>0</v>
      </c>
      <c r="T135" s="236">
        <f t="shared" si="37"/>
        <v>0</v>
      </c>
      <c r="U135" s="236">
        <f t="shared" si="37"/>
        <v>0</v>
      </c>
      <c r="V135" s="236">
        <f t="shared" si="37"/>
        <v>0</v>
      </c>
      <c r="W135" s="236">
        <f t="shared" si="37"/>
        <v>0</v>
      </c>
      <c r="X135" s="236">
        <f>X136+X156</f>
        <v>23660</v>
      </c>
      <c r="Y135" s="40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  <c r="FX135" s="96"/>
      <c r="FY135" s="96"/>
      <c r="FZ135" s="96"/>
      <c r="GA135" s="96"/>
      <c r="GB135" s="96"/>
      <c r="GC135" s="96"/>
      <c r="GD135" s="96"/>
      <c r="GE135" s="96"/>
      <c r="GF135" s="96"/>
      <c r="GG135" s="96"/>
      <c r="GH135" s="96"/>
      <c r="GI135" s="96"/>
      <c r="GJ135" s="96"/>
      <c r="GK135" s="96"/>
      <c r="GL135" s="96"/>
      <c r="GM135" s="96"/>
      <c r="GN135" s="96"/>
      <c r="GO135" s="96"/>
      <c r="GP135" s="96"/>
    </row>
    <row r="136" spans="1:198" ht="11.25" customHeight="1">
      <c r="A136" s="333">
        <v>1</v>
      </c>
      <c r="B136" s="467" t="s">
        <v>262</v>
      </c>
      <c r="C136" s="358">
        <v>2024</v>
      </c>
      <c r="D136" s="358">
        <v>2025</v>
      </c>
      <c r="E136" s="372" t="s">
        <v>188</v>
      </c>
      <c r="F136" s="452">
        <f>X136</f>
        <v>14000</v>
      </c>
      <c r="G136" s="361">
        <v>80195</v>
      </c>
      <c r="H136" s="88"/>
      <c r="I136" s="211" t="s">
        <v>28</v>
      </c>
      <c r="J136" s="173"/>
      <c r="K136" s="173"/>
      <c r="L136" s="226"/>
      <c r="M136" s="226"/>
      <c r="N136" s="226"/>
      <c r="O136" s="177"/>
      <c r="P136" s="177"/>
      <c r="Q136" s="177"/>
      <c r="R136" s="177"/>
      <c r="S136" s="177"/>
      <c r="T136" s="177"/>
      <c r="U136" s="177"/>
      <c r="V136" s="177"/>
      <c r="W136" s="177"/>
      <c r="X136" s="452">
        <f>SUM(L140:P140)</f>
        <v>14000</v>
      </c>
      <c r="Y136" s="40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</row>
    <row r="137" spans="1:198" ht="9" customHeight="1">
      <c r="A137" s="333"/>
      <c r="B137" s="463"/>
      <c r="C137" s="358"/>
      <c r="D137" s="358"/>
      <c r="E137" s="372"/>
      <c r="F137" s="452"/>
      <c r="G137" s="361"/>
      <c r="H137" s="86"/>
      <c r="I137" s="58" t="s">
        <v>31</v>
      </c>
      <c r="J137" s="87"/>
      <c r="K137" s="173"/>
      <c r="L137" s="173"/>
      <c r="M137" s="173"/>
      <c r="N137" s="226"/>
      <c r="O137" s="177"/>
      <c r="P137" s="177"/>
      <c r="Q137" s="177"/>
      <c r="R137" s="177"/>
      <c r="S137" s="177"/>
      <c r="T137" s="177"/>
      <c r="U137" s="177"/>
      <c r="V137" s="177"/>
      <c r="W137" s="177"/>
      <c r="X137" s="452"/>
      <c r="Y137" s="40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</row>
    <row r="138" spans="1:198" ht="11.25" customHeight="1">
      <c r="A138" s="333"/>
      <c r="B138" s="463"/>
      <c r="C138" s="358"/>
      <c r="D138" s="358"/>
      <c r="E138" s="372"/>
      <c r="F138" s="452"/>
      <c r="G138" s="361"/>
      <c r="H138" s="86"/>
      <c r="I138" s="67" t="s">
        <v>30</v>
      </c>
      <c r="J138" s="87">
        <v>246103</v>
      </c>
      <c r="K138" s="173">
        <v>326859</v>
      </c>
      <c r="L138" s="173"/>
      <c r="M138" s="173"/>
      <c r="N138" s="173"/>
      <c r="O138" s="177"/>
      <c r="P138" s="177"/>
      <c r="Q138" s="177"/>
      <c r="R138" s="177"/>
      <c r="S138" s="177"/>
      <c r="T138" s="177"/>
      <c r="U138" s="177"/>
      <c r="V138" s="177"/>
      <c r="W138" s="177"/>
      <c r="X138" s="452"/>
      <c r="Y138" s="40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6"/>
      <c r="FU138" s="96"/>
      <c r="FV138" s="96"/>
      <c r="FW138" s="96"/>
      <c r="FX138" s="96"/>
      <c r="FY138" s="96"/>
      <c r="FZ138" s="96"/>
      <c r="GA138" s="96"/>
      <c r="GB138" s="96"/>
      <c r="GC138" s="96"/>
      <c r="GD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</row>
    <row r="139" spans="1:198" ht="11.25" customHeight="1">
      <c r="A139" s="333"/>
      <c r="B139" s="463"/>
      <c r="C139" s="358"/>
      <c r="D139" s="358"/>
      <c r="E139" s="372"/>
      <c r="F139" s="452"/>
      <c r="G139" s="361"/>
      <c r="H139" s="89"/>
      <c r="I139" s="60" t="s">
        <v>33</v>
      </c>
      <c r="J139" s="227"/>
      <c r="K139" s="228"/>
      <c r="L139" s="173"/>
      <c r="M139" s="173">
        <v>5600</v>
      </c>
      <c r="N139" s="173">
        <v>8400</v>
      </c>
      <c r="O139" s="177"/>
      <c r="P139" s="177"/>
      <c r="Q139" s="177"/>
      <c r="R139" s="177"/>
      <c r="S139" s="177"/>
      <c r="T139" s="177"/>
      <c r="U139" s="177"/>
      <c r="V139" s="177"/>
      <c r="W139" s="177"/>
      <c r="X139" s="452"/>
      <c r="Y139" s="40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</row>
    <row r="140" spans="1:198" ht="14.25" customHeight="1">
      <c r="A140" s="333"/>
      <c r="B140" s="463"/>
      <c r="C140" s="358"/>
      <c r="D140" s="358"/>
      <c r="E140" s="372"/>
      <c r="F140" s="452"/>
      <c r="G140" s="361"/>
      <c r="H140" s="88"/>
      <c r="I140" s="59" t="s">
        <v>26</v>
      </c>
      <c r="J140" s="65">
        <f t="shared" ref="J140:P140" si="39">SUM(J136:J139)</f>
        <v>246103</v>
      </c>
      <c r="K140" s="229">
        <f t="shared" si="39"/>
        <v>326859</v>
      </c>
      <c r="L140" s="179">
        <f t="shared" si="39"/>
        <v>0</v>
      </c>
      <c r="M140" s="179">
        <f t="shared" si="39"/>
        <v>5600</v>
      </c>
      <c r="N140" s="179">
        <f t="shared" si="39"/>
        <v>8400</v>
      </c>
      <c r="O140" s="179">
        <f t="shared" si="39"/>
        <v>0</v>
      </c>
      <c r="P140" s="179">
        <f t="shared" si="39"/>
        <v>0</v>
      </c>
      <c r="Q140" s="179"/>
      <c r="R140" s="179"/>
      <c r="S140" s="179"/>
      <c r="T140" s="179"/>
      <c r="U140" s="179"/>
      <c r="V140" s="179"/>
      <c r="W140" s="179"/>
      <c r="X140" s="452"/>
      <c r="Y140" s="40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</row>
    <row r="141" spans="1:198" ht="15" hidden="1" customHeight="1">
      <c r="A141" s="365">
        <v>1</v>
      </c>
      <c r="B141" s="350" t="s">
        <v>132</v>
      </c>
      <c r="C141" s="405">
        <v>2017</v>
      </c>
      <c r="D141" s="405">
        <v>2021</v>
      </c>
      <c r="E141" s="454" t="s">
        <v>27</v>
      </c>
      <c r="F141" s="407">
        <v>0</v>
      </c>
      <c r="G141" s="511" t="s">
        <v>42</v>
      </c>
      <c r="H141" s="104">
        <v>4300</v>
      </c>
      <c r="I141" s="105" t="s">
        <v>34</v>
      </c>
      <c r="J141" s="106">
        <v>4670</v>
      </c>
      <c r="K141" s="106">
        <v>4670</v>
      </c>
      <c r="L141" s="106"/>
      <c r="M141" s="135">
        <v>0</v>
      </c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453">
        <f t="shared" ref="X141" si="40">SUM(L145:P145)</f>
        <v>0</v>
      </c>
      <c r="Y141" s="40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</row>
    <row r="142" spans="1:198" ht="15" hidden="1" customHeight="1">
      <c r="A142" s="365"/>
      <c r="B142" s="350"/>
      <c r="C142" s="405"/>
      <c r="D142" s="405"/>
      <c r="E142" s="454"/>
      <c r="F142" s="407"/>
      <c r="G142" s="511"/>
      <c r="H142" s="104"/>
      <c r="I142" s="105" t="s">
        <v>31</v>
      </c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453"/>
      <c r="Y142" s="40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</row>
    <row r="143" spans="1:198" ht="14.25" hidden="1" customHeight="1">
      <c r="A143" s="365"/>
      <c r="B143" s="350"/>
      <c r="C143" s="405"/>
      <c r="D143" s="405"/>
      <c r="E143" s="454"/>
      <c r="F143" s="407"/>
      <c r="G143" s="511"/>
      <c r="H143" s="104"/>
      <c r="I143" s="105" t="s">
        <v>30</v>
      </c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453"/>
      <c r="Y143" s="40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</row>
    <row r="144" spans="1:198" ht="13.5" hidden="1" customHeight="1">
      <c r="A144" s="365"/>
      <c r="B144" s="350"/>
      <c r="C144" s="405"/>
      <c r="D144" s="405"/>
      <c r="E144" s="454"/>
      <c r="F144" s="407"/>
      <c r="G144" s="511"/>
      <c r="H144" s="104"/>
      <c r="I144" s="105" t="s">
        <v>33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453"/>
      <c r="Y144" s="40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</row>
    <row r="145" spans="1:198" ht="11.25" hidden="1" customHeight="1">
      <c r="A145" s="365"/>
      <c r="B145" s="350"/>
      <c r="C145" s="405"/>
      <c r="D145" s="405"/>
      <c r="E145" s="454"/>
      <c r="F145" s="407"/>
      <c r="G145" s="511"/>
      <c r="H145" s="104"/>
      <c r="I145" s="108" t="s">
        <v>26</v>
      </c>
      <c r="J145" s="109">
        <f>SUM(J141:J144)</f>
        <v>4670</v>
      </c>
      <c r="K145" s="109">
        <f>SUM(K141:K144)</f>
        <v>4670</v>
      </c>
      <c r="L145" s="109">
        <f>SUM(L141:L144)</f>
        <v>0</v>
      </c>
      <c r="M145" s="109">
        <f>SUM(M141:M144)</f>
        <v>0</v>
      </c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453"/>
      <c r="Y145" s="40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</row>
    <row r="146" spans="1:198" ht="16.5" hidden="1" customHeight="1">
      <c r="A146" s="333">
        <v>3</v>
      </c>
      <c r="B146" s="350" t="s">
        <v>93</v>
      </c>
      <c r="C146" s="405">
        <v>2007</v>
      </c>
      <c r="D146" s="405">
        <v>2025</v>
      </c>
      <c r="E146" s="454" t="s">
        <v>27</v>
      </c>
      <c r="F146" s="407">
        <v>0</v>
      </c>
      <c r="G146" s="420">
        <v>60004</v>
      </c>
      <c r="H146" s="104">
        <v>2310</v>
      </c>
      <c r="I146" s="105" t="s">
        <v>28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06"/>
      <c r="R146" s="106"/>
      <c r="S146" s="106"/>
      <c r="T146" s="106"/>
      <c r="U146" s="106"/>
      <c r="V146" s="106"/>
      <c r="W146" s="106"/>
      <c r="X146" s="453">
        <f t="shared" ref="X146" si="41">SUM(L150:P150)</f>
        <v>0</v>
      </c>
      <c r="Y146" s="40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</row>
    <row r="147" spans="1:198" ht="15.75" hidden="1" customHeight="1">
      <c r="A147" s="333"/>
      <c r="B147" s="350"/>
      <c r="C147" s="405"/>
      <c r="D147" s="405"/>
      <c r="E147" s="454"/>
      <c r="F147" s="407"/>
      <c r="G147" s="420"/>
      <c r="H147" s="104"/>
      <c r="I147" s="105" t="s">
        <v>31</v>
      </c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453"/>
      <c r="Y147" s="40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</row>
    <row r="148" spans="1:198" ht="15.75" hidden="1" customHeight="1">
      <c r="A148" s="333"/>
      <c r="B148" s="350"/>
      <c r="C148" s="405"/>
      <c r="D148" s="405"/>
      <c r="E148" s="454"/>
      <c r="F148" s="407"/>
      <c r="G148" s="420"/>
      <c r="H148" s="104"/>
      <c r="I148" s="105" t="s">
        <v>30</v>
      </c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453"/>
      <c r="Y148" s="40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</row>
    <row r="149" spans="1:198" ht="12.75" hidden="1" customHeight="1">
      <c r="A149" s="333"/>
      <c r="B149" s="350"/>
      <c r="C149" s="405"/>
      <c r="D149" s="405"/>
      <c r="E149" s="454"/>
      <c r="F149" s="407"/>
      <c r="G149" s="420"/>
      <c r="H149" s="104"/>
      <c r="I149" s="105" t="s">
        <v>33</v>
      </c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453"/>
      <c r="Y149" s="40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</row>
    <row r="150" spans="1:198" ht="17.25" hidden="1" customHeight="1">
      <c r="A150" s="333"/>
      <c r="B150" s="350"/>
      <c r="C150" s="405"/>
      <c r="D150" s="405"/>
      <c r="E150" s="454"/>
      <c r="F150" s="407"/>
      <c r="G150" s="420"/>
      <c r="H150" s="104"/>
      <c r="I150" s="108" t="s">
        <v>26</v>
      </c>
      <c r="J150" s="109">
        <f t="shared" ref="J150:O150" si="42">SUM(J146:J149)</f>
        <v>0</v>
      </c>
      <c r="K150" s="109">
        <f t="shared" si="42"/>
        <v>0</v>
      </c>
      <c r="L150" s="109">
        <f t="shared" si="42"/>
        <v>0</v>
      </c>
      <c r="M150" s="109">
        <f t="shared" si="42"/>
        <v>0</v>
      </c>
      <c r="N150" s="109">
        <f t="shared" si="42"/>
        <v>0</v>
      </c>
      <c r="O150" s="109">
        <f t="shared" si="42"/>
        <v>0</v>
      </c>
      <c r="P150" s="109">
        <v>0</v>
      </c>
      <c r="Q150" s="109"/>
      <c r="R150" s="109"/>
      <c r="S150" s="109"/>
      <c r="T150" s="109"/>
      <c r="U150" s="109"/>
      <c r="V150" s="109"/>
      <c r="W150" s="109"/>
      <c r="X150" s="453"/>
      <c r="Y150" s="40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  <c r="FF150" s="96"/>
      <c r="FG150" s="96"/>
      <c r="FH150" s="96"/>
      <c r="FI150" s="96"/>
      <c r="FJ150" s="96"/>
      <c r="FK150" s="96"/>
      <c r="FL150" s="96"/>
      <c r="FM150" s="96"/>
      <c r="FN150" s="96"/>
      <c r="FO150" s="96"/>
      <c r="FP150" s="96"/>
      <c r="FQ150" s="96"/>
      <c r="FR150" s="96"/>
      <c r="FS150" s="96"/>
      <c r="FT150" s="96"/>
      <c r="FU150" s="96"/>
      <c r="FV150" s="96"/>
      <c r="FW150" s="96"/>
      <c r="FX150" s="96"/>
      <c r="FY150" s="96"/>
      <c r="FZ150" s="96"/>
      <c r="GA150" s="96"/>
      <c r="GB150" s="96"/>
      <c r="GC150" s="96"/>
      <c r="GD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</row>
    <row r="151" spans="1:198" ht="14.25" hidden="1" customHeight="1">
      <c r="A151" s="333">
        <v>2</v>
      </c>
      <c r="B151" s="350" t="s">
        <v>101</v>
      </c>
      <c r="C151" s="405">
        <v>2019</v>
      </c>
      <c r="D151" s="405">
        <v>2020</v>
      </c>
      <c r="E151" s="454" t="s">
        <v>27</v>
      </c>
      <c r="F151" s="407"/>
      <c r="G151" s="420">
        <v>71012</v>
      </c>
      <c r="H151" s="104">
        <v>4300</v>
      </c>
      <c r="I151" s="105" t="s">
        <v>28</v>
      </c>
      <c r="J151" s="106">
        <v>100000</v>
      </c>
      <c r="K151" s="106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453">
        <f t="shared" ref="X151" si="43">SUM(L155:P155)</f>
        <v>0</v>
      </c>
      <c r="Y151" s="40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96"/>
      <c r="EZ151" s="96"/>
      <c r="FA151" s="96"/>
      <c r="FB151" s="96"/>
      <c r="FC151" s="96"/>
      <c r="FD151" s="96"/>
      <c r="FE151" s="96"/>
      <c r="FF151" s="96"/>
      <c r="FG151" s="96"/>
      <c r="FH151" s="96"/>
      <c r="FI151" s="96"/>
      <c r="FJ151" s="96"/>
      <c r="FK151" s="96"/>
      <c r="FL151" s="96"/>
      <c r="FM151" s="96"/>
      <c r="FN151" s="96"/>
      <c r="FO151" s="96"/>
      <c r="FP151" s="96"/>
      <c r="FQ151" s="96"/>
      <c r="FR151" s="96"/>
      <c r="FS151" s="96"/>
      <c r="FT151" s="96"/>
      <c r="FU151" s="96"/>
      <c r="FV151" s="96"/>
      <c r="FW151" s="96"/>
      <c r="FX151" s="96"/>
      <c r="FY151" s="96"/>
      <c r="FZ151" s="96"/>
      <c r="GA151" s="96"/>
      <c r="GB151" s="96"/>
      <c r="GC151" s="96"/>
      <c r="GD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</row>
    <row r="152" spans="1:198" ht="14.25" hidden="1" customHeight="1">
      <c r="A152" s="333"/>
      <c r="B152" s="350"/>
      <c r="C152" s="405"/>
      <c r="D152" s="405"/>
      <c r="E152" s="454"/>
      <c r="F152" s="407"/>
      <c r="G152" s="420"/>
      <c r="H152" s="104"/>
      <c r="I152" s="105" t="s">
        <v>31</v>
      </c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453"/>
      <c r="Y152" s="40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</row>
    <row r="153" spans="1:198" ht="14.25" hidden="1" customHeight="1">
      <c r="A153" s="333"/>
      <c r="B153" s="350"/>
      <c r="C153" s="405"/>
      <c r="D153" s="405"/>
      <c r="E153" s="454"/>
      <c r="F153" s="407"/>
      <c r="G153" s="420"/>
      <c r="H153" s="104"/>
      <c r="I153" s="105" t="s">
        <v>30</v>
      </c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453"/>
      <c r="Y153" s="40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  <c r="FF153" s="96"/>
      <c r="FG153" s="96"/>
      <c r="FH153" s="96"/>
      <c r="FI153" s="96"/>
      <c r="FJ153" s="96"/>
      <c r="FK153" s="96"/>
      <c r="FL153" s="96"/>
      <c r="FM153" s="96"/>
      <c r="FN153" s="96"/>
      <c r="FO153" s="96"/>
      <c r="FP153" s="96"/>
      <c r="FQ153" s="96"/>
      <c r="FR153" s="96"/>
      <c r="FS153" s="96"/>
      <c r="FT153" s="96"/>
      <c r="FU153" s="96"/>
      <c r="FV153" s="96"/>
      <c r="FW153" s="96"/>
      <c r="FX153" s="96"/>
      <c r="FY153" s="96"/>
      <c r="FZ153" s="96"/>
      <c r="GA153" s="96"/>
      <c r="GB153" s="96"/>
      <c r="GC153" s="96"/>
      <c r="GD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</row>
    <row r="154" spans="1:198" ht="14.25" hidden="1" customHeight="1">
      <c r="A154" s="333"/>
      <c r="B154" s="350"/>
      <c r="C154" s="405"/>
      <c r="D154" s="405"/>
      <c r="E154" s="454"/>
      <c r="F154" s="407"/>
      <c r="G154" s="420"/>
      <c r="H154" s="104"/>
      <c r="I154" s="105" t="s">
        <v>33</v>
      </c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453"/>
      <c r="Y154" s="40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  <c r="FF154" s="96"/>
      <c r="FG154" s="96"/>
      <c r="FH154" s="96"/>
      <c r="FI154" s="96"/>
      <c r="FJ154" s="96"/>
      <c r="FK154" s="96"/>
      <c r="FL154" s="96"/>
      <c r="FM154" s="96"/>
      <c r="FN154" s="96"/>
      <c r="FO154" s="96"/>
      <c r="FP154" s="96"/>
      <c r="FQ154" s="96"/>
      <c r="FR154" s="96"/>
      <c r="FS154" s="96"/>
      <c r="FT154" s="96"/>
      <c r="FU154" s="96"/>
      <c r="FV154" s="96"/>
      <c r="FW154" s="96"/>
      <c r="FX154" s="96"/>
      <c r="FY154" s="96"/>
      <c r="FZ154" s="96"/>
      <c r="GA154" s="96"/>
      <c r="GB154" s="96"/>
      <c r="GC154" s="96"/>
      <c r="GD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</row>
    <row r="155" spans="1:198" ht="0.75" customHeight="1">
      <c r="A155" s="333"/>
      <c r="B155" s="350"/>
      <c r="C155" s="405"/>
      <c r="D155" s="405"/>
      <c r="E155" s="454"/>
      <c r="F155" s="407"/>
      <c r="G155" s="420"/>
      <c r="H155" s="104"/>
      <c r="I155" s="108" t="s">
        <v>26</v>
      </c>
      <c r="J155" s="109">
        <f t="shared" ref="J155:P155" si="44">SUM(J151:J154)</f>
        <v>100000</v>
      </c>
      <c r="K155" s="109">
        <f t="shared" si="44"/>
        <v>0</v>
      </c>
      <c r="L155" s="109">
        <f t="shared" si="44"/>
        <v>0</v>
      </c>
      <c r="M155" s="109">
        <f t="shared" si="44"/>
        <v>0</v>
      </c>
      <c r="N155" s="109">
        <f t="shared" si="44"/>
        <v>0</v>
      </c>
      <c r="O155" s="109">
        <f t="shared" si="44"/>
        <v>0</v>
      </c>
      <c r="P155" s="109">
        <f t="shared" si="44"/>
        <v>0</v>
      </c>
      <c r="Q155" s="109"/>
      <c r="R155" s="109"/>
      <c r="S155" s="109"/>
      <c r="T155" s="109"/>
      <c r="U155" s="109"/>
      <c r="V155" s="109"/>
      <c r="W155" s="109"/>
      <c r="X155" s="453"/>
      <c r="Y155" s="40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  <c r="FF155" s="96"/>
      <c r="FG155" s="96"/>
      <c r="FH155" s="96"/>
      <c r="FI155" s="96"/>
      <c r="FJ155" s="96"/>
      <c r="FK155" s="96"/>
      <c r="FL155" s="96"/>
      <c r="FM155" s="96"/>
      <c r="FN155" s="96"/>
      <c r="FO155" s="96"/>
      <c r="FP155" s="96"/>
      <c r="FQ155" s="96"/>
      <c r="FR155" s="96"/>
      <c r="FS155" s="96"/>
      <c r="FT155" s="96"/>
      <c r="FU155" s="96"/>
      <c r="FV155" s="96"/>
      <c r="FW155" s="96"/>
      <c r="FX155" s="96"/>
      <c r="FY155" s="96"/>
      <c r="FZ155" s="96"/>
      <c r="GA155" s="96"/>
      <c r="GB155" s="96"/>
      <c r="GC155" s="96"/>
      <c r="GD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</row>
    <row r="156" spans="1:198" ht="15" customHeight="1">
      <c r="A156" s="333">
        <v>2</v>
      </c>
      <c r="B156" s="348" t="s">
        <v>263</v>
      </c>
      <c r="C156" s="398">
        <v>2024</v>
      </c>
      <c r="D156" s="398">
        <v>2026</v>
      </c>
      <c r="E156" s="399" t="s">
        <v>27</v>
      </c>
      <c r="F156" s="353">
        <f>X156</f>
        <v>9660</v>
      </c>
      <c r="G156" s="455">
        <v>75023</v>
      </c>
      <c r="H156" s="86">
        <v>4300</v>
      </c>
      <c r="I156" s="211" t="s">
        <v>259</v>
      </c>
      <c r="J156" s="259">
        <v>88050</v>
      </c>
      <c r="K156" s="259">
        <v>88050</v>
      </c>
      <c r="L156" s="262"/>
      <c r="M156" s="259">
        <v>3450</v>
      </c>
      <c r="N156" s="259">
        <v>3450</v>
      </c>
      <c r="O156" s="259">
        <v>2760</v>
      </c>
      <c r="P156" s="259"/>
      <c r="Q156" s="259"/>
      <c r="R156" s="259"/>
      <c r="S156" s="259"/>
      <c r="T156" s="259"/>
      <c r="U156" s="259"/>
      <c r="V156" s="259"/>
      <c r="W156" s="259"/>
      <c r="X156" s="452">
        <f t="shared" ref="X156" si="45">SUM(L160:P160)</f>
        <v>9660</v>
      </c>
      <c r="Y156" s="40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96"/>
      <c r="EZ156" s="96"/>
      <c r="FA156" s="96"/>
      <c r="FB156" s="96"/>
      <c r="FC156" s="96"/>
      <c r="FD156" s="96"/>
      <c r="FE156" s="96"/>
      <c r="FF156" s="96"/>
      <c r="FG156" s="96"/>
      <c r="FH156" s="96"/>
      <c r="FI156" s="96"/>
      <c r="FJ156" s="96"/>
      <c r="FK156" s="96"/>
      <c r="FL156" s="96"/>
      <c r="FM156" s="96"/>
      <c r="FN156" s="96"/>
      <c r="FO156" s="96"/>
      <c r="FP156" s="96"/>
      <c r="FQ156" s="96"/>
      <c r="FR156" s="96"/>
      <c r="FS156" s="96"/>
      <c r="FT156" s="96"/>
      <c r="FU156" s="96"/>
      <c r="FV156" s="96"/>
      <c r="FW156" s="96"/>
      <c r="FX156" s="96"/>
      <c r="FY156" s="96"/>
      <c r="FZ156" s="96"/>
      <c r="GA156" s="96"/>
      <c r="GB156" s="96"/>
      <c r="GC156" s="96"/>
      <c r="GD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</row>
    <row r="157" spans="1:198" ht="15" customHeight="1">
      <c r="A157" s="333"/>
      <c r="B157" s="348"/>
      <c r="C157" s="398"/>
      <c r="D157" s="398"/>
      <c r="E157" s="399"/>
      <c r="F157" s="353"/>
      <c r="G157" s="455"/>
      <c r="H157" s="86"/>
      <c r="I157" s="211" t="s">
        <v>31</v>
      </c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452"/>
      <c r="Y157" s="40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96"/>
      <c r="EZ157" s="96"/>
      <c r="FA157" s="96"/>
      <c r="FB157" s="96"/>
      <c r="FC157" s="96"/>
      <c r="FD157" s="96"/>
      <c r="FE157" s="96"/>
      <c r="FF157" s="96"/>
      <c r="FG157" s="96"/>
      <c r="FH157" s="96"/>
      <c r="FI157" s="96"/>
      <c r="FJ157" s="96"/>
      <c r="FK157" s="96"/>
      <c r="FL157" s="96"/>
      <c r="FM157" s="96"/>
      <c r="FN157" s="96"/>
      <c r="FO157" s="96"/>
      <c r="FP157" s="96"/>
      <c r="FQ157" s="96"/>
      <c r="FR157" s="96"/>
      <c r="FS157" s="96"/>
      <c r="FT157" s="96"/>
      <c r="FU157" s="96"/>
      <c r="FV157" s="96"/>
      <c r="FW157" s="96"/>
      <c r="FX157" s="96"/>
      <c r="FY157" s="96"/>
      <c r="FZ157" s="96"/>
      <c r="GA157" s="96"/>
      <c r="GB157" s="96"/>
      <c r="GC157" s="96"/>
      <c r="GD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</row>
    <row r="158" spans="1:198" ht="15" customHeight="1">
      <c r="A158" s="333"/>
      <c r="B158" s="348"/>
      <c r="C158" s="398"/>
      <c r="D158" s="398"/>
      <c r="E158" s="399"/>
      <c r="F158" s="353"/>
      <c r="G158" s="455"/>
      <c r="H158" s="86"/>
      <c r="I158" s="211" t="s">
        <v>30</v>
      </c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452"/>
      <c r="Y158" s="40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  <c r="FF158" s="96"/>
      <c r="FG158" s="96"/>
      <c r="FH158" s="96"/>
      <c r="FI158" s="96"/>
      <c r="FJ158" s="96"/>
      <c r="FK158" s="96"/>
      <c r="FL158" s="96"/>
      <c r="FM158" s="96"/>
      <c r="FN158" s="96"/>
      <c r="FO158" s="96"/>
      <c r="FP158" s="96"/>
      <c r="FQ158" s="96"/>
      <c r="FR158" s="96"/>
      <c r="FS158" s="96"/>
      <c r="FT158" s="96"/>
      <c r="FU158" s="96"/>
      <c r="FV158" s="96"/>
      <c r="FW158" s="96"/>
      <c r="FX158" s="96"/>
      <c r="FY158" s="96"/>
      <c r="FZ158" s="96"/>
      <c r="GA158" s="96"/>
      <c r="GB158" s="96"/>
      <c r="GC158" s="96"/>
      <c r="GD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</row>
    <row r="159" spans="1:198" ht="16.5" customHeight="1">
      <c r="A159" s="333"/>
      <c r="B159" s="348"/>
      <c r="C159" s="398"/>
      <c r="D159" s="398"/>
      <c r="E159" s="399"/>
      <c r="F159" s="353"/>
      <c r="G159" s="455"/>
      <c r="H159" s="86"/>
      <c r="I159" s="211" t="s">
        <v>33</v>
      </c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452"/>
      <c r="Y159" s="40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</row>
    <row r="160" spans="1:198" ht="17.25" customHeight="1">
      <c r="A160" s="333"/>
      <c r="B160" s="348"/>
      <c r="C160" s="398"/>
      <c r="D160" s="398"/>
      <c r="E160" s="399"/>
      <c r="F160" s="353"/>
      <c r="G160" s="455"/>
      <c r="H160" s="86"/>
      <c r="I160" s="59" t="s">
        <v>26</v>
      </c>
      <c r="J160" s="261">
        <f t="shared" ref="J160:Q160" si="46">SUM(J156:J159)</f>
        <v>88050</v>
      </c>
      <c r="K160" s="261">
        <f t="shared" si="46"/>
        <v>88050</v>
      </c>
      <c r="L160" s="261">
        <f t="shared" si="46"/>
        <v>0</v>
      </c>
      <c r="M160" s="261">
        <f t="shared" si="46"/>
        <v>3450</v>
      </c>
      <c r="N160" s="261">
        <f t="shared" si="46"/>
        <v>3450</v>
      </c>
      <c r="O160" s="261">
        <f t="shared" si="46"/>
        <v>2760</v>
      </c>
      <c r="P160" s="261">
        <f t="shared" si="46"/>
        <v>0</v>
      </c>
      <c r="Q160" s="261">
        <f t="shared" si="46"/>
        <v>0</v>
      </c>
      <c r="R160" s="261"/>
      <c r="S160" s="261"/>
      <c r="T160" s="261"/>
      <c r="U160" s="261"/>
      <c r="V160" s="261"/>
      <c r="W160" s="261"/>
      <c r="X160" s="452"/>
      <c r="Y160" s="40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  <c r="FF160" s="96"/>
      <c r="FG160" s="96"/>
      <c r="FH160" s="96"/>
      <c r="FI160" s="96"/>
      <c r="FJ160" s="96"/>
      <c r="FK160" s="96"/>
      <c r="FL160" s="96"/>
      <c r="FM160" s="96"/>
      <c r="FN160" s="96"/>
      <c r="FO160" s="96"/>
      <c r="FP160" s="96"/>
      <c r="FQ160" s="96"/>
      <c r="FR160" s="96"/>
      <c r="FS160" s="96"/>
      <c r="FT160" s="96"/>
      <c r="FU160" s="96"/>
      <c r="FV160" s="96"/>
      <c r="FW160" s="96"/>
      <c r="FX160" s="96"/>
      <c r="FY160" s="96"/>
      <c r="FZ160" s="96"/>
      <c r="GA160" s="96"/>
      <c r="GB160" s="96"/>
      <c r="GC160" s="96"/>
      <c r="GD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</row>
    <row r="161" spans="1:198" ht="15" hidden="1" customHeight="1">
      <c r="A161" s="333">
        <v>6</v>
      </c>
      <c r="B161" s="350" t="s">
        <v>94</v>
      </c>
      <c r="C161" s="405">
        <v>2014</v>
      </c>
      <c r="D161" s="405">
        <v>2019</v>
      </c>
      <c r="E161" s="454" t="s">
        <v>27</v>
      </c>
      <c r="F161" s="407">
        <v>0</v>
      </c>
      <c r="G161" s="420">
        <v>90002</v>
      </c>
      <c r="H161" s="104">
        <v>4300</v>
      </c>
      <c r="I161" s="105" t="s">
        <v>28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/>
      <c r="Q161" s="106"/>
      <c r="R161" s="106"/>
      <c r="S161" s="106"/>
      <c r="T161" s="106"/>
      <c r="U161" s="106"/>
      <c r="V161" s="106"/>
      <c r="W161" s="106"/>
      <c r="X161" s="407">
        <f>SUM(J165:L165)</f>
        <v>0</v>
      </c>
      <c r="Y161" s="40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  <c r="FF161" s="96"/>
      <c r="FG161" s="96"/>
      <c r="FH161" s="96"/>
      <c r="FI161" s="96"/>
      <c r="FJ161" s="96"/>
      <c r="FK161" s="96"/>
      <c r="FL161" s="96"/>
      <c r="FM161" s="96"/>
      <c r="FN161" s="96"/>
      <c r="FO161" s="96"/>
      <c r="FP161" s="96"/>
      <c r="FQ161" s="96"/>
      <c r="FR161" s="96"/>
      <c r="FS161" s="96"/>
      <c r="FT161" s="96"/>
      <c r="FU161" s="96"/>
      <c r="FV161" s="96"/>
      <c r="FW161" s="96"/>
      <c r="FX161" s="96"/>
      <c r="FY161" s="96"/>
      <c r="FZ161" s="96"/>
      <c r="GA161" s="96"/>
      <c r="GB161" s="96"/>
      <c r="GC161" s="96"/>
      <c r="GD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</row>
    <row r="162" spans="1:198" ht="15" hidden="1" customHeight="1">
      <c r="A162" s="333"/>
      <c r="B162" s="350"/>
      <c r="C162" s="405"/>
      <c r="D162" s="405"/>
      <c r="E162" s="454"/>
      <c r="F162" s="407"/>
      <c r="G162" s="420"/>
      <c r="H162" s="104"/>
      <c r="I162" s="105" t="s">
        <v>31</v>
      </c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407"/>
      <c r="Y162" s="40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96"/>
      <c r="EZ162" s="96"/>
      <c r="FA162" s="96"/>
      <c r="FB162" s="96"/>
      <c r="FC162" s="96"/>
      <c r="FD162" s="96"/>
      <c r="FE162" s="96"/>
      <c r="FF162" s="96"/>
      <c r="FG162" s="96"/>
      <c r="FH162" s="96"/>
      <c r="FI162" s="96"/>
      <c r="FJ162" s="96"/>
      <c r="FK162" s="96"/>
      <c r="FL162" s="96"/>
      <c r="FM162" s="96"/>
      <c r="FN162" s="96"/>
      <c r="FO162" s="96"/>
      <c r="FP162" s="96"/>
      <c r="FQ162" s="96"/>
      <c r="FR162" s="96"/>
      <c r="FS162" s="96"/>
      <c r="FT162" s="96"/>
      <c r="FU162" s="96"/>
      <c r="FV162" s="96"/>
      <c r="FW162" s="96"/>
      <c r="FX162" s="96"/>
      <c r="FY162" s="96"/>
      <c r="FZ162" s="96"/>
      <c r="GA162" s="96"/>
      <c r="GB162" s="96"/>
      <c r="GC162" s="96"/>
      <c r="GD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</row>
    <row r="163" spans="1:198" ht="15" hidden="1" customHeight="1">
      <c r="A163" s="333"/>
      <c r="B163" s="350"/>
      <c r="C163" s="405"/>
      <c r="D163" s="405"/>
      <c r="E163" s="454"/>
      <c r="F163" s="407"/>
      <c r="G163" s="420"/>
      <c r="H163" s="104"/>
      <c r="I163" s="105" t="s">
        <v>30</v>
      </c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407"/>
      <c r="Y163" s="40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</row>
    <row r="164" spans="1:198" ht="18.75" hidden="1" customHeight="1">
      <c r="A164" s="333"/>
      <c r="B164" s="350"/>
      <c r="C164" s="405"/>
      <c r="D164" s="405"/>
      <c r="E164" s="454"/>
      <c r="F164" s="407"/>
      <c r="G164" s="420"/>
      <c r="H164" s="104"/>
      <c r="I164" s="105" t="s">
        <v>33</v>
      </c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407"/>
      <c r="Y164" s="40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</row>
    <row r="165" spans="1:198" ht="3.75" hidden="1" customHeight="1">
      <c r="A165" s="333"/>
      <c r="B165" s="350"/>
      <c r="C165" s="405"/>
      <c r="D165" s="405"/>
      <c r="E165" s="454"/>
      <c r="F165" s="407"/>
      <c r="G165" s="420"/>
      <c r="H165" s="104"/>
      <c r="I165" s="108" t="s">
        <v>26</v>
      </c>
      <c r="J165" s="109">
        <f t="shared" ref="J165:N165" si="47">SUM(J161:J164)</f>
        <v>0</v>
      </c>
      <c r="K165" s="109">
        <f t="shared" si="47"/>
        <v>0</v>
      </c>
      <c r="L165" s="109">
        <f t="shared" si="47"/>
        <v>0</v>
      </c>
      <c r="M165" s="109">
        <f t="shared" si="47"/>
        <v>0</v>
      </c>
      <c r="N165" s="109">
        <f t="shared" si="47"/>
        <v>0</v>
      </c>
      <c r="O165" s="109">
        <v>0</v>
      </c>
      <c r="P165" s="109"/>
      <c r="Q165" s="109"/>
      <c r="R165" s="109"/>
      <c r="S165" s="109"/>
      <c r="T165" s="109"/>
      <c r="U165" s="109"/>
      <c r="V165" s="109"/>
      <c r="W165" s="109"/>
      <c r="X165" s="407"/>
      <c r="Y165" s="40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6"/>
      <c r="FU165" s="96"/>
      <c r="FV165" s="96"/>
      <c r="FW165" s="96"/>
      <c r="FX165" s="96"/>
      <c r="FY165" s="96"/>
      <c r="FZ165" s="96"/>
      <c r="GA165" s="96"/>
      <c r="GB165" s="96"/>
      <c r="GC165" s="96"/>
      <c r="GD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</row>
    <row r="166" spans="1:198" ht="17.25" customHeight="1">
      <c r="A166" s="56" t="s">
        <v>43</v>
      </c>
      <c r="B166" s="464" t="s">
        <v>22</v>
      </c>
      <c r="C166" s="464"/>
      <c r="D166" s="464"/>
      <c r="E166" s="464"/>
      <c r="F166" s="298">
        <f>F182+F192+F187+F198+F234+F239+F248+F249+F264+F269+F279+F294+F299+F309+F319+F359+F374+F379+F384+F389+F394+F409+F429+F439+F479+F484+F494+F504+F519+F574+F579+F584+F589+F609+F634+F639+F654+F659+F674+F695+F700+F710+F715+F725+F735+F745+F750+F765+F785+F177+F414+F619+F649+F509+F614+F213+F559+F604+F564+F569+F644+F244+F254+F259+F274+F284+F289+F304+F314+F324+F329+F334+F339+F404+F434+F489+F514+F629+F664+F669+F720+F685+F17029+F554+F690+F624</f>
        <v>169395641.72</v>
      </c>
      <c r="G166" s="56" t="s">
        <v>11</v>
      </c>
      <c r="H166" s="56" t="s">
        <v>11</v>
      </c>
      <c r="I166" s="56" t="s">
        <v>11</v>
      </c>
      <c r="J166" s="57" t="e">
        <f>J171+J176+J181+J186+J191+J197+J202+J217+#REF!+J233+J228+J243+J248+J258+J263+J268+#REF!+J273+J278+J288+J293+J298+J303+J308+J313+J318+J323+J328+J333+J338+J343+J348+J353+J358+J368+J373+#REF!+J398+J403+J408+J413+J418+J423+J428+J433+J578+J583+#REF!+J588+J593+J598+J603+#REF!+J658+J663+#REF!+#REF!+#REF!+J678+J684+J689+J749+J754+J759+J764+J769+J774+J784+J779+J363+J223</f>
        <v>#REF!</v>
      </c>
      <c r="K166" s="57" t="e">
        <f>K171+K176+K181+K186+K191+K197+K202+K217+#REF!+K233+K228+K243+K248+K258+K263+K268+#REF!+K273+K278+K288+K293+K298+K303+K308+K313+K318+K323+K328+K333+K338+K343+K348+K353+K358+K368+K373+#REF!+K398+K403+K408+K413+K418+K423+K428+K433+K578+K583+#REF!+K588+K593+K598+K603+#REF!+K658+K663+#REF!+#REF!+#REF!+K678+K684+K689+K749+K754+K759+K764+K769+K774+K784+K779+K363+K223+K438+#REF!+K699+K704+K709+K714+#REF!</f>
        <v>#REF!</v>
      </c>
      <c r="L166" s="57">
        <f>L171+L176+L181+L186+L191+L197+L202+L217+L233+L228+L243+L248+L258+L263+L268+L273+L278+L288+L293+L298+L303+L308+L313+L318+L323+L328+L333+L338+L343+L348+L353+L358+L368+L373+L398+L403+L408+L413+L418+L423+L428+L433+L443+L448+L453+L458+L463+L468+L473+L483+L528+L533+L558+L613+L623+L633+L673+L719+L724+L789+L578+L583+L588+L593+L598+L603+L658+L663+L678+L684+L689+L749+L754+L759+L764+L769+L774+L784+L779+L363+L223+L438+L699+L704+L709+L714+L638+L729+L653+L207+L378+L478+L488+L493+L498+L503+L508+L538+L543+L548+L553+L643+L734+L513+L518+L523+L744+L212+L238+L628</f>
        <v>0</v>
      </c>
      <c r="M166" s="57">
        <f>M181+M186+M191+M197+M202+M248+M253+M258+M263+M268+M273+M278+M288+M293+M298+M303+M308+M313+M318+M323+M328+M333+M338+M343+M363+M378+M383+M388+M393+M398+M408+M413+M418+M433+M438+M443+M488+M493+M513+M518+M563+M568+M573+M578+M583+M588+M593+M618+M623+M633+M643+M648+M658+M663+M668+M673+M699+M704+M714+M719+M739+M749+M754+M769+M789+M689+M17033+M558+M694</f>
        <v>16951991.719999999</v>
      </c>
      <c r="N166" s="57">
        <f>N181+N186+N191+N197+N202+N248+N253+N258+N263+N268+N273+N278+N288+N293+N298+N303+N308+N313+N318+N323+N328+N333+N338+N343+N363+N378+N383+N388+N393+N398+N408+N413+N418+N433+N438+N443+N488+N493+N513+N518+N563+N568+N573+N578+N583+N588+N593+N618+N623+N633+N643+N648+N658+N663+N668+N673+N699+N704+N714+N719+N739+N749+N754+N769+N789+N689+N17033+N558+N694+N628</f>
        <v>28194766</v>
      </c>
      <c r="O166" s="57">
        <f>O181+O186+O191+O197+O202+O248+O253+O258+O263+O268+O273+O278+O288+O293+O298+O303+O308+O313+O318+O323+O328+O333+O338+O343+O363+O378+O383+O388+O393+O398+O408+O413+O418+O433+O438+O443+O488+O493+O513+O518+O563+O568+O573+O578+O583+O588+O593+O618+O623+O633+O643+O648+O658+O663+O668+O673+O699+O704+O714+O719+O739+O749+O754+O769+O789+O689+O17033+O558+O694+O628</f>
        <v>9940292</v>
      </c>
      <c r="P166" s="57">
        <f t="shared" ref="P166:W166" si="48">P181+P186+P191+P197+P202+P248+P253+P258+P263+P268+P273+P278+P288+P293+P298+P303+P308+P313+P318+P323+P328+P333+P338+P343+P363+P378+P383+P388+P393+P398+P408+P413+P418+P433+P438+P443+P488+P493+P513+P518+P563+P568+P573+P578+P583+P588+P593+P618+P623+P633+P643+P648+P658+P663+P668+P673+P699+P704+P714+P719+P739+P749+P754+P769+P789+P689+P17033+P558+P694</f>
        <v>12504791</v>
      </c>
      <c r="Q166" s="57">
        <f t="shared" si="48"/>
        <v>11365441</v>
      </c>
      <c r="R166" s="57">
        <f t="shared" si="48"/>
        <v>11171263</v>
      </c>
      <c r="S166" s="57">
        <f t="shared" si="48"/>
        <v>9085000</v>
      </c>
      <c r="T166" s="57">
        <f t="shared" si="48"/>
        <v>8330000</v>
      </c>
      <c r="U166" s="57">
        <f t="shared" si="48"/>
        <v>5805000</v>
      </c>
      <c r="V166" s="57">
        <f t="shared" si="48"/>
        <v>3240000</v>
      </c>
      <c r="W166" s="57">
        <f t="shared" si="48"/>
        <v>170000</v>
      </c>
      <c r="X166" s="57">
        <f>SUM(X172:X789)+X17029</f>
        <v>116758544.72</v>
      </c>
      <c r="Y166" s="40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  <c r="FF166" s="96"/>
      <c r="FG166" s="96"/>
      <c r="FH166" s="96"/>
      <c r="FI166" s="96"/>
      <c r="FJ166" s="96"/>
      <c r="FK166" s="96"/>
      <c r="FL166" s="96"/>
      <c r="FM166" s="96"/>
      <c r="FN166" s="96"/>
      <c r="FO166" s="96"/>
      <c r="FP166" s="96"/>
      <c r="FQ166" s="96"/>
      <c r="FR166" s="96"/>
      <c r="FS166" s="96"/>
      <c r="FT166" s="96"/>
      <c r="FU166" s="96"/>
      <c r="FV166" s="96"/>
      <c r="FW166" s="96"/>
      <c r="FX166" s="96"/>
      <c r="FY166" s="96"/>
      <c r="FZ166" s="96"/>
      <c r="GA166" s="96"/>
      <c r="GB166" s="96"/>
      <c r="GC166" s="96"/>
      <c r="GD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</row>
    <row r="167" spans="1:198" ht="17.25" hidden="1" customHeight="1">
      <c r="A167" s="333" t="s">
        <v>17</v>
      </c>
      <c r="B167" s="510" t="s">
        <v>133</v>
      </c>
      <c r="C167" s="405">
        <v>2009</v>
      </c>
      <c r="D167" s="405">
        <v>2020</v>
      </c>
      <c r="E167" s="454" t="s">
        <v>27</v>
      </c>
      <c r="F167" s="407"/>
      <c r="G167" s="511" t="s">
        <v>41</v>
      </c>
      <c r="H167" s="104">
        <v>6010</v>
      </c>
      <c r="I167" s="105" t="s">
        <v>28</v>
      </c>
      <c r="J167" s="106">
        <v>363200</v>
      </c>
      <c r="K167" s="106"/>
      <c r="L167" s="136"/>
      <c r="M167" s="136">
        <v>0</v>
      </c>
      <c r="N167" s="136">
        <v>0</v>
      </c>
      <c r="O167" s="136">
        <v>0</v>
      </c>
      <c r="P167" s="136"/>
      <c r="Q167" s="136"/>
      <c r="R167" s="136"/>
      <c r="S167" s="136"/>
      <c r="T167" s="136"/>
      <c r="U167" s="136"/>
      <c r="V167" s="136"/>
      <c r="W167" s="136"/>
      <c r="X167" s="407">
        <v>0</v>
      </c>
      <c r="Y167" s="40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</row>
    <row r="168" spans="1:198" ht="15.75" hidden="1" customHeight="1">
      <c r="A168" s="333"/>
      <c r="B168" s="510"/>
      <c r="C168" s="405"/>
      <c r="D168" s="405"/>
      <c r="E168" s="454"/>
      <c r="F168" s="407"/>
      <c r="G168" s="511"/>
      <c r="H168" s="104"/>
      <c r="I168" s="105" t="s">
        <v>31</v>
      </c>
      <c r="J168" s="106"/>
      <c r="K168" s="10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407"/>
      <c r="Y168" s="40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96"/>
      <c r="EZ168" s="96"/>
      <c r="FA168" s="96"/>
      <c r="FB168" s="96"/>
      <c r="FC168" s="96"/>
      <c r="FD168" s="96"/>
      <c r="FE168" s="96"/>
      <c r="FF168" s="96"/>
      <c r="FG168" s="96"/>
      <c r="FH168" s="96"/>
      <c r="FI168" s="96"/>
      <c r="FJ168" s="96"/>
      <c r="FK168" s="96"/>
      <c r="FL168" s="96"/>
      <c r="FM168" s="96"/>
      <c r="FN168" s="96"/>
      <c r="FO168" s="96"/>
      <c r="FP168" s="96"/>
      <c r="FQ168" s="96"/>
      <c r="FR168" s="96"/>
      <c r="FS168" s="96"/>
      <c r="FT168" s="96"/>
      <c r="FU168" s="96"/>
      <c r="FV168" s="96"/>
      <c r="FW168" s="96"/>
      <c r="FX168" s="96"/>
      <c r="FY168" s="96"/>
      <c r="FZ168" s="96"/>
      <c r="GA168" s="96"/>
      <c r="GB168" s="96"/>
      <c r="GC168" s="96"/>
      <c r="GD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</row>
    <row r="169" spans="1:198" ht="14.25" hidden="1" customHeight="1">
      <c r="A169" s="333"/>
      <c r="B169" s="510"/>
      <c r="C169" s="405"/>
      <c r="D169" s="405"/>
      <c r="E169" s="454"/>
      <c r="F169" s="407"/>
      <c r="G169" s="511"/>
      <c r="H169" s="104"/>
      <c r="I169" s="105" t="s">
        <v>30</v>
      </c>
      <c r="J169" s="106"/>
      <c r="K169" s="10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407"/>
      <c r="Y169" s="40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6"/>
      <c r="FU169" s="96"/>
      <c r="FV169" s="96"/>
      <c r="FW169" s="96"/>
      <c r="FX169" s="96"/>
      <c r="FY169" s="96"/>
      <c r="FZ169" s="96"/>
      <c r="GA169" s="96"/>
      <c r="GB169" s="96"/>
      <c r="GC169" s="96"/>
      <c r="GD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</row>
    <row r="170" spans="1:198" ht="14.25" hidden="1" customHeight="1">
      <c r="A170" s="333"/>
      <c r="B170" s="510"/>
      <c r="C170" s="405"/>
      <c r="D170" s="405"/>
      <c r="E170" s="454"/>
      <c r="F170" s="407"/>
      <c r="G170" s="511"/>
      <c r="H170" s="104"/>
      <c r="I170" s="105" t="s">
        <v>33</v>
      </c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407"/>
      <c r="Y170" s="40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96"/>
      <c r="FR170" s="96"/>
      <c r="FS170" s="96"/>
      <c r="FT170" s="96"/>
      <c r="FU170" s="96"/>
      <c r="FV170" s="96"/>
      <c r="FW170" s="96"/>
      <c r="FX170" s="96"/>
      <c r="FY170" s="96"/>
      <c r="FZ170" s="96"/>
      <c r="GA170" s="96"/>
      <c r="GB170" s="96"/>
      <c r="GC170" s="96"/>
      <c r="GD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</row>
    <row r="171" spans="1:198" ht="11.25" hidden="1" customHeight="1">
      <c r="A171" s="333"/>
      <c r="B171" s="510"/>
      <c r="C171" s="405"/>
      <c r="D171" s="405"/>
      <c r="E171" s="454"/>
      <c r="F171" s="407"/>
      <c r="G171" s="511"/>
      <c r="H171" s="104"/>
      <c r="I171" s="108" t="s">
        <v>26</v>
      </c>
      <c r="J171" s="109">
        <f t="shared" ref="J171:O171" si="49">J167</f>
        <v>363200</v>
      </c>
      <c r="K171" s="109">
        <f t="shared" si="49"/>
        <v>0</v>
      </c>
      <c r="L171" s="109">
        <f t="shared" si="49"/>
        <v>0</v>
      </c>
      <c r="M171" s="109">
        <f t="shared" si="49"/>
        <v>0</v>
      </c>
      <c r="N171" s="109">
        <f t="shared" si="49"/>
        <v>0</v>
      </c>
      <c r="O171" s="109">
        <f t="shared" si="49"/>
        <v>0</v>
      </c>
      <c r="P171" s="109"/>
      <c r="Q171" s="109"/>
      <c r="R171" s="109"/>
      <c r="S171" s="109"/>
      <c r="T171" s="109"/>
      <c r="U171" s="109"/>
      <c r="V171" s="109"/>
      <c r="W171" s="109"/>
      <c r="X171" s="407"/>
      <c r="Y171" s="40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96"/>
      <c r="FS171" s="96"/>
      <c r="FT171" s="96"/>
      <c r="FU171" s="96"/>
      <c r="FV171" s="96"/>
      <c r="FW171" s="96"/>
      <c r="FX171" s="96"/>
      <c r="FY171" s="96"/>
      <c r="FZ171" s="96"/>
      <c r="GA171" s="96"/>
      <c r="GB171" s="96"/>
      <c r="GC171" s="96"/>
      <c r="GD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</row>
    <row r="172" spans="1:198" ht="18" hidden="1" customHeight="1">
      <c r="A172" s="333">
        <v>1</v>
      </c>
      <c r="B172" s="451" t="s">
        <v>171</v>
      </c>
      <c r="C172" s="344">
        <v>2011</v>
      </c>
      <c r="D172" s="344">
        <v>2023</v>
      </c>
      <c r="E172" s="349" t="s">
        <v>27</v>
      </c>
      <c r="F172" s="352">
        <f>X172</f>
        <v>0</v>
      </c>
      <c r="G172" s="456" t="s">
        <v>170</v>
      </c>
      <c r="H172" s="200">
        <v>6050</v>
      </c>
      <c r="I172" s="166" t="s">
        <v>28</v>
      </c>
      <c r="J172" s="164">
        <v>2194446</v>
      </c>
      <c r="K172" s="206">
        <v>0</v>
      </c>
      <c r="L172" s="263">
        <v>0</v>
      </c>
      <c r="M172" s="164"/>
      <c r="N172" s="241"/>
      <c r="O172" s="158"/>
      <c r="P172" s="158"/>
      <c r="Q172" s="186"/>
      <c r="R172" s="186"/>
      <c r="S172" s="186"/>
      <c r="T172" s="265"/>
      <c r="U172" s="186"/>
      <c r="V172" s="186"/>
      <c r="W172" s="186"/>
      <c r="X172" s="440">
        <f>SUM(K176:P176)</f>
        <v>0</v>
      </c>
      <c r="Y172" s="40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96"/>
      <c r="FS172" s="96"/>
      <c r="FT172" s="96"/>
      <c r="FU172" s="96"/>
      <c r="FV172" s="96"/>
      <c r="FW172" s="96"/>
      <c r="FX172" s="96"/>
      <c r="FY172" s="96"/>
      <c r="FZ172" s="96"/>
      <c r="GA172" s="96"/>
      <c r="GB172" s="96"/>
      <c r="GC172" s="96"/>
      <c r="GD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</row>
    <row r="173" spans="1:198" ht="10.5" hidden="1" customHeight="1">
      <c r="A173" s="333"/>
      <c r="B173" s="451"/>
      <c r="C173" s="344"/>
      <c r="D173" s="344"/>
      <c r="E173" s="349"/>
      <c r="F173" s="352"/>
      <c r="G173" s="456"/>
      <c r="H173" s="200"/>
      <c r="I173" s="166" t="s">
        <v>45</v>
      </c>
      <c r="J173" s="164">
        <f>1057515</f>
        <v>1057515</v>
      </c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440"/>
      <c r="Y173" s="40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6"/>
      <c r="FU173" s="96"/>
      <c r="FV173" s="96"/>
      <c r="FW173" s="96"/>
      <c r="FX173" s="96"/>
      <c r="FY173" s="96"/>
      <c r="FZ173" s="96"/>
      <c r="GA173" s="96"/>
      <c r="GB173" s="96"/>
      <c r="GC173" s="96"/>
      <c r="GD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</row>
    <row r="174" spans="1:198" ht="15" hidden="1" customHeight="1">
      <c r="A174" s="333"/>
      <c r="B174" s="451"/>
      <c r="C174" s="344"/>
      <c r="D174" s="344"/>
      <c r="E174" s="349"/>
      <c r="F174" s="352"/>
      <c r="G174" s="456"/>
      <c r="H174" s="200"/>
      <c r="I174" s="166" t="s">
        <v>46</v>
      </c>
      <c r="J174" s="164">
        <f>218642</f>
        <v>218642</v>
      </c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440"/>
      <c r="Y174" s="40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96"/>
      <c r="FS174" s="96"/>
      <c r="FT174" s="96"/>
      <c r="FU174" s="96"/>
      <c r="FV174" s="96"/>
      <c r="FW174" s="96"/>
      <c r="FX174" s="96"/>
      <c r="FY174" s="96"/>
      <c r="FZ174" s="96"/>
      <c r="GA174" s="96"/>
      <c r="GB174" s="96"/>
      <c r="GC174" s="96"/>
      <c r="GD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</row>
    <row r="175" spans="1:198" ht="15.75" hidden="1" customHeight="1">
      <c r="A175" s="333"/>
      <c r="B175" s="451"/>
      <c r="C175" s="344"/>
      <c r="D175" s="344"/>
      <c r="E175" s="349"/>
      <c r="F175" s="352"/>
      <c r="G175" s="456"/>
      <c r="H175" s="170"/>
      <c r="I175" s="155" t="s">
        <v>33</v>
      </c>
      <c r="J175" s="199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440"/>
      <c r="Y175" s="40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  <c r="FF175" s="96"/>
      <c r="FG175" s="96"/>
      <c r="FH175" s="96"/>
      <c r="FI175" s="96"/>
      <c r="FJ175" s="96"/>
      <c r="FK175" s="96"/>
      <c r="FL175" s="96"/>
      <c r="FM175" s="96"/>
      <c r="FN175" s="96"/>
      <c r="FO175" s="96"/>
      <c r="FP175" s="96"/>
      <c r="FQ175" s="96"/>
      <c r="FR175" s="96"/>
      <c r="FS175" s="96"/>
      <c r="FT175" s="96"/>
      <c r="FU175" s="96"/>
      <c r="FV175" s="96"/>
      <c r="FW175" s="96"/>
      <c r="FX175" s="96"/>
      <c r="FY175" s="96"/>
      <c r="FZ175" s="96"/>
      <c r="GA175" s="96"/>
      <c r="GB175" s="96"/>
      <c r="GC175" s="96"/>
      <c r="GD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</row>
    <row r="176" spans="1:198" ht="8.25" hidden="1" customHeight="1">
      <c r="A176" s="333"/>
      <c r="B176" s="451"/>
      <c r="C176" s="344"/>
      <c r="D176" s="344"/>
      <c r="E176" s="349"/>
      <c r="F176" s="352"/>
      <c r="G176" s="456"/>
      <c r="H176" s="170"/>
      <c r="I176" s="160" t="s">
        <v>26</v>
      </c>
      <c r="J176" s="161">
        <f>SUM(J172:J175)</f>
        <v>3470603</v>
      </c>
      <c r="K176" s="207">
        <f t="shared" ref="K176:W176" si="50">SUM(K172:K175)</f>
        <v>0</v>
      </c>
      <c r="L176" s="207">
        <f t="shared" si="50"/>
        <v>0</v>
      </c>
      <c r="M176" s="161">
        <f>SUM(M172:M175)</f>
        <v>0</v>
      </c>
      <c r="N176" s="162">
        <f t="shared" si="50"/>
        <v>0</v>
      </c>
      <c r="O176" s="162">
        <f t="shared" si="50"/>
        <v>0</v>
      </c>
      <c r="P176" s="162">
        <f t="shared" si="50"/>
        <v>0</v>
      </c>
      <c r="Q176" s="162">
        <f t="shared" si="50"/>
        <v>0</v>
      </c>
      <c r="R176" s="162">
        <f t="shared" si="50"/>
        <v>0</v>
      </c>
      <c r="S176" s="162">
        <f t="shared" si="50"/>
        <v>0</v>
      </c>
      <c r="T176" s="162">
        <f t="shared" si="50"/>
        <v>0</v>
      </c>
      <c r="U176" s="162">
        <f t="shared" si="50"/>
        <v>0</v>
      </c>
      <c r="V176" s="162">
        <f t="shared" si="50"/>
        <v>0</v>
      </c>
      <c r="W176" s="162">
        <f t="shared" si="50"/>
        <v>0</v>
      </c>
      <c r="X176" s="440"/>
      <c r="Y176" s="40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  <c r="FF176" s="96"/>
      <c r="FG176" s="96"/>
      <c r="FH176" s="96"/>
      <c r="FI176" s="96"/>
      <c r="FJ176" s="96"/>
      <c r="FK176" s="96"/>
      <c r="FL176" s="96"/>
      <c r="FM176" s="96"/>
      <c r="FN176" s="96"/>
      <c r="FO176" s="96"/>
      <c r="FP176" s="96"/>
      <c r="FQ176" s="96"/>
      <c r="FR176" s="96"/>
      <c r="FS176" s="96"/>
      <c r="FT176" s="96"/>
      <c r="FU176" s="96"/>
      <c r="FV176" s="96"/>
      <c r="FW176" s="96"/>
      <c r="FX176" s="96"/>
      <c r="FY176" s="96"/>
      <c r="FZ176" s="96"/>
      <c r="GA176" s="96"/>
      <c r="GB176" s="96"/>
      <c r="GC176" s="96"/>
      <c r="GD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</row>
    <row r="177" spans="1:198" ht="15" customHeight="1">
      <c r="A177" s="333">
        <v>1</v>
      </c>
      <c r="B177" s="451" t="s">
        <v>44</v>
      </c>
      <c r="C177" s="344">
        <v>2014</v>
      </c>
      <c r="D177" s="344">
        <v>2032</v>
      </c>
      <c r="E177" s="349" t="s">
        <v>27</v>
      </c>
      <c r="F177" s="417">
        <f>2094946+X177</f>
        <v>3371110</v>
      </c>
      <c r="G177" s="267" t="s">
        <v>159</v>
      </c>
      <c r="H177" s="200">
        <v>6050</v>
      </c>
      <c r="I177" s="166" t="s">
        <v>28</v>
      </c>
      <c r="J177" s="156">
        <v>310000</v>
      </c>
      <c r="K177" s="164">
        <v>24870</v>
      </c>
      <c r="L177" s="164"/>
      <c r="M177" s="164">
        <v>2836</v>
      </c>
      <c r="N177" s="164">
        <v>22500</v>
      </c>
      <c r="O177" s="164">
        <f>50000+50000</f>
        <v>100000</v>
      </c>
      <c r="P177" s="164">
        <v>137500</v>
      </c>
      <c r="Q177" s="164">
        <v>50000</v>
      </c>
      <c r="R177" s="164">
        <v>50000</v>
      </c>
      <c r="S177" s="164">
        <v>62500</v>
      </c>
      <c r="T177" s="164">
        <v>75000</v>
      </c>
      <c r="U177" s="164">
        <v>137500</v>
      </c>
      <c r="V177" s="157"/>
      <c r="W177" s="157"/>
      <c r="X177" s="337">
        <f>SUM(M181:W181)</f>
        <v>1276164</v>
      </c>
      <c r="Y177" s="138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6"/>
      <c r="FU177" s="96"/>
      <c r="FV177" s="96"/>
      <c r="FW177" s="96"/>
      <c r="FX177" s="96"/>
      <c r="FY177" s="96"/>
      <c r="FZ177" s="96"/>
      <c r="GA177" s="96"/>
      <c r="GB177" s="96"/>
      <c r="GC177" s="96"/>
      <c r="GD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</row>
    <row r="178" spans="1:198" ht="15" customHeight="1">
      <c r="A178" s="333"/>
      <c r="B178" s="451"/>
      <c r="C178" s="344"/>
      <c r="D178" s="344"/>
      <c r="E178" s="349"/>
      <c r="F178" s="417"/>
      <c r="G178" s="267" t="s">
        <v>160</v>
      </c>
      <c r="H178" s="200">
        <v>6050</v>
      </c>
      <c r="I178" s="166" t="s">
        <v>28</v>
      </c>
      <c r="J178" s="187"/>
      <c r="K178" s="169"/>
      <c r="L178" s="164"/>
      <c r="M178" s="164">
        <v>3328</v>
      </c>
      <c r="N178" s="164">
        <v>22500</v>
      </c>
      <c r="O178" s="164">
        <f>50000+50000</f>
        <v>100000</v>
      </c>
      <c r="P178" s="156">
        <v>137500</v>
      </c>
      <c r="Q178" s="156">
        <v>50000</v>
      </c>
      <c r="R178" s="156">
        <v>50000</v>
      </c>
      <c r="S178" s="156">
        <v>62500</v>
      </c>
      <c r="T178" s="156">
        <v>75000</v>
      </c>
      <c r="U178" s="156">
        <v>137500</v>
      </c>
      <c r="V178" s="158"/>
      <c r="W178" s="158"/>
      <c r="X178" s="337"/>
      <c r="Y178" s="40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96"/>
      <c r="EZ178" s="96"/>
      <c r="FA178" s="96"/>
      <c r="FB178" s="96"/>
      <c r="FC178" s="96"/>
      <c r="FD178" s="96"/>
      <c r="FE178" s="96"/>
      <c r="FF178" s="96"/>
      <c r="FG178" s="96"/>
      <c r="FH178" s="96"/>
      <c r="FI178" s="96"/>
      <c r="FJ178" s="96"/>
      <c r="FK178" s="96"/>
      <c r="FL178" s="96"/>
      <c r="FM178" s="96"/>
      <c r="FN178" s="96"/>
      <c r="FO178" s="96"/>
      <c r="FP178" s="96"/>
      <c r="FQ178" s="96"/>
      <c r="FR178" s="96"/>
      <c r="FS178" s="96"/>
      <c r="FT178" s="96"/>
      <c r="FU178" s="96"/>
      <c r="FV178" s="96"/>
      <c r="FW178" s="96"/>
      <c r="FX178" s="96"/>
      <c r="FY178" s="96"/>
      <c r="FZ178" s="96"/>
      <c r="GA178" s="96"/>
      <c r="GB178" s="96"/>
      <c r="GC178" s="96"/>
      <c r="GD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</row>
    <row r="179" spans="1:198" ht="15" customHeight="1">
      <c r="A179" s="333"/>
      <c r="B179" s="451"/>
      <c r="C179" s="344"/>
      <c r="D179" s="344"/>
      <c r="E179" s="349"/>
      <c r="F179" s="417"/>
      <c r="G179" s="269"/>
      <c r="H179" s="170"/>
      <c r="I179" s="155" t="s">
        <v>30</v>
      </c>
      <c r="J179" s="199"/>
      <c r="K179" s="199"/>
      <c r="L179" s="199"/>
      <c r="M179" s="164"/>
      <c r="N179" s="199"/>
      <c r="O179" s="199"/>
      <c r="P179" s="186"/>
      <c r="Q179" s="186"/>
      <c r="R179" s="186"/>
      <c r="S179" s="186"/>
      <c r="T179" s="186"/>
      <c r="U179" s="186"/>
      <c r="V179" s="186"/>
      <c r="W179" s="186"/>
      <c r="X179" s="337"/>
      <c r="Y179" s="40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96"/>
      <c r="EZ179" s="96"/>
      <c r="FA179" s="96"/>
      <c r="FB179" s="96"/>
      <c r="FC179" s="96"/>
      <c r="FD179" s="96"/>
      <c r="FE179" s="96"/>
      <c r="FF179" s="96"/>
      <c r="FG179" s="96"/>
      <c r="FH179" s="96"/>
      <c r="FI179" s="96"/>
      <c r="FJ179" s="96"/>
      <c r="FK179" s="96"/>
      <c r="FL179" s="96"/>
      <c r="FM179" s="96"/>
      <c r="FN179" s="96"/>
      <c r="FO179" s="96"/>
      <c r="FP179" s="96"/>
      <c r="FQ179" s="96"/>
      <c r="FR179" s="96"/>
      <c r="FS179" s="96"/>
      <c r="FT179" s="96"/>
      <c r="FU179" s="96"/>
      <c r="FV179" s="96"/>
      <c r="FW179" s="96"/>
      <c r="FX179" s="96"/>
      <c r="FY179" s="96"/>
      <c r="FZ179" s="96"/>
      <c r="GA179" s="96"/>
      <c r="GB179" s="96"/>
      <c r="GC179" s="96"/>
      <c r="GD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</row>
    <row r="180" spans="1:198" ht="15" customHeight="1">
      <c r="A180" s="333"/>
      <c r="B180" s="451"/>
      <c r="C180" s="344"/>
      <c r="D180" s="344"/>
      <c r="E180" s="349"/>
      <c r="F180" s="417"/>
      <c r="G180" s="269"/>
      <c r="H180" s="170"/>
      <c r="I180" s="155" t="s">
        <v>33</v>
      </c>
      <c r="J180" s="186"/>
      <c r="K180" s="186"/>
      <c r="L180" s="186"/>
      <c r="M180" s="157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337"/>
      <c r="Y180" s="40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  <c r="FF180" s="96"/>
      <c r="FG180" s="96"/>
      <c r="FH180" s="96"/>
      <c r="FI180" s="96"/>
      <c r="FJ180" s="96"/>
      <c r="FK180" s="96"/>
      <c r="FL180" s="96"/>
      <c r="FM180" s="96"/>
      <c r="FN180" s="96"/>
      <c r="FO180" s="96"/>
      <c r="FP180" s="96"/>
      <c r="FQ180" s="96"/>
      <c r="FR180" s="96"/>
      <c r="FS180" s="96"/>
      <c r="FT180" s="96"/>
      <c r="FU180" s="96"/>
      <c r="FV180" s="96"/>
      <c r="FW180" s="96"/>
      <c r="FX180" s="96"/>
      <c r="FY180" s="96"/>
      <c r="FZ180" s="96"/>
      <c r="GA180" s="96"/>
      <c r="GB180" s="96"/>
      <c r="GC180" s="96"/>
      <c r="GD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</row>
    <row r="181" spans="1:198" ht="17.25" customHeight="1">
      <c r="A181" s="333"/>
      <c r="B181" s="451"/>
      <c r="C181" s="344"/>
      <c r="D181" s="344"/>
      <c r="E181" s="349"/>
      <c r="F181" s="417"/>
      <c r="G181" s="271"/>
      <c r="H181" s="170"/>
      <c r="I181" s="160" t="s">
        <v>26</v>
      </c>
      <c r="J181" s="161">
        <f t="shared" ref="J181:W181" si="51">SUM(J177:J180)</f>
        <v>310000</v>
      </c>
      <c r="K181" s="161">
        <f t="shared" si="51"/>
        <v>24870</v>
      </c>
      <c r="L181" s="161">
        <f t="shared" si="51"/>
        <v>0</v>
      </c>
      <c r="M181" s="161">
        <f t="shared" si="51"/>
        <v>6164</v>
      </c>
      <c r="N181" s="217">
        <f t="shared" si="51"/>
        <v>45000</v>
      </c>
      <c r="O181" s="217">
        <f t="shared" si="51"/>
        <v>200000</v>
      </c>
      <c r="P181" s="217">
        <f t="shared" si="51"/>
        <v>275000</v>
      </c>
      <c r="Q181" s="161">
        <f t="shared" si="51"/>
        <v>100000</v>
      </c>
      <c r="R181" s="161">
        <f t="shared" si="51"/>
        <v>100000</v>
      </c>
      <c r="S181" s="161">
        <f t="shared" si="51"/>
        <v>125000</v>
      </c>
      <c r="T181" s="161">
        <f t="shared" si="51"/>
        <v>150000</v>
      </c>
      <c r="U181" s="161">
        <f t="shared" si="51"/>
        <v>275000</v>
      </c>
      <c r="V181" s="161">
        <f t="shared" si="51"/>
        <v>0</v>
      </c>
      <c r="W181" s="161">
        <f t="shared" si="51"/>
        <v>0</v>
      </c>
      <c r="X181" s="337"/>
      <c r="Y181" s="40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6"/>
      <c r="FU181" s="96"/>
      <c r="FV181" s="96"/>
      <c r="FW181" s="96"/>
      <c r="FX181" s="96"/>
      <c r="FY181" s="96"/>
      <c r="FZ181" s="96"/>
      <c r="GA181" s="96"/>
      <c r="GB181" s="96"/>
      <c r="GC181" s="96"/>
      <c r="GD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</row>
    <row r="182" spans="1:198" ht="12.75" customHeight="1">
      <c r="A182" s="333">
        <v>2</v>
      </c>
      <c r="B182" s="446" t="s">
        <v>255</v>
      </c>
      <c r="C182" s="344">
        <v>2015</v>
      </c>
      <c r="D182" s="344">
        <v>2030</v>
      </c>
      <c r="E182" s="349" t="s">
        <v>27</v>
      </c>
      <c r="F182" s="447">
        <f>1491381+X182</f>
        <v>2691381</v>
      </c>
      <c r="G182" s="275" t="s">
        <v>159</v>
      </c>
      <c r="H182" s="270">
        <v>6050</v>
      </c>
      <c r="I182" s="166" t="s">
        <v>28</v>
      </c>
      <c r="J182" s="164">
        <f>38000+68000+104000</f>
        <v>210000</v>
      </c>
      <c r="K182" s="164">
        <v>142459</v>
      </c>
      <c r="L182" s="164"/>
      <c r="M182" s="164">
        <v>240000</v>
      </c>
      <c r="N182" s="164">
        <v>62500</v>
      </c>
      <c r="O182" s="164">
        <v>100000</v>
      </c>
      <c r="P182" s="164">
        <v>87500</v>
      </c>
      <c r="Q182" s="164">
        <v>50000</v>
      </c>
      <c r="R182" s="164">
        <v>50000</v>
      </c>
      <c r="S182" s="164">
        <v>50000</v>
      </c>
      <c r="T182" s="157"/>
      <c r="U182" s="157"/>
      <c r="V182" s="157"/>
      <c r="W182" s="157"/>
      <c r="X182" s="440">
        <f>SUM(M186:W186)</f>
        <v>1200000</v>
      </c>
      <c r="Y182" s="138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</row>
    <row r="183" spans="1:198" ht="12.75" customHeight="1">
      <c r="A183" s="333"/>
      <c r="B183" s="446"/>
      <c r="C183" s="344"/>
      <c r="D183" s="344"/>
      <c r="E183" s="349"/>
      <c r="F183" s="447"/>
      <c r="G183" s="274" t="s">
        <v>160</v>
      </c>
      <c r="H183" s="270">
        <v>6050</v>
      </c>
      <c r="I183" s="166" t="s">
        <v>28</v>
      </c>
      <c r="J183" s="164"/>
      <c r="K183" s="164"/>
      <c r="L183" s="164"/>
      <c r="M183" s="156">
        <v>160000</v>
      </c>
      <c r="N183" s="169">
        <v>62500</v>
      </c>
      <c r="O183" s="169">
        <v>100000</v>
      </c>
      <c r="P183" s="169">
        <v>87500</v>
      </c>
      <c r="Q183" s="169">
        <v>50000</v>
      </c>
      <c r="R183" s="169">
        <v>50000</v>
      </c>
      <c r="S183" s="169">
        <v>50000</v>
      </c>
      <c r="T183" s="186"/>
      <c r="U183" s="186"/>
      <c r="V183" s="186"/>
      <c r="W183" s="186"/>
      <c r="X183" s="440"/>
      <c r="Y183" s="133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</row>
    <row r="184" spans="1:198" ht="12.75" customHeight="1">
      <c r="A184" s="333"/>
      <c r="B184" s="446"/>
      <c r="C184" s="344"/>
      <c r="D184" s="344"/>
      <c r="E184" s="349"/>
      <c r="F184" s="447"/>
      <c r="G184" s="272"/>
      <c r="H184" s="270"/>
      <c r="I184" s="166" t="s">
        <v>30</v>
      </c>
      <c r="J184" s="169"/>
      <c r="K184" s="169"/>
      <c r="L184" s="169"/>
      <c r="M184" s="187"/>
      <c r="N184" s="187"/>
      <c r="O184" s="187"/>
      <c r="P184" s="187"/>
      <c r="Q184" s="187"/>
      <c r="R184" s="187"/>
      <c r="S184" s="187"/>
      <c r="T184" s="186"/>
      <c r="U184" s="186"/>
      <c r="V184" s="186"/>
      <c r="W184" s="186"/>
      <c r="X184" s="440"/>
      <c r="Y184" s="133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  <c r="FF184" s="96"/>
      <c r="FG184" s="96"/>
      <c r="FH184" s="96"/>
      <c r="FI184" s="96"/>
      <c r="FJ184" s="96"/>
      <c r="FK184" s="96"/>
      <c r="FL184" s="96"/>
      <c r="FM184" s="96"/>
      <c r="FN184" s="96"/>
      <c r="FO184" s="96"/>
      <c r="FP184" s="96"/>
      <c r="FQ184" s="96"/>
      <c r="FR184" s="96"/>
      <c r="FS184" s="96"/>
      <c r="FT184" s="96"/>
      <c r="FU184" s="96"/>
      <c r="FV184" s="96"/>
      <c r="FW184" s="96"/>
      <c r="FX184" s="96"/>
      <c r="FY184" s="96"/>
      <c r="FZ184" s="96"/>
      <c r="GA184" s="96"/>
      <c r="GB184" s="96"/>
      <c r="GC184" s="96"/>
      <c r="GD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</row>
    <row r="185" spans="1:198" ht="12.75" customHeight="1">
      <c r="A185" s="333"/>
      <c r="B185" s="446"/>
      <c r="C185" s="344"/>
      <c r="D185" s="344"/>
      <c r="E185" s="349"/>
      <c r="F185" s="447"/>
      <c r="G185" s="272"/>
      <c r="H185" s="270"/>
      <c r="I185" s="155" t="s">
        <v>33</v>
      </c>
      <c r="J185" s="199"/>
      <c r="K185" s="199"/>
      <c r="L185" s="199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440"/>
      <c r="Y185" s="40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6"/>
      <c r="FU185" s="96"/>
      <c r="FV185" s="96"/>
      <c r="FW185" s="96"/>
      <c r="FX185" s="96"/>
      <c r="FY185" s="96"/>
      <c r="FZ185" s="96"/>
      <c r="GA185" s="96"/>
      <c r="GB185" s="96"/>
      <c r="GC185" s="96"/>
      <c r="GD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</row>
    <row r="186" spans="1:198" ht="16.149999999999999" customHeight="1">
      <c r="A186" s="333"/>
      <c r="B186" s="446"/>
      <c r="C186" s="344"/>
      <c r="D186" s="344"/>
      <c r="E186" s="349"/>
      <c r="F186" s="447"/>
      <c r="G186" s="273"/>
      <c r="H186" s="270"/>
      <c r="I186" s="160" t="s">
        <v>26</v>
      </c>
      <c r="J186" s="161">
        <f t="shared" ref="J186:N186" si="52">SUM(J182:J185)</f>
        <v>210000</v>
      </c>
      <c r="K186" s="161">
        <f t="shared" si="52"/>
        <v>142459</v>
      </c>
      <c r="L186" s="161">
        <f t="shared" si="52"/>
        <v>0</v>
      </c>
      <c r="M186" s="161">
        <f t="shared" si="52"/>
        <v>400000</v>
      </c>
      <c r="N186" s="161">
        <f t="shared" si="52"/>
        <v>125000</v>
      </c>
      <c r="O186" s="162">
        <f>SUM(O182:O185)</f>
        <v>200000</v>
      </c>
      <c r="P186" s="162">
        <f>SUM(P182:P185)</f>
        <v>175000</v>
      </c>
      <c r="Q186" s="162">
        <f>SUM(Q182:Q185)</f>
        <v>100000</v>
      </c>
      <c r="R186" s="162">
        <f>SUM(R182:R185)</f>
        <v>100000</v>
      </c>
      <c r="S186" s="162">
        <f t="shared" ref="S186:W186" si="53">SUM(S182:S185)</f>
        <v>100000</v>
      </c>
      <c r="T186" s="162">
        <f t="shared" si="53"/>
        <v>0</v>
      </c>
      <c r="U186" s="162">
        <f t="shared" si="53"/>
        <v>0</v>
      </c>
      <c r="V186" s="162">
        <f t="shared" si="53"/>
        <v>0</v>
      </c>
      <c r="W186" s="162">
        <f t="shared" si="53"/>
        <v>0</v>
      </c>
      <c r="X186" s="440"/>
      <c r="Y186" s="40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  <c r="FF186" s="96"/>
      <c r="FG186" s="96"/>
      <c r="FH186" s="96"/>
      <c r="FI186" s="96"/>
      <c r="FJ186" s="96"/>
      <c r="FK186" s="96"/>
      <c r="FL186" s="96"/>
      <c r="FM186" s="96"/>
      <c r="FN186" s="96"/>
      <c r="FO186" s="96"/>
      <c r="FP186" s="96"/>
      <c r="FQ186" s="96"/>
      <c r="FR186" s="96"/>
      <c r="FS186" s="96"/>
      <c r="FT186" s="96"/>
      <c r="FU186" s="96"/>
      <c r="FV186" s="96"/>
      <c r="FW186" s="96"/>
      <c r="FX186" s="96"/>
      <c r="FY186" s="96"/>
      <c r="FZ186" s="96"/>
      <c r="GA186" s="96"/>
      <c r="GB186" s="96"/>
      <c r="GC186" s="96"/>
      <c r="GD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</row>
    <row r="187" spans="1:198" ht="12.75" customHeight="1">
      <c r="A187" s="333">
        <v>3</v>
      </c>
      <c r="B187" s="336" t="s">
        <v>252</v>
      </c>
      <c r="C187" s="344">
        <v>2024</v>
      </c>
      <c r="D187" s="344">
        <v>2025</v>
      </c>
      <c r="E187" s="349" t="s">
        <v>27</v>
      </c>
      <c r="F187" s="417">
        <f>X187</f>
        <v>40000</v>
      </c>
      <c r="G187" s="456" t="s">
        <v>250</v>
      </c>
      <c r="H187" s="170">
        <v>6050</v>
      </c>
      <c r="I187" s="155" t="s">
        <v>28</v>
      </c>
      <c r="J187" s="157">
        <f>1300000-1300000</f>
        <v>0</v>
      </c>
      <c r="K187" s="157"/>
      <c r="L187" s="164">
        <v>0</v>
      </c>
      <c r="M187" s="164">
        <v>20000</v>
      </c>
      <c r="N187" s="164">
        <v>20000</v>
      </c>
      <c r="O187" s="164"/>
      <c r="P187" s="164"/>
      <c r="Q187" s="164"/>
      <c r="R187" s="157"/>
      <c r="S187" s="157"/>
      <c r="T187" s="157"/>
      <c r="U187" s="157"/>
      <c r="V187" s="157"/>
      <c r="W187" s="157"/>
      <c r="X187" s="337">
        <f>SUM(L191:P191)</f>
        <v>40000</v>
      </c>
      <c r="Y187" s="138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</row>
    <row r="188" spans="1:198" ht="12.75" customHeight="1">
      <c r="A188" s="333"/>
      <c r="B188" s="336"/>
      <c r="C188" s="344"/>
      <c r="D188" s="344"/>
      <c r="E188" s="349"/>
      <c r="F188" s="417"/>
      <c r="G188" s="456"/>
      <c r="H188" s="170"/>
      <c r="I188" s="155" t="s">
        <v>31</v>
      </c>
      <c r="J188" s="209"/>
      <c r="K188" s="209"/>
      <c r="L188" s="209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337"/>
      <c r="Y188" s="40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</row>
    <row r="189" spans="1:198" ht="12.75" customHeight="1">
      <c r="A189" s="333"/>
      <c r="B189" s="336"/>
      <c r="C189" s="344"/>
      <c r="D189" s="344"/>
      <c r="E189" s="349"/>
      <c r="F189" s="417"/>
      <c r="G189" s="456"/>
      <c r="H189" s="170"/>
      <c r="I189" s="155" t="s">
        <v>30</v>
      </c>
      <c r="J189" s="189"/>
      <c r="K189" s="189"/>
      <c r="L189" s="189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337"/>
      <c r="Y189" s="40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  <c r="FX189" s="96"/>
      <c r="FY189" s="96"/>
      <c r="FZ189" s="96"/>
      <c r="GA189" s="96"/>
      <c r="GB189" s="96"/>
      <c r="GC189" s="96"/>
      <c r="GD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</row>
    <row r="190" spans="1:198" ht="12.75" customHeight="1">
      <c r="A190" s="333"/>
      <c r="B190" s="336"/>
      <c r="C190" s="344"/>
      <c r="D190" s="344"/>
      <c r="E190" s="349"/>
      <c r="F190" s="417"/>
      <c r="G190" s="456"/>
      <c r="H190" s="170"/>
      <c r="I190" s="155" t="s">
        <v>33</v>
      </c>
      <c r="J190" s="189"/>
      <c r="K190" s="189"/>
      <c r="L190" s="189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337"/>
      <c r="Y190" s="40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96"/>
      <c r="FS190" s="96"/>
      <c r="FT190" s="96"/>
      <c r="FU190" s="96"/>
      <c r="FV190" s="96"/>
      <c r="FW190" s="96"/>
      <c r="FX190" s="96"/>
      <c r="FY190" s="96"/>
      <c r="FZ190" s="96"/>
      <c r="GA190" s="96"/>
      <c r="GB190" s="96"/>
      <c r="GC190" s="96"/>
      <c r="GD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</row>
    <row r="191" spans="1:198" ht="18" customHeight="1">
      <c r="A191" s="333"/>
      <c r="B191" s="336"/>
      <c r="C191" s="344"/>
      <c r="D191" s="344"/>
      <c r="E191" s="349"/>
      <c r="F191" s="417"/>
      <c r="G191" s="456"/>
      <c r="H191" s="170"/>
      <c r="I191" s="160" t="s">
        <v>26</v>
      </c>
      <c r="J191" s="161">
        <f t="shared" ref="J191:N191" si="54">SUM(J187:J190)</f>
        <v>0</v>
      </c>
      <c r="K191" s="161">
        <f t="shared" si="54"/>
        <v>0</v>
      </c>
      <c r="L191" s="161">
        <f t="shared" si="54"/>
        <v>0</v>
      </c>
      <c r="M191" s="161">
        <f t="shared" si="54"/>
        <v>20000</v>
      </c>
      <c r="N191" s="162">
        <f t="shared" si="54"/>
        <v>20000</v>
      </c>
      <c r="O191" s="162">
        <f>SUM(O187:O190)</f>
        <v>0</v>
      </c>
      <c r="P191" s="162">
        <f>SUM(P187:P190)</f>
        <v>0</v>
      </c>
      <c r="Q191" s="162">
        <f t="shared" ref="Q191:W191" si="55">SUM(Q187:Q190)</f>
        <v>0</v>
      </c>
      <c r="R191" s="162">
        <f t="shared" si="55"/>
        <v>0</v>
      </c>
      <c r="S191" s="162">
        <f t="shared" si="55"/>
        <v>0</v>
      </c>
      <c r="T191" s="162">
        <f t="shared" si="55"/>
        <v>0</v>
      </c>
      <c r="U191" s="162">
        <f t="shared" si="55"/>
        <v>0</v>
      </c>
      <c r="V191" s="162">
        <f t="shared" si="55"/>
        <v>0</v>
      </c>
      <c r="W191" s="162">
        <f t="shared" si="55"/>
        <v>0</v>
      </c>
      <c r="X191" s="337"/>
      <c r="Y191" s="40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  <c r="FF191" s="96"/>
      <c r="FG191" s="96"/>
      <c r="FH191" s="96"/>
      <c r="FI191" s="96"/>
      <c r="FJ191" s="96"/>
      <c r="FK191" s="96"/>
      <c r="FL191" s="96"/>
      <c r="FM191" s="96"/>
      <c r="FN191" s="96"/>
      <c r="FO191" s="96"/>
      <c r="FP191" s="96"/>
      <c r="FQ191" s="96"/>
      <c r="FR191" s="96"/>
      <c r="FS191" s="96"/>
      <c r="FT191" s="96"/>
      <c r="FU191" s="96"/>
      <c r="FV191" s="96"/>
      <c r="FW191" s="96"/>
      <c r="FX191" s="96"/>
      <c r="FY191" s="96"/>
      <c r="FZ191" s="96"/>
      <c r="GA191" s="96"/>
      <c r="GB191" s="96"/>
      <c r="GC191" s="96"/>
      <c r="GD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</row>
    <row r="192" spans="1:198" ht="15" customHeight="1">
      <c r="A192" s="333">
        <v>4</v>
      </c>
      <c r="B192" s="336" t="s">
        <v>47</v>
      </c>
      <c r="C192" s="344">
        <v>2013</v>
      </c>
      <c r="D192" s="359">
        <v>2033</v>
      </c>
      <c r="E192" s="354" t="s">
        <v>27</v>
      </c>
      <c r="F192" s="417">
        <f>3987434+X192</f>
        <v>9645641</v>
      </c>
      <c r="G192" s="267" t="s">
        <v>159</v>
      </c>
      <c r="H192" s="165">
        <v>6060</v>
      </c>
      <c r="I192" s="166" t="s">
        <v>28</v>
      </c>
      <c r="J192" s="164">
        <v>615000</v>
      </c>
      <c r="K192" s="164">
        <v>513000</v>
      </c>
      <c r="L192" s="164"/>
      <c r="M192" s="164">
        <v>93000</v>
      </c>
      <c r="N192" s="164">
        <v>135000</v>
      </c>
      <c r="O192" s="164">
        <v>80000</v>
      </c>
      <c r="P192" s="164"/>
      <c r="Q192" s="164">
        <v>80000</v>
      </c>
      <c r="R192" s="164"/>
      <c r="S192" s="164"/>
      <c r="T192" s="164"/>
      <c r="U192" s="164"/>
      <c r="V192" s="164"/>
      <c r="W192" s="164"/>
      <c r="X192" s="337">
        <f>SUM(L197:W197)</f>
        <v>5658207</v>
      </c>
      <c r="Y192" s="140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  <c r="FV192" s="96"/>
      <c r="FW192" s="96"/>
      <c r="FX192" s="96"/>
      <c r="FY192" s="96"/>
      <c r="FZ192" s="96"/>
      <c r="GA192" s="96"/>
      <c r="GB192" s="96"/>
      <c r="GC192" s="96"/>
      <c r="GD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</row>
    <row r="193" spans="1:198" ht="15" customHeight="1">
      <c r="A193" s="333"/>
      <c r="B193" s="336"/>
      <c r="C193" s="344"/>
      <c r="D193" s="359"/>
      <c r="E193" s="354"/>
      <c r="F193" s="417"/>
      <c r="G193" s="267" t="s">
        <v>160</v>
      </c>
      <c r="H193" s="165">
        <v>6060</v>
      </c>
      <c r="I193" s="166" t="s">
        <v>28</v>
      </c>
      <c r="J193" s="164"/>
      <c r="K193" s="164"/>
      <c r="L193" s="164"/>
      <c r="M193" s="164">
        <v>70000</v>
      </c>
      <c r="N193" s="164">
        <v>160000</v>
      </c>
      <c r="O193" s="164">
        <v>70000</v>
      </c>
      <c r="P193" s="164"/>
      <c r="Q193" s="164">
        <v>70000</v>
      </c>
      <c r="R193" s="164"/>
      <c r="S193" s="164"/>
      <c r="T193" s="164"/>
      <c r="U193" s="164"/>
      <c r="V193" s="164"/>
      <c r="W193" s="164"/>
      <c r="X193" s="337"/>
      <c r="Y193" s="140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6"/>
      <c r="FU193" s="96"/>
      <c r="FV193" s="96"/>
      <c r="FW193" s="96"/>
      <c r="FX193" s="96"/>
      <c r="FY193" s="96"/>
      <c r="FZ193" s="96"/>
      <c r="GA193" s="96"/>
      <c r="GB193" s="96"/>
      <c r="GC193" s="96"/>
      <c r="GD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</row>
    <row r="194" spans="1:198" ht="15" customHeight="1">
      <c r="A194" s="333"/>
      <c r="B194" s="336"/>
      <c r="C194" s="344"/>
      <c r="D194" s="359"/>
      <c r="E194" s="354"/>
      <c r="F194" s="417"/>
      <c r="G194" s="267" t="s">
        <v>159</v>
      </c>
      <c r="H194" s="165">
        <v>6060</v>
      </c>
      <c r="I194" s="166" t="s">
        <v>28</v>
      </c>
      <c r="J194" s="156"/>
      <c r="K194" s="156"/>
      <c r="L194" s="156"/>
      <c r="M194" s="568">
        <v>30207</v>
      </c>
      <c r="N194" s="156">
        <v>85000</v>
      </c>
      <c r="O194" s="156">
        <v>200000</v>
      </c>
      <c r="P194" s="156">
        <v>140000</v>
      </c>
      <c r="Q194" s="156">
        <v>130000</v>
      </c>
      <c r="R194" s="156">
        <v>130000</v>
      </c>
      <c r="S194" s="156">
        <v>130000</v>
      </c>
      <c r="T194" s="156">
        <v>130000</v>
      </c>
      <c r="U194" s="156">
        <v>130000</v>
      </c>
      <c r="V194" s="156">
        <v>130000</v>
      </c>
      <c r="W194" s="158"/>
      <c r="X194" s="337"/>
      <c r="Y194" s="40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  <c r="FF194" s="96"/>
      <c r="FG194" s="96"/>
      <c r="FH194" s="96"/>
      <c r="FI194" s="96"/>
      <c r="FJ194" s="96"/>
      <c r="FK194" s="96"/>
      <c r="FL194" s="96"/>
      <c r="FM194" s="96"/>
      <c r="FN194" s="96"/>
      <c r="FO194" s="96"/>
      <c r="FP194" s="96"/>
      <c r="FQ194" s="96"/>
      <c r="FR194" s="96"/>
      <c r="FS194" s="96"/>
      <c r="FT194" s="96"/>
      <c r="FU194" s="96"/>
      <c r="FV194" s="96"/>
      <c r="FW194" s="96"/>
      <c r="FX194" s="96"/>
      <c r="FY194" s="96"/>
      <c r="FZ194" s="96"/>
      <c r="GA194" s="96"/>
      <c r="GB194" s="96"/>
      <c r="GC194" s="96"/>
      <c r="GD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</row>
    <row r="195" spans="1:198" ht="15" customHeight="1">
      <c r="A195" s="333"/>
      <c r="B195" s="336"/>
      <c r="C195" s="344"/>
      <c r="D195" s="359"/>
      <c r="E195" s="354"/>
      <c r="F195" s="417"/>
      <c r="G195" s="267" t="s">
        <v>160</v>
      </c>
      <c r="H195" s="165">
        <v>6060</v>
      </c>
      <c r="I195" s="166" t="s">
        <v>28</v>
      </c>
      <c r="J195" s="156"/>
      <c r="K195" s="156"/>
      <c r="L195" s="156"/>
      <c r="M195" s="156">
        <v>90000</v>
      </c>
      <c r="N195" s="156">
        <v>70000</v>
      </c>
      <c r="O195" s="156">
        <f>190000+100000</f>
        <v>290000</v>
      </c>
      <c r="P195" s="156">
        <v>140000</v>
      </c>
      <c r="Q195" s="156">
        <v>140000</v>
      </c>
      <c r="R195" s="156">
        <v>140000</v>
      </c>
      <c r="S195" s="156">
        <v>140000</v>
      </c>
      <c r="T195" s="156">
        <v>140000</v>
      </c>
      <c r="U195" s="156">
        <v>140000</v>
      </c>
      <c r="V195" s="156">
        <v>140000</v>
      </c>
      <c r="W195" s="156"/>
      <c r="X195" s="337"/>
      <c r="Y195" s="40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</row>
    <row r="196" spans="1:198" ht="15" customHeight="1">
      <c r="A196" s="333"/>
      <c r="B196" s="336"/>
      <c r="C196" s="344"/>
      <c r="D196" s="359"/>
      <c r="E196" s="354"/>
      <c r="F196" s="417"/>
      <c r="G196" s="267" t="s">
        <v>161</v>
      </c>
      <c r="H196" s="165">
        <v>6060</v>
      </c>
      <c r="I196" s="166" t="s">
        <v>28</v>
      </c>
      <c r="J196" s="187"/>
      <c r="K196" s="187"/>
      <c r="L196" s="156"/>
      <c r="M196" s="156">
        <v>63000</v>
      </c>
      <c r="N196" s="156">
        <v>52000</v>
      </c>
      <c r="O196" s="156">
        <f>220000+100000</f>
        <v>320000</v>
      </c>
      <c r="P196" s="156">
        <v>250000</v>
      </c>
      <c r="Q196" s="156">
        <v>300000</v>
      </c>
      <c r="R196" s="156">
        <v>250000</v>
      </c>
      <c r="S196" s="156">
        <v>250000</v>
      </c>
      <c r="T196" s="156">
        <v>250000</v>
      </c>
      <c r="U196" s="156">
        <v>250000</v>
      </c>
      <c r="V196" s="156">
        <v>250000</v>
      </c>
      <c r="W196" s="156"/>
      <c r="X196" s="337"/>
      <c r="Y196" s="40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96"/>
      <c r="EZ196" s="96"/>
      <c r="FA196" s="96"/>
      <c r="FB196" s="96"/>
      <c r="FC196" s="96"/>
      <c r="FD196" s="96"/>
      <c r="FE196" s="96"/>
      <c r="FF196" s="96"/>
      <c r="FG196" s="96"/>
      <c r="FH196" s="96"/>
      <c r="FI196" s="96"/>
      <c r="FJ196" s="96"/>
      <c r="FK196" s="96"/>
      <c r="FL196" s="96"/>
      <c r="FM196" s="96"/>
      <c r="FN196" s="96"/>
      <c r="FO196" s="96"/>
      <c r="FP196" s="96"/>
      <c r="FQ196" s="96"/>
      <c r="FR196" s="96"/>
      <c r="FS196" s="96"/>
      <c r="FT196" s="96"/>
      <c r="FU196" s="96"/>
      <c r="FV196" s="96"/>
      <c r="FW196" s="96"/>
      <c r="FX196" s="96"/>
      <c r="FY196" s="96"/>
      <c r="FZ196" s="96"/>
      <c r="GA196" s="96"/>
      <c r="GB196" s="96"/>
      <c r="GC196" s="96"/>
      <c r="GD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</row>
    <row r="197" spans="1:198" ht="12.75" customHeight="1">
      <c r="A197" s="333"/>
      <c r="B197" s="336"/>
      <c r="C197" s="344"/>
      <c r="D197" s="359"/>
      <c r="E197" s="354"/>
      <c r="F197" s="417"/>
      <c r="G197" s="266"/>
      <c r="H197" s="154"/>
      <c r="I197" s="160" t="s">
        <v>26</v>
      </c>
      <c r="J197" s="207">
        <f>SUM(J192:J196)</f>
        <v>615000</v>
      </c>
      <c r="K197" s="207">
        <f t="shared" ref="K197" si="56">SUM(K192:K196)</f>
        <v>513000</v>
      </c>
      <c r="L197" s="207">
        <f>SUM(L192:L196)</f>
        <v>0</v>
      </c>
      <c r="M197" s="207">
        <f t="shared" ref="M197:W197" si="57">SUM(M192:M196)</f>
        <v>346207</v>
      </c>
      <c r="N197" s="207">
        <f t="shared" si="57"/>
        <v>502000</v>
      </c>
      <c r="O197" s="207">
        <f t="shared" si="57"/>
        <v>960000</v>
      </c>
      <c r="P197" s="207">
        <f t="shared" si="57"/>
        <v>530000</v>
      </c>
      <c r="Q197" s="207">
        <f t="shared" si="57"/>
        <v>720000</v>
      </c>
      <c r="R197" s="207">
        <f t="shared" si="57"/>
        <v>520000</v>
      </c>
      <c r="S197" s="207">
        <f t="shared" si="57"/>
        <v>520000</v>
      </c>
      <c r="T197" s="207">
        <f t="shared" si="57"/>
        <v>520000</v>
      </c>
      <c r="U197" s="207">
        <f t="shared" si="57"/>
        <v>520000</v>
      </c>
      <c r="V197" s="207">
        <f t="shared" si="57"/>
        <v>520000</v>
      </c>
      <c r="W197" s="207">
        <f t="shared" si="57"/>
        <v>0</v>
      </c>
      <c r="X197" s="337"/>
      <c r="Y197" s="40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6"/>
      <c r="FU197" s="96"/>
      <c r="FV197" s="96"/>
      <c r="FW197" s="96"/>
      <c r="FX197" s="96"/>
      <c r="FY197" s="96"/>
      <c r="FZ197" s="96"/>
      <c r="GA197" s="96"/>
      <c r="GB197" s="96"/>
      <c r="GC197" s="96"/>
      <c r="GD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</row>
    <row r="198" spans="1:198" ht="13.5" customHeight="1">
      <c r="A198" s="333">
        <v>5</v>
      </c>
      <c r="B198" s="336" t="s">
        <v>48</v>
      </c>
      <c r="C198" s="359">
        <v>2014</v>
      </c>
      <c r="D198" s="359">
        <v>2029</v>
      </c>
      <c r="E198" s="354" t="s">
        <v>27</v>
      </c>
      <c r="F198" s="352">
        <f>840791+X198</f>
        <v>1160791</v>
      </c>
      <c r="G198" s="266" t="s">
        <v>160</v>
      </c>
      <c r="H198" s="165">
        <v>6050</v>
      </c>
      <c r="I198" s="155" t="s">
        <v>28</v>
      </c>
      <c r="J198" s="164">
        <v>110641</v>
      </c>
      <c r="K198" s="158">
        <f>50000-50000</f>
        <v>0</v>
      </c>
      <c r="L198" s="156"/>
      <c r="M198" s="156">
        <v>0</v>
      </c>
      <c r="N198" s="156">
        <v>0</v>
      </c>
      <c r="O198" s="156">
        <v>75000</v>
      </c>
      <c r="P198" s="156">
        <v>100000</v>
      </c>
      <c r="Q198" s="156">
        <v>75000</v>
      </c>
      <c r="R198" s="156">
        <v>70000</v>
      </c>
      <c r="S198" s="156"/>
      <c r="T198" s="156"/>
      <c r="U198" s="156"/>
      <c r="V198" s="158"/>
      <c r="W198" s="158"/>
      <c r="X198" s="440">
        <f>SUM(M202:W202)</f>
        <v>320000</v>
      </c>
      <c r="Y198" s="141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  <c r="FF198" s="96"/>
      <c r="FG198" s="96"/>
      <c r="FH198" s="96"/>
      <c r="FI198" s="96"/>
      <c r="FJ198" s="96"/>
      <c r="FK198" s="96"/>
      <c r="FL198" s="96"/>
      <c r="FM198" s="96"/>
      <c r="FN198" s="96"/>
      <c r="FO198" s="96"/>
      <c r="FP198" s="96"/>
      <c r="FQ198" s="96"/>
      <c r="FR198" s="96"/>
      <c r="FS198" s="96"/>
      <c r="FT198" s="96"/>
      <c r="FU198" s="96"/>
      <c r="FV198" s="96"/>
      <c r="FW198" s="96"/>
      <c r="FX198" s="96"/>
      <c r="FY198" s="96"/>
      <c r="FZ198" s="96"/>
      <c r="GA198" s="96"/>
      <c r="GB198" s="96"/>
      <c r="GC198" s="96"/>
      <c r="GD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</row>
    <row r="199" spans="1:198" ht="13.5" customHeight="1">
      <c r="A199" s="333"/>
      <c r="B199" s="336"/>
      <c r="C199" s="359"/>
      <c r="D199" s="359"/>
      <c r="E199" s="354"/>
      <c r="F199" s="352"/>
      <c r="G199" s="269"/>
      <c r="H199" s="165"/>
      <c r="I199" s="155" t="s">
        <v>31</v>
      </c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440"/>
      <c r="Y199" s="141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  <c r="FF199" s="96"/>
      <c r="FG199" s="96"/>
      <c r="FH199" s="96"/>
      <c r="FI199" s="96"/>
      <c r="FJ199" s="96"/>
      <c r="FK199" s="96"/>
      <c r="FL199" s="96"/>
      <c r="FM199" s="96"/>
      <c r="FN199" s="96"/>
      <c r="FO199" s="96"/>
      <c r="FP199" s="96"/>
      <c r="FQ199" s="96"/>
      <c r="FR199" s="96"/>
      <c r="FS199" s="96"/>
      <c r="FT199" s="96"/>
      <c r="FU199" s="96"/>
      <c r="FV199" s="96"/>
      <c r="FW199" s="96"/>
      <c r="FX199" s="96"/>
      <c r="FY199" s="96"/>
      <c r="FZ199" s="96"/>
      <c r="GA199" s="96"/>
      <c r="GB199" s="96"/>
      <c r="GC199" s="96"/>
      <c r="GD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</row>
    <row r="200" spans="1:198" ht="13.5" customHeight="1">
      <c r="A200" s="333"/>
      <c r="B200" s="336"/>
      <c r="C200" s="359"/>
      <c r="D200" s="359"/>
      <c r="E200" s="354"/>
      <c r="F200" s="352"/>
      <c r="G200" s="269"/>
      <c r="H200" s="165"/>
      <c r="I200" s="155" t="s">
        <v>30</v>
      </c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440"/>
      <c r="Y200" s="40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  <c r="FF200" s="96"/>
      <c r="FG200" s="96"/>
      <c r="FH200" s="96"/>
      <c r="FI200" s="96"/>
      <c r="FJ200" s="96"/>
      <c r="FK200" s="96"/>
      <c r="FL200" s="96"/>
      <c r="FM200" s="96"/>
      <c r="FN200" s="96"/>
      <c r="FO200" s="96"/>
      <c r="FP200" s="96"/>
      <c r="FQ200" s="96"/>
      <c r="FR200" s="96"/>
      <c r="FS200" s="96"/>
      <c r="FT200" s="96"/>
      <c r="FU200" s="96"/>
      <c r="FV200" s="96"/>
      <c r="FW200" s="96"/>
      <c r="FX200" s="96"/>
      <c r="FY200" s="96"/>
      <c r="FZ200" s="96"/>
      <c r="GA200" s="96"/>
      <c r="GB200" s="96"/>
      <c r="GC200" s="96"/>
      <c r="GD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</row>
    <row r="201" spans="1:198" ht="18" customHeight="1">
      <c r="A201" s="333"/>
      <c r="B201" s="336"/>
      <c r="C201" s="359"/>
      <c r="D201" s="359"/>
      <c r="E201" s="354"/>
      <c r="F201" s="352"/>
      <c r="G201" s="269"/>
      <c r="H201" s="165">
        <v>6050</v>
      </c>
      <c r="I201" s="155" t="s">
        <v>143</v>
      </c>
      <c r="J201" s="186"/>
      <c r="K201" s="186"/>
      <c r="L201" s="156">
        <v>0</v>
      </c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440"/>
      <c r="Y201" s="40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  <c r="FX201" s="96"/>
      <c r="FY201" s="96"/>
      <c r="FZ201" s="96"/>
      <c r="GA201" s="96"/>
      <c r="GB201" s="96"/>
      <c r="GC201" s="96"/>
      <c r="GD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</row>
    <row r="202" spans="1:198" ht="13.5" customHeight="1">
      <c r="A202" s="333"/>
      <c r="B202" s="336"/>
      <c r="C202" s="359"/>
      <c r="D202" s="359"/>
      <c r="E202" s="354"/>
      <c r="F202" s="352"/>
      <c r="G202" s="269"/>
      <c r="H202" s="165"/>
      <c r="I202" s="160" t="s">
        <v>26</v>
      </c>
      <c r="J202" s="161">
        <f t="shared" ref="J202:W202" si="58">SUM(J198:J201)</f>
        <v>110641</v>
      </c>
      <c r="K202" s="161">
        <f t="shared" si="58"/>
        <v>0</v>
      </c>
      <c r="L202" s="161">
        <f t="shared" si="58"/>
        <v>0</v>
      </c>
      <c r="M202" s="161">
        <f t="shared" si="58"/>
        <v>0</v>
      </c>
      <c r="N202" s="161">
        <f t="shared" si="58"/>
        <v>0</v>
      </c>
      <c r="O202" s="161">
        <f>SUM(O198:O201)</f>
        <v>75000</v>
      </c>
      <c r="P202" s="161">
        <f t="shared" si="58"/>
        <v>100000</v>
      </c>
      <c r="Q202" s="161">
        <f t="shared" si="58"/>
        <v>75000</v>
      </c>
      <c r="R202" s="161">
        <f t="shared" si="58"/>
        <v>70000</v>
      </c>
      <c r="S202" s="161">
        <f t="shared" si="58"/>
        <v>0</v>
      </c>
      <c r="T202" s="161">
        <f t="shared" si="58"/>
        <v>0</v>
      </c>
      <c r="U202" s="161">
        <f t="shared" si="58"/>
        <v>0</v>
      </c>
      <c r="V202" s="161">
        <f t="shared" si="58"/>
        <v>0</v>
      </c>
      <c r="W202" s="161">
        <f t="shared" si="58"/>
        <v>0</v>
      </c>
      <c r="X202" s="440"/>
      <c r="Y202" s="40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  <c r="FF202" s="96"/>
      <c r="FG202" s="96"/>
      <c r="FH202" s="96"/>
      <c r="FI202" s="96"/>
      <c r="FJ202" s="96"/>
      <c r="FK202" s="96"/>
      <c r="FL202" s="96"/>
      <c r="FM202" s="96"/>
      <c r="FN202" s="96"/>
      <c r="FO202" s="96"/>
      <c r="FP202" s="96"/>
      <c r="FQ202" s="96"/>
      <c r="FR202" s="96"/>
      <c r="FS202" s="96"/>
      <c r="FT202" s="96"/>
      <c r="FU202" s="96"/>
      <c r="FV202" s="96"/>
      <c r="FW202" s="96"/>
      <c r="FX202" s="96"/>
      <c r="FY202" s="96"/>
      <c r="FZ202" s="96"/>
      <c r="GA202" s="96"/>
      <c r="GB202" s="96"/>
      <c r="GC202" s="96"/>
      <c r="GD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</row>
    <row r="203" spans="1:198" ht="15.75" hidden="1" customHeight="1">
      <c r="A203" s="378">
        <v>7</v>
      </c>
      <c r="B203" s="448" t="s">
        <v>144</v>
      </c>
      <c r="C203" s="435">
        <v>2020</v>
      </c>
      <c r="D203" s="435">
        <v>2022</v>
      </c>
      <c r="E203" s="354" t="s">
        <v>27</v>
      </c>
      <c r="F203" s="513">
        <f>X203</f>
        <v>0</v>
      </c>
      <c r="G203" s="267" t="s">
        <v>159</v>
      </c>
      <c r="H203" s="165">
        <v>6050</v>
      </c>
      <c r="I203" s="155" t="s">
        <v>145</v>
      </c>
      <c r="J203" s="164">
        <v>110641</v>
      </c>
      <c r="K203" s="158">
        <f>50000-50000</f>
        <v>0</v>
      </c>
      <c r="L203" s="156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440">
        <f>SUM(L207:R207)</f>
        <v>0</v>
      </c>
      <c r="Y203" s="40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96"/>
      <c r="FS203" s="96"/>
      <c r="FT203" s="96"/>
      <c r="FU203" s="96"/>
      <c r="FV203" s="96"/>
      <c r="FW203" s="96"/>
      <c r="FX203" s="96"/>
      <c r="FY203" s="96"/>
      <c r="FZ203" s="96"/>
      <c r="GA203" s="96"/>
      <c r="GB203" s="96"/>
      <c r="GC203" s="96"/>
      <c r="GD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</row>
    <row r="204" spans="1:198" ht="15.75" hidden="1" customHeight="1">
      <c r="A204" s="379"/>
      <c r="B204" s="449"/>
      <c r="C204" s="436"/>
      <c r="D204" s="436"/>
      <c r="E204" s="354"/>
      <c r="F204" s="514"/>
      <c r="G204" s="267" t="s">
        <v>160</v>
      </c>
      <c r="H204" s="165">
        <v>6050</v>
      </c>
      <c r="I204" s="155" t="s">
        <v>31</v>
      </c>
      <c r="J204" s="186"/>
      <c r="K204" s="186"/>
      <c r="L204" s="15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440"/>
      <c r="Y204" s="40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96"/>
      <c r="FS204" s="96"/>
      <c r="FT204" s="96"/>
      <c r="FU204" s="96"/>
      <c r="FV204" s="96"/>
      <c r="FW204" s="96"/>
      <c r="FX204" s="96"/>
      <c r="FY204" s="96"/>
      <c r="FZ204" s="96"/>
      <c r="GA204" s="96"/>
      <c r="GB204" s="96"/>
      <c r="GC204" s="96"/>
      <c r="GD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</row>
    <row r="205" spans="1:198" ht="15.75" hidden="1" customHeight="1">
      <c r="A205" s="379"/>
      <c r="B205" s="449"/>
      <c r="C205" s="436"/>
      <c r="D205" s="436"/>
      <c r="E205" s="354"/>
      <c r="F205" s="514"/>
      <c r="G205" s="266"/>
      <c r="H205" s="165"/>
      <c r="I205" s="155" t="s">
        <v>30</v>
      </c>
      <c r="J205" s="186"/>
      <c r="K205" s="186"/>
      <c r="L205" s="187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440"/>
      <c r="Y205" s="40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6"/>
      <c r="FU205" s="96"/>
      <c r="FV205" s="96"/>
      <c r="FW205" s="96"/>
      <c r="FX205" s="96"/>
      <c r="FY205" s="96"/>
      <c r="FZ205" s="96"/>
      <c r="GA205" s="96"/>
      <c r="GB205" s="96"/>
      <c r="GC205" s="96"/>
      <c r="GD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</row>
    <row r="206" spans="1:198" ht="15.75" hidden="1" customHeight="1">
      <c r="A206" s="379"/>
      <c r="B206" s="449"/>
      <c r="C206" s="436"/>
      <c r="D206" s="436"/>
      <c r="E206" s="354"/>
      <c r="F206" s="514"/>
      <c r="G206" s="266"/>
      <c r="H206" s="165"/>
      <c r="I206" s="155" t="s">
        <v>143</v>
      </c>
      <c r="J206" s="186"/>
      <c r="K206" s="186"/>
      <c r="L206" s="158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440"/>
      <c r="Y206" s="40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</row>
    <row r="207" spans="1:198" ht="13.5" hidden="1" customHeight="1">
      <c r="A207" s="380"/>
      <c r="B207" s="450"/>
      <c r="C207" s="437"/>
      <c r="D207" s="437"/>
      <c r="E207" s="354"/>
      <c r="F207" s="515"/>
      <c r="G207" s="266"/>
      <c r="H207" s="165"/>
      <c r="I207" s="160" t="s">
        <v>26</v>
      </c>
      <c r="J207" s="161">
        <f t="shared" ref="J207:N207" si="59">SUM(J203:J206)</f>
        <v>110641</v>
      </c>
      <c r="K207" s="161">
        <f t="shared" si="59"/>
        <v>0</v>
      </c>
      <c r="L207" s="161">
        <f t="shared" si="59"/>
        <v>0</v>
      </c>
      <c r="M207" s="161">
        <f t="shared" si="59"/>
        <v>0</v>
      </c>
      <c r="N207" s="161">
        <f t="shared" si="59"/>
        <v>0</v>
      </c>
      <c r="O207" s="161">
        <f>SUM(O203:O206)</f>
        <v>0</v>
      </c>
      <c r="P207" s="161">
        <f t="shared" ref="P207:W207" si="60">SUM(P203:P206)</f>
        <v>0</v>
      </c>
      <c r="Q207" s="161">
        <f t="shared" si="60"/>
        <v>0</v>
      </c>
      <c r="R207" s="161">
        <f t="shared" si="60"/>
        <v>0</v>
      </c>
      <c r="S207" s="161">
        <f t="shared" si="60"/>
        <v>0</v>
      </c>
      <c r="T207" s="161">
        <f t="shared" si="60"/>
        <v>0</v>
      </c>
      <c r="U207" s="161">
        <f t="shared" si="60"/>
        <v>0</v>
      </c>
      <c r="V207" s="161">
        <f t="shared" si="60"/>
        <v>0</v>
      </c>
      <c r="W207" s="161">
        <f t="shared" si="60"/>
        <v>0</v>
      </c>
      <c r="X207" s="440"/>
      <c r="Y207" s="40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</row>
    <row r="208" spans="1:198" ht="13.5" hidden="1" customHeight="1">
      <c r="A208" s="378">
        <v>8</v>
      </c>
      <c r="B208" s="350" t="s">
        <v>213</v>
      </c>
      <c r="C208" s="358">
        <v>2019</v>
      </c>
      <c r="D208" s="358">
        <v>2023</v>
      </c>
      <c r="E208" s="372" t="s">
        <v>27</v>
      </c>
      <c r="F208" s="353">
        <f>X208</f>
        <v>0</v>
      </c>
      <c r="G208" s="445" t="s">
        <v>121</v>
      </c>
      <c r="H208" s="86">
        <v>6050</v>
      </c>
      <c r="I208" s="60" t="s">
        <v>28</v>
      </c>
      <c r="J208" s="214">
        <v>239118</v>
      </c>
      <c r="K208" s="84">
        <v>320000</v>
      </c>
      <c r="L208" s="84"/>
      <c r="M208" s="84"/>
      <c r="N208" s="77"/>
      <c r="O208" s="85"/>
      <c r="P208" s="85"/>
      <c r="Q208" s="85"/>
      <c r="R208" s="85"/>
      <c r="S208" s="85"/>
      <c r="T208" s="85"/>
      <c r="U208" s="85"/>
      <c r="V208" s="85"/>
      <c r="W208" s="85"/>
      <c r="X208" s="452">
        <f>SUM(L212:R212)</f>
        <v>0</v>
      </c>
      <c r="Y208" s="40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</row>
    <row r="209" spans="1:198" ht="13.5" hidden="1" customHeight="1">
      <c r="A209" s="379"/>
      <c r="B209" s="350"/>
      <c r="C209" s="358"/>
      <c r="D209" s="358"/>
      <c r="E209" s="372"/>
      <c r="F209" s="353"/>
      <c r="G209" s="445"/>
      <c r="H209" s="86"/>
      <c r="I209" s="60" t="s">
        <v>102</v>
      </c>
      <c r="J209" s="215">
        <v>120885</v>
      </c>
      <c r="K209" s="84">
        <v>133656</v>
      </c>
      <c r="L209" s="62"/>
      <c r="M209" s="62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452"/>
      <c r="Y209" s="40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6"/>
      <c r="FU209" s="96"/>
      <c r="FV209" s="96"/>
      <c r="FW209" s="96"/>
      <c r="FX209" s="96"/>
      <c r="FY209" s="96"/>
      <c r="FZ209" s="96"/>
      <c r="GA209" s="96"/>
      <c r="GB209" s="96"/>
      <c r="GC209" s="96"/>
      <c r="GD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</row>
    <row r="210" spans="1:198" ht="13.5" hidden="1" customHeight="1">
      <c r="A210" s="379"/>
      <c r="B210" s="350"/>
      <c r="C210" s="358"/>
      <c r="D210" s="358"/>
      <c r="E210" s="372"/>
      <c r="F210" s="353"/>
      <c r="G210" s="445"/>
      <c r="H210" s="86"/>
      <c r="I210" s="60" t="s">
        <v>30</v>
      </c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452"/>
      <c r="Y210" s="40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</row>
    <row r="211" spans="1:198" ht="13.5" hidden="1" customHeight="1">
      <c r="A211" s="379"/>
      <c r="B211" s="350"/>
      <c r="C211" s="358"/>
      <c r="D211" s="358"/>
      <c r="E211" s="372"/>
      <c r="F211" s="353"/>
      <c r="G211" s="445"/>
      <c r="H211" s="86"/>
      <c r="I211" s="60" t="s">
        <v>33</v>
      </c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452"/>
      <c r="Y211" s="40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</row>
    <row r="212" spans="1:198" ht="12" hidden="1" customHeight="1">
      <c r="A212" s="380"/>
      <c r="B212" s="350"/>
      <c r="C212" s="358"/>
      <c r="D212" s="358"/>
      <c r="E212" s="372"/>
      <c r="F212" s="353"/>
      <c r="G212" s="445"/>
      <c r="H212" s="86"/>
      <c r="I212" s="64" t="s">
        <v>26</v>
      </c>
      <c r="J212" s="65">
        <f t="shared" ref="J212:P212" si="61">SUM(J208:J211)</f>
        <v>360003</v>
      </c>
      <c r="K212" s="65">
        <f t="shared" si="61"/>
        <v>453656</v>
      </c>
      <c r="L212" s="65">
        <f t="shared" si="61"/>
        <v>0</v>
      </c>
      <c r="M212" s="65">
        <f t="shared" si="61"/>
        <v>0</v>
      </c>
      <c r="N212" s="65">
        <f t="shared" si="61"/>
        <v>0</v>
      </c>
      <c r="O212" s="65">
        <f t="shared" si="61"/>
        <v>0</v>
      </c>
      <c r="P212" s="65">
        <f t="shared" si="61"/>
        <v>0</v>
      </c>
      <c r="Q212" s="65"/>
      <c r="R212" s="65"/>
      <c r="S212" s="65"/>
      <c r="T212" s="65"/>
      <c r="U212" s="65"/>
      <c r="V212" s="65"/>
      <c r="W212" s="65"/>
      <c r="X212" s="452"/>
      <c r="Y212" s="40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96"/>
      <c r="EZ212" s="96"/>
      <c r="FA212" s="96"/>
      <c r="FB212" s="96"/>
      <c r="FC212" s="96"/>
      <c r="FD212" s="96"/>
      <c r="FE212" s="96"/>
      <c r="FF212" s="96"/>
      <c r="FG212" s="96"/>
      <c r="FH212" s="96"/>
      <c r="FI212" s="96"/>
      <c r="FJ212" s="96"/>
      <c r="FK212" s="96"/>
      <c r="FL212" s="96"/>
      <c r="FM212" s="96"/>
      <c r="FN212" s="96"/>
      <c r="FO212" s="96"/>
      <c r="FP212" s="96"/>
      <c r="FQ212" s="96"/>
      <c r="FR212" s="96"/>
      <c r="FS212" s="96"/>
      <c r="FT212" s="96"/>
      <c r="FU212" s="96"/>
      <c r="FV212" s="96"/>
      <c r="FW212" s="96"/>
      <c r="FX212" s="96"/>
      <c r="FY212" s="96"/>
      <c r="FZ212" s="96"/>
      <c r="GA212" s="96"/>
      <c r="GB212" s="96"/>
      <c r="GC212" s="96"/>
      <c r="GD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</row>
    <row r="213" spans="1:198" ht="15" hidden="1" customHeight="1">
      <c r="A213" s="378">
        <v>5</v>
      </c>
      <c r="B213" s="350" t="s">
        <v>214</v>
      </c>
      <c r="C213" s="358">
        <v>2022</v>
      </c>
      <c r="D213" s="358">
        <v>2023</v>
      </c>
      <c r="E213" s="372" t="s">
        <v>27</v>
      </c>
      <c r="F213" s="353">
        <f>X213</f>
        <v>0</v>
      </c>
      <c r="G213" s="445" t="s">
        <v>121</v>
      </c>
      <c r="H213" s="86">
        <v>6050</v>
      </c>
      <c r="I213" s="61" t="s">
        <v>28</v>
      </c>
      <c r="J213" s="87">
        <v>239118</v>
      </c>
      <c r="K213" s="84">
        <v>320000</v>
      </c>
      <c r="L213" s="84"/>
      <c r="M213" s="84"/>
      <c r="N213" s="87"/>
      <c r="O213" s="84"/>
      <c r="P213" s="84"/>
      <c r="Q213" s="84"/>
      <c r="R213" s="84"/>
      <c r="S213" s="84"/>
      <c r="T213" s="84"/>
      <c r="U213" s="84"/>
      <c r="V213" s="84"/>
      <c r="W213" s="84"/>
      <c r="X213" s="452">
        <f>SUM(L217:R217)</f>
        <v>0</v>
      </c>
      <c r="Y213" s="40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  <c r="FF213" s="96"/>
      <c r="FG213" s="96"/>
      <c r="FH213" s="96"/>
      <c r="FI213" s="96"/>
      <c r="FJ213" s="96"/>
      <c r="FK213" s="96"/>
      <c r="FL213" s="96"/>
      <c r="FM213" s="96"/>
      <c r="FN213" s="96"/>
      <c r="FO213" s="96"/>
      <c r="FP213" s="96"/>
      <c r="FQ213" s="96"/>
      <c r="FR213" s="96"/>
      <c r="FS213" s="96"/>
      <c r="FT213" s="96"/>
      <c r="FU213" s="96"/>
      <c r="FV213" s="96"/>
      <c r="FW213" s="96"/>
      <c r="FX213" s="96"/>
      <c r="FY213" s="96"/>
      <c r="FZ213" s="96"/>
      <c r="GA213" s="96"/>
      <c r="GB213" s="96"/>
      <c r="GC213" s="96"/>
      <c r="GD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</row>
    <row r="214" spans="1:198" ht="15" hidden="1" customHeight="1">
      <c r="A214" s="379"/>
      <c r="B214" s="350"/>
      <c r="C214" s="358"/>
      <c r="D214" s="358"/>
      <c r="E214" s="372"/>
      <c r="F214" s="353"/>
      <c r="G214" s="445"/>
      <c r="H214" s="86"/>
      <c r="I214" s="61" t="s">
        <v>102</v>
      </c>
      <c r="J214" s="84">
        <v>120885</v>
      </c>
      <c r="K214" s="84">
        <v>133656</v>
      </c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452"/>
      <c r="Y214" s="40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  <c r="FF214" s="96"/>
      <c r="FG214" s="96"/>
      <c r="FH214" s="96"/>
      <c r="FI214" s="96"/>
      <c r="FJ214" s="96"/>
      <c r="FK214" s="96"/>
      <c r="FL214" s="96"/>
      <c r="FM214" s="96"/>
      <c r="FN214" s="96"/>
      <c r="FO214" s="96"/>
      <c r="FP214" s="96"/>
      <c r="FQ214" s="96"/>
      <c r="FR214" s="96"/>
      <c r="FS214" s="96"/>
      <c r="FT214" s="96"/>
      <c r="FU214" s="96"/>
      <c r="FV214" s="96"/>
      <c r="FW214" s="96"/>
      <c r="FX214" s="96"/>
      <c r="FY214" s="96"/>
      <c r="FZ214" s="96"/>
      <c r="GA214" s="96"/>
      <c r="GB214" s="96"/>
      <c r="GC214" s="96"/>
      <c r="GD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</row>
    <row r="215" spans="1:198" ht="15" hidden="1" customHeight="1">
      <c r="A215" s="379"/>
      <c r="B215" s="350"/>
      <c r="C215" s="358"/>
      <c r="D215" s="358"/>
      <c r="E215" s="372"/>
      <c r="F215" s="353"/>
      <c r="G215" s="445"/>
      <c r="H215" s="86"/>
      <c r="I215" s="61" t="s">
        <v>30</v>
      </c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452"/>
      <c r="Y215" s="40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  <c r="FF215" s="96"/>
      <c r="FG215" s="96"/>
      <c r="FH215" s="96"/>
      <c r="FI215" s="96"/>
      <c r="FJ215" s="96"/>
      <c r="FK215" s="96"/>
      <c r="FL215" s="96"/>
      <c r="FM215" s="96"/>
      <c r="FN215" s="96"/>
      <c r="FO215" s="96"/>
      <c r="FP215" s="96"/>
      <c r="FQ215" s="96"/>
      <c r="FR215" s="96"/>
      <c r="FS215" s="96"/>
      <c r="FT215" s="96"/>
      <c r="FU215" s="96"/>
      <c r="FV215" s="96"/>
      <c r="FW215" s="96"/>
      <c r="FX215" s="96"/>
      <c r="FY215" s="96"/>
      <c r="FZ215" s="96"/>
      <c r="GA215" s="96"/>
      <c r="GB215" s="96"/>
      <c r="GC215" s="96"/>
      <c r="GD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</row>
    <row r="216" spans="1:198" ht="17.25" hidden="1" customHeight="1">
      <c r="A216" s="379"/>
      <c r="B216" s="350"/>
      <c r="C216" s="358"/>
      <c r="D216" s="358"/>
      <c r="E216" s="372"/>
      <c r="F216" s="353"/>
      <c r="G216" s="445"/>
      <c r="H216" s="86">
        <v>6050</v>
      </c>
      <c r="I216" s="61" t="s">
        <v>187</v>
      </c>
      <c r="J216" s="62"/>
      <c r="K216" s="62"/>
      <c r="L216" s="62"/>
      <c r="M216" s="84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452"/>
      <c r="Y216" s="40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  <c r="FF216" s="96"/>
      <c r="FG216" s="96"/>
      <c r="FH216" s="96"/>
      <c r="FI216" s="96"/>
      <c r="FJ216" s="96"/>
      <c r="FK216" s="96"/>
      <c r="FL216" s="96"/>
      <c r="FM216" s="96"/>
      <c r="FN216" s="96"/>
      <c r="FO216" s="96"/>
      <c r="FP216" s="96"/>
      <c r="FQ216" s="96"/>
      <c r="FR216" s="96"/>
      <c r="FS216" s="96"/>
      <c r="FT216" s="96"/>
      <c r="FU216" s="96"/>
      <c r="FV216" s="96"/>
      <c r="FW216" s="96"/>
      <c r="FX216" s="96"/>
      <c r="FY216" s="96"/>
      <c r="FZ216" s="96"/>
      <c r="GA216" s="96"/>
      <c r="GB216" s="96"/>
      <c r="GC216" s="96"/>
      <c r="GD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</row>
    <row r="217" spans="1:198" ht="12.75" hidden="1" customHeight="1">
      <c r="A217" s="380"/>
      <c r="B217" s="350"/>
      <c r="C217" s="358"/>
      <c r="D217" s="358"/>
      <c r="E217" s="372"/>
      <c r="F217" s="353"/>
      <c r="G217" s="445"/>
      <c r="H217" s="86"/>
      <c r="I217" s="64" t="s">
        <v>26</v>
      </c>
      <c r="J217" s="65">
        <f t="shared" ref="J217:P217" si="62">SUM(J213:J216)</f>
        <v>360003</v>
      </c>
      <c r="K217" s="65">
        <f t="shared" si="62"/>
        <v>453656</v>
      </c>
      <c r="L217" s="65">
        <f t="shared" si="62"/>
        <v>0</v>
      </c>
      <c r="M217" s="65">
        <f t="shared" si="62"/>
        <v>0</v>
      </c>
      <c r="N217" s="65">
        <f t="shared" si="62"/>
        <v>0</v>
      </c>
      <c r="O217" s="65">
        <f t="shared" si="62"/>
        <v>0</v>
      </c>
      <c r="P217" s="65">
        <f t="shared" si="62"/>
        <v>0</v>
      </c>
      <c r="Q217" s="65"/>
      <c r="R217" s="65"/>
      <c r="S217" s="65"/>
      <c r="T217" s="65"/>
      <c r="U217" s="65"/>
      <c r="V217" s="65"/>
      <c r="W217" s="65"/>
      <c r="X217" s="452"/>
      <c r="Y217" s="40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  <c r="FF217" s="96"/>
      <c r="FG217" s="96"/>
      <c r="FH217" s="96"/>
      <c r="FI217" s="96"/>
      <c r="FJ217" s="96"/>
      <c r="FK217" s="96"/>
      <c r="FL217" s="96"/>
      <c r="FM217" s="96"/>
      <c r="FN217" s="96"/>
      <c r="FO217" s="96"/>
      <c r="FP217" s="96"/>
      <c r="FQ217" s="96"/>
      <c r="FR217" s="96"/>
      <c r="FS217" s="96"/>
      <c r="FT217" s="96"/>
      <c r="FU217" s="96"/>
      <c r="FV217" s="96"/>
      <c r="FW217" s="96"/>
      <c r="FX217" s="96"/>
      <c r="FY217" s="96"/>
      <c r="FZ217" s="96"/>
      <c r="GA217" s="96"/>
      <c r="GB217" s="96"/>
      <c r="GC217" s="96"/>
      <c r="GD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</row>
    <row r="218" spans="1:198" ht="18" hidden="1" customHeight="1">
      <c r="A218" s="333">
        <v>9</v>
      </c>
      <c r="B218" s="512" t="s">
        <v>162</v>
      </c>
      <c r="C218" s="405">
        <v>2018</v>
      </c>
      <c r="D218" s="355">
        <v>2021</v>
      </c>
      <c r="E218" s="366" t="s">
        <v>27</v>
      </c>
      <c r="F218" s="460">
        <v>0</v>
      </c>
      <c r="G218" s="483" t="s">
        <v>42</v>
      </c>
      <c r="H218" s="104">
        <v>6050</v>
      </c>
      <c r="I218" s="114" t="s">
        <v>28</v>
      </c>
      <c r="J218" s="139">
        <v>10839</v>
      </c>
      <c r="K218" s="94">
        <v>70000</v>
      </c>
      <c r="L218" s="94"/>
      <c r="M218" s="116"/>
      <c r="N218" s="116"/>
      <c r="O218" s="126"/>
      <c r="P218" s="126"/>
      <c r="Q218" s="126"/>
      <c r="R218" s="126"/>
      <c r="S218" s="126"/>
      <c r="T218" s="126"/>
      <c r="U218" s="126"/>
      <c r="V218" s="126"/>
      <c r="W218" s="126"/>
      <c r="X218" s="356">
        <f>SUM(L223:W223)</f>
        <v>0</v>
      </c>
      <c r="Y218" s="40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  <c r="FF218" s="96"/>
      <c r="FG218" s="96"/>
      <c r="FH218" s="96"/>
      <c r="FI218" s="96"/>
      <c r="FJ218" s="96"/>
      <c r="FK218" s="96"/>
      <c r="FL218" s="96"/>
      <c r="FM218" s="96"/>
      <c r="FN218" s="96"/>
      <c r="FO218" s="96"/>
      <c r="FP218" s="96"/>
      <c r="FQ218" s="96"/>
      <c r="FR218" s="96"/>
      <c r="FS218" s="96"/>
      <c r="FT218" s="96"/>
      <c r="FU218" s="96"/>
      <c r="FV218" s="96"/>
      <c r="FW218" s="96"/>
      <c r="FX218" s="96"/>
      <c r="FY218" s="96"/>
      <c r="FZ218" s="96"/>
      <c r="GA218" s="96"/>
      <c r="GB218" s="96"/>
      <c r="GC218" s="96"/>
      <c r="GD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</row>
    <row r="219" spans="1:198" ht="18" hidden="1" customHeight="1">
      <c r="A219" s="333"/>
      <c r="B219" s="512"/>
      <c r="C219" s="405"/>
      <c r="D219" s="355"/>
      <c r="E219" s="366"/>
      <c r="F219" s="460"/>
      <c r="G219" s="483"/>
      <c r="H219" s="91"/>
      <c r="I219" s="124" t="s">
        <v>28</v>
      </c>
      <c r="J219" s="127"/>
      <c r="K219" s="116"/>
      <c r="L219" s="116"/>
      <c r="M219" s="116"/>
      <c r="N219" s="116"/>
      <c r="O219" s="126"/>
      <c r="P219" s="126"/>
      <c r="Q219" s="126"/>
      <c r="R219" s="126"/>
      <c r="S219" s="126"/>
      <c r="T219" s="126"/>
      <c r="U219" s="126"/>
      <c r="V219" s="126"/>
      <c r="W219" s="126"/>
      <c r="X219" s="356"/>
      <c r="Y219" s="40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</row>
    <row r="220" spans="1:198" hidden="1">
      <c r="A220" s="333"/>
      <c r="B220" s="512"/>
      <c r="C220" s="405"/>
      <c r="D220" s="355"/>
      <c r="E220" s="366"/>
      <c r="F220" s="460"/>
      <c r="G220" s="483"/>
      <c r="H220" s="91"/>
      <c r="I220" s="97" t="s">
        <v>31</v>
      </c>
      <c r="J220" s="122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356"/>
      <c r="Y220" s="40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</row>
    <row r="221" spans="1:198" hidden="1">
      <c r="A221" s="333"/>
      <c r="B221" s="512"/>
      <c r="C221" s="405"/>
      <c r="D221" s="355"/>
      <c r="E221" s="366"/>
      <c r="F221" s="460"/>
      <c r="G221" s="483"/>
      <c r="H221" s="91"/>
      <c r="I221" s="97" t="s">
        <v>32</v>
      </c>
      <c r="J221" s="122"/>
      <c r="K221" s="125">
        <v>5000</v>
      </c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356"/>
      <c r="Y221" s="40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96"/>
      <c r="FS221" s="96"/>
      <c r="FT221" s="96"/>
      <c r="FU221" s="96"/>
      <c r="FV221" s="96"/>
      <c r="FW221" s="96"/>
      <c r="FX221" s="96"/>
      <c r="FY221" s="96"/>
      <c r="FZ221" s="96"/>
      <c r="GA221" s="96"/>
      <c r="GB221" s="96"/>
      <c r="GC221" s="96"/>
      <c r="GD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</row>
    <row r="222" spans="1:198" hidden="1">
      <c r="A222" s="333"/>
      <c r="B222" s="512"/>
      <c r="C222" s="405"/>
      <c r="D222" s="355"/>
      <c r="E222" s="366"/>
      <c r="F222" s="460"/>
      <c r="G222" s="483"/>
      <c r="H222" s="91"/>
      <c r="I222" s="92" t="s">
        <v>103</v>
      </c>
      <c r="J222" s="123"/>
      <c r="K222" s="95">
        <v>15024</v>
      </c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356"/>
      <c r="Y222" s="40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96"/>
      <c r="FS222" s="96"/>
      <c r="FT222" s="96"/>
      <c r="FU222" s="96"/>
      <c r="FV222" s="96"/>
      <c r="FW222" s="96"/>
      <c r="FX222" s="96"/>
      <c r="FY222" s="96"/>
      <c r="FZ222" s="96"/>
      <c r="GA222" s="96"/>
      <c r="GB222" s="96"/>
      <c r="GC222" s="96"/>
      <c r="GD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</row>
    <row r="223" spans="1:198" ht="13.5" hidden="1" customHeight="1">
      <c r="A223" s="333"/>
      <c r="B223" s="512"/>
      <c r="C223" s="405"/>
      <c r="D223" s="355"/>
      <c r="E223" s="366"/>
      <c r="F223" s="460"/>
      <c r="G223" s="483"/>
      <c r="H223" s="91"/>
      <c r="I223" s="101" t="s">
        <v>26</v>
      </c>
      <c r="J223" s="102">
        <f>SUM(J218:J222)</f>
        <v>10839</v>
      </c>
      <c r="K223" s="102">
        <f t="shared" ref="K223:P223" si="63">SUM(K218:K222)</f>
        <v>90024</v>
      </c>
      <c r="L223" s="102">
        <f t="shared" si="63"/>
        <v>0</v>
      </c>
      <c r="M223" s="120">
        <f t="shared" si="63"/>
        <v>0</v>
      </c>
      <c r="N223" s="120">
        <f t="shared" si="63"/>
        <v>0</v>
      </c>
      <c r="O223" s="121">
        <f t="shared" si="63"/>
        <v>0</v>
      </c>
      <c r="P223" s="121">
        <f t="shared" si="63"/>
        <v>0</v>
      </c>
      <c r="Q223" s="121"/>
      <c r="R223" s="121"/>
      <c r="S223" s="121"/>
      <c r="T223" s="121"/>
      <c r="U223" s="121"/>
      <c r="V223" s="121"/>
      <c r="W223" s="121"/>
      <c r="X223" s="356"/>
      <c r="Y223" s="40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  <c r="FF223" s="96"/>
      <c r="FG223" s="96"/>
      <c r="FH223" s="96"/>
      <c r="FI223" s="96"/>
      <c r="FJ223" s="96"/>
      <c r="FK223" s="96"/>
      <c r="FL223" s="96"/>
      <c r="FM223" s="96"/>
      <c r="FN223" s="96"/>
      <c r="FO223" s="96"/>
      <c r="FP223" s="96"/>
      <c r="FQ223" s="96"/>
      <c r="FR223" s="96"/>
      <c r="FS223" s="96"/>
      <c r="FT223" s="96"/>
      <c r="FU223" s="96"/>
      <c r="FV223" s="96"/>
      <c r="FW223" s="96"/>
      <c r="FX223" s="96"/>
      <c r="FY223" s="96"/>
      <c r="FZ223" s="96"/>
      <c r="GA223" s="96"/>
      <c r="GB223" s="96"/>
      <c r="GC223" s="96"/>
      <c r="GD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</row>
    <row r="224" spans="1:198" hidden="1">
      <c r="A224" s="333">
        <v>9</v>
      </c>
      <c r="B224" s="350" t="s">
        <v>78</v>
      </c>
      <c r="C224" s="405">
        <v>2016</v>
      </c>
      <c r="D224" s="405">
        <v>2019</v>
      </c>
      <c r="E224" s="406" t="s">
        <v>27</v>
      </c>
      <c r="F224" s="407">
        <v>0</v>
      </c>
      <c r="G224" s="420">
        <v>60014</v>
      </c>
      <c r="H224" s="104">
        <v>6300</v>
      </c>
      <c r="I224" s="114" t="s">
        <v>28</v>
      </c>
      <c r="J224" s="139">
        <v>0</v>
      </c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356">
        <f>SUM(J228:P228)</f>
        <v>0</v>
      </c>
      <c r="Y224" s="141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  <c r="FF224" s="96"/>
      <c r="FG224" s="96"/>
      <c r="FH224" s="96"/>
      <c r="FI224" s="96"/>
      <c r="FJ224" s="96"/>
      <c r="FK224" s="96"/>
      <c r="FL224" s="96"/>
      <c r="FM224" s="96"/>
      <c r="FN224" s="96"/>
      <c r="FO224" s="96"/>
      <c r="FP224" s="96"/>
      <c r="FQ224" s="96"/>
      <c r="FR224" s="96"/>
      <c r="FS224" s="96"/>
      <c r="FT224" s="96"/>
      <c r="FU224" s="96"/>
      <c r="FV224" s="96"/>
      <c r="FW224" s="96"/>
      <c r="FX224" s="96"/>
      <c r="FY224" s="96"/>
      <c r="FZ224" s="96"/>
      <c r="GA224" s="96"/>
      <c r="GB224" s="96"/>
      <c r="GC224" s="96"/>
      <c r="GD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</row>
    <row r="225" spans="1:198" hidden="1">
      <c r="A225" s="333"/>
      <c r="B225" s="350"/>
      <c r="C225" s="405"/>
      <c r="D225" s="405"/>
      <c r="E225" s="406"/>
      <c r="F225" s="407"/>
      <c r="G225" s="420"/>
      <c r="H225" s="104"/>
      <c r="I225" s="114" t="s">
        <v>31</v>
      </c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356"/>
      <c r="Y225" s="40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96"/>
      <c r="EZ225" s="96"/>
      <c r="FA225" s="96"/>
      <c r="FB225" s="96"/>
      <c r="FC225" s="96"/>
      <c r="FD225" s="96"/>
      <c r="FE225" s="96"/>
      <c r="FF225" s="96"/>
      <c r="FG225" s="96"/>
      <c r="FH225" s="96"/>
      <c r="FI225" s="96"/>
      <c r="FJ225" s="96"/>
      <c r="FK225" s="96"/>
      <c r="FL225" s="96"/>
      <c r="FM225" s="96"/>
      <c r="FN225" s="96"/>
      <c r="FO225" s="96"/>
      <c r="FP225" s="96"/>
      <c r="FQ225" s="96"/>
      <c r="FR225" s="96"/>
      <c r="FS225" s="96"/>
      <c r="FT225" s="96"/>
      <c r="FU225" s="96"/>
      <c r="FV225" s="96"/>
      <c r="FW225" s="96"/>
      <c r="FX225" s="96"/>
      <c r="FY225" s="96"/>
      <c r="FZ225" s="96"/>
      <c r="GA225" s="96"/>
      <c r="GB225" s="96"/>
      <c r="GC225" s="96"/>
      <c r="GD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</row>
    <row r="226" spans="1:198" hidden="1">
      <c r="A226" s="333"/>
      <c r="B226" s="350"/>
      <c r="C226" s="405"/>
      <c r="D226" s="405"/>
      <c r="E226" s="406"/>
      <c r="F226" s="407"/>
      <c r="G226" s="420"/>
      <c r="H226" s="104"/>
      <c r="I226" s="114" t="s">
        <v>30</v>
      </c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356"/>
      <c r="Y226" s="40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96"/>
      <c r="EZ226" s="96"/>
      <c r="FA226" s="96"/>
      <c r="FB226" s="96"/>
      <c r="FC226" s="96"/>
      <c r="FD226" s="96"/>
      <c r="FE226" s="96"/>
      <c r="FF226" s="96"/>
      <c r="FG226" s="96"/>
      <c r="FH226" s="96"/>
      <c r="FI226" s="96"/>
      <c r="FJ226" s="96"/>
      <c r="FK226" s="96"/>
      <c r="FL226" s="96"/>
      <c r="FM226" s="96"/>
      <c r="FN226" s="96"/>
      <c r="FO226" s="96"/>
      <c r="FP226" s="96"/>
      <c r="FQ226" s="96"/>
      <c r="FR226" s="96"/>
      <c r="FS226" s="96"/>
      <c r="FT226" s="96"/>
      <c r="FU226" s="96"/>
      <c r="FV226" s="96"/>
      <c r="FW226" s="96"/>
      <c r="FX226" s="96"/>
      <c r="FY226" s="96"/>
      <c r="FZ226" s="96"/>
      <c r="GA226" s="96"/>
      <c r="GB226" s="96"/>
      <c r="GC226" s="96"/>
      <c r="GD226" s="96"/>
      <c r="GE226" s="96"/>
      <c r="GF226" s="96"/>
      <c r="GG226" s="96"/>
      <c r="GH226" s="96"/>
      <c r="GI226" s="96"/>
      <c r="GJ226" s="96"/>
      <c r="GK226" s="96"/>
      <c r="GL226" s="96"/>
      <c r="GM226" s="96"/>
      <c r="GN226" s="96"/>
      <c r="GO226" s="96"/>
      <c r="GP226" s="96"/>
    </row>
    <row r="227" spans="1:198" hidden="1">
      <c r="A227" s="333"/>
      <c r="B227" s="350"/>
      <c r="C227" s="405"/>
      <c r="D227" s="405"/>
      <c r="E227" s="406"/>
      <c r="F227" s="407"/>
      <c r="G227" s="420"/>
      <c r="H227" s="104"/>
      <c r="I227" s="114" t="s">
        <v>33</v>
      </c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356"/>
      <c r="Y227" s="40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96"/>
      <c r="EZ227" s="96"/>
      <c r="FA227" s="96"/>
      <c r="FB227" s="96"/>
      <c r="FC227" s="96"/>
      <c r="FD227" s="96"/>
      <c r="FE227" s="96"/>
      <c r="FF227" s="96"/>
      <c r="FG227" s="96"/>
      <c r="FH227" s="96"/>
      <c r="FI227" s="96"/>
      <c r="FJ227" s="96"/>
      <c r="FK227" s="96"/>
      <c r="FL227" s="96"/>
      <c r="FM227" s="96"/>
      <c r="FN227" s="96"/>
      <c r="FO227" s="96"/>
      <c r="FP227" s="96"/>
      <c r="FQ227" s="96"/>
      <c r="FR227" s="96"/>
      <c r="FS227" s="96"/>
      <c r="FT227" s="96"/>
      <c r="FU227" s="96"/>
      <c r="FV227" s="96"/>
      <c r="FW227" s="96"/>
      <c r="FX227" s="96"/>
      <c r="FY227" s="96"/>
      <c r="FZ227" s="96"/>
      <c r="GA227" s="96"/>
      <c r="GB227" s="96"/>
      <c r="GC227" s="96"/>
      <c r="GD227" s="96"/>
      <c r="GE227" s="96"/>
      <c r="GF227" s="96"/>
      <c r="GG227" s="96"/>
      <c r="GH227" s="96"/>
      <c r="GI227" s="96"/>
      <c r="GJ227" s="96"/>
      <c r="GK227" s="96"/>
      <c r="GL227" s="96"/>
      <c r="GM227" s="96"/>
      <c r="GN227" s="96"/>
      <c r="GO227" s="96"/>
      <c r="GP227" s="96"/>
    </row>
    <row r="228" spans="1:198" ht="4.5" hidden="1" customHeight="1">
      <c r="A228" s="333"/>
      <c r="B228" s="350"/>
      <c r="C228" s="405"/>
      <c r="D228" s="405"/>
      <c r="E228" s="406"/>
      <c r="F228" s="407"/>
      <c r="G228" s="420"/>
      <c r="H228" s="104"/>
      <c r="I228" s="101" t="s">
        <v>26</v>
      </c>
      <c r="J228" s="102">
        <f t="shared" ref="J228" si="64">SUM(J224:J227)</f>
        <v>0</v>
      </c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356"/>
      <c r="Y228" s="142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  <c r="FF228" s="96"/>
      <c r="FG228" s="96"/>
      <c r="FH228" s="96"/>
      <c r="FI228" s="96"/>
      <c r="FJ228" s="96"/>
      <c r="FK228" s="96"/>
      <c r="FL228" s="96"/>
      <c r="FM228" s="96"/>
      <c r="FN228" s="96"/>
      <c r="FO228" s="96"/>
      <c r="FP228" s="96"/>
      <c r="FQ228" s="96"/>
      <c r="FR228" s="96"/>
      <c r="FS228" s="96"/>
      <c r="FT228" s="96"/>
      <c r="FU228" s="96"/>
      <c r="FV228" s="96"/>
      <c r="FW228" s="96"/>
      <c r="FX228" s="96"/>
      <c r="FY228" s="96"/>
      <c r="FZ228" s="96"/>
      <c r="GA228" s="96"/>
      <c r="GB228" s="96"/>
      <c r="GC228" s="96"/>
      <c r="GD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</row>
    <row r="229" spans="1:198" ht="15" hidden="1" customHeight="1">
      <c r="A229" s="333">
        <v>10</v>
      </c>
      <c r="B229" s="350" t="s">
        <v>108</v>
      </c>
      <c r="C229" s="355">
        <v>2019</v>
      </c>
      <c r="D229" s="355">
        <v>2020</v>
      </c>
      <c r="E229" s="366" t="s">
        <v>27</v>
      </c>
      <c r="F229" s="443"/>
      <c r="G229" s="334">
        <v>60014</v>
      </c>
      <c r="H229" s="91">
        <v>6300</v>
      </c>
      <c r="I229" s="97" t="s">
        <v>28</v>
      </c>
      <c r="J229" s="94">
        <v>0</v>
      </c>
      <c r="K229" s="93"/>
      <c r="L229" s="143"/>
      <c r="M229" s="94">
        <v>0</v>
      </c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460"/>
      <c r="Y229" s="142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6"/>
      <c r="DV229" s="96"/>
      <c r="DW229" s="96"/>
      <c r="DX229" s="96"/>
      <c r="DY229" s="96"/>
      <c r="DZ229" s="96"/>
      <c r="EA229" s="96"/>
      <c r="EB229" s="96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96"/>
      <c r="EZ229" s="96"/>
      <c r="FA229" s="96"/>
      <c r="FB229" s="96"/>
      <c r="FC229" s="96"/>
      <c r="FD229" s="96"/>
      <c r="FE229" s="96"/>
      <c r="FF229" s="96"/>
      <c r="FG229" s="96"/>
      <c r="FH229" s="96"/>
      <c r="FI229" s="96"/>
      <c r="FJ229" s="96"/>
      <c r="FK229" s="96"/>
      <c r="FL229" s="96"/>
      <c r="FM229" s="96"/>
      <c r="FN229" s="96"/>
      <c r="FO229" s="96"/>
      <c r="FP229" s="96"/>
      <c r="FQ229" s="96"/>
      <c r="FR229" s="96"/>
      <c r="FS229" s="96"/>
      <c r="FT229" s="96"/>
      <c r="FU229" s="96"/>
      <c r="FV229" s="96"/>
      <c r="FW229" s="96"/>
      <c r="FX229" s="96"/>
      <c r="FY229" s="96"/>
      <c r="FZ229" s="96"/>
      <c r="GA229" s="96"/>
      <c r="GB229" s="96"/>
      <c r="GC229" s="96"/>
      <c r="GD229" s="96"/>
      <c r="GE229" s="96"/>
      <c r="GF229" s="96"/>
      <c r="GG229" s="96"/>
      <c r="GH229" s="96"/>
      <c r="GI229" s="96"/>
      <c r="GJ229" s="96"/>
      <c r="GK229" s="96"/>
      <c r="GL229" s="96"/>
      <c r="GM229" s="96"/>
      <c r="GN229" s="96"/>
      <c r="GO229" s="96"/>
      <c r="GP229" s="96"/>
    </row>
    <row r="230" spans="1:198" ht="15" hidden="1" customHeight="1">
      <c r="A230" s="333"/>
      <c r="B230" s="350"/>
      <c r="C230" s="355"/>
      <c r="D230" s="355"/>
      <c r="E230" s="366"/>
      <c r="F230" s="443"/>
      <c r="G230" s="334"/>
      <c r="H230" s="91"/>
      <c r="I230" s="97" t="s">
        <v>31</v>
      </c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460"/>
      <c r="Y230" s="142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96"/>
      <c r="EZ230" s="96"/>
      <c r="FA230" s="96"/>
      <c r="FB230" s="96"/>
      <c r="FC230" s="96"/>
      <c r="FD230" s="96"/>
      <c r="FE230" s="96"/>
      <c r="FF230" s="96"/>
      <c r="FG230" s="96"/>
      <c r="FH230" s="96"/>
      <c r="FI230" s="96"/>
      <c r="FJ230" s="96"/>
      <c r="FK230" s="96"/>
      <c r="FL230" s="96"/>
      <c r="FM230" s="96"/>
      <c r="FN230" s="96"/>
      <c r="FO230" s="96"/>
      <c r="FP230" s="96"/>
      <c r="FQ230" s="96"/>
      <c r="FR230" s="96"/>
      <c r="FS230" s="96"/>
      <c r="FT230" s="96"/>
      <c r="FU230" s="96"/>
      <c r="FV230" s="96"/>
      <c r="FW230" s="96"/>
      <c r="FX230" s="96"/>
      <c r="FY230" s="96"/>
      <c r="FZ230" s="96"/>
      <c r="GA230" s="96"/>
      <c r="GB230" s="96"/>
      <c r="GC230" s="96"/>
      <c r="GD230" s="96"/>
      <c r="GE230" s="96"/>
      <c r="GF230" s="96"/>
      <c r="GG230" s="96"/>
      <c r="GH230" s="96"/>
      <c r="GI230" s="96"/>
      <c r="GJ230" s="96"/>
      <c r="GK230" s="96"/>
      <c r="GL230" s="96"/>
      <c r="GM230" s="96"/>
      <c r="GN230" s="96"/>
      <c r="GO230" s="96"/>
      <c r="GP230" s="96"/>
    </row>
    <row r="231" spans="1:198" ht="15" hidden="1" customHeight="1">
      <c r="A231" s="333"/>
      <c r="B231" s="350"/>
      <c r="C231" s="355"/>
      <c r="D231" s="355"/>
      <c r="E231" s="366"/>
      <c r="F231" s="443"/>
      <c r="G231" s="334"/>
      <c r="H231" s="91"/>
      <c r="I231" s="97" t="s">
        <v>30</v>
      </c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460"/>
      <c r="Y231" s="142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96"/>
      <c r="EZ231" s="96"/>
      <c r="FA231" s="96"/>
      <c r="FB231" s="96"/>
      <c r="FC231" s="96"/>
      <c r="FD231" s="96"/>
      <c r="FE231" s="96"/>
      <c r="FF231" s="96"/>
      <c r="FG231" s="96"/>
      <c r="FH231" s="96"/>
      <c r="FI231" s="96"/>
      <c r="FJ231" s="96"/>
      <c r="FK231" s="96"/>
      <c r="FL231" s="96"/>
      <c r="FM231" s="96"/>
      <c r="FN231" s="96"/>
      <c r="FO231" s="96"/>
      <c r="FP231" s="96"/>
      <c r="FQ231" s="96"/>
      <c r="FR231" s="96"/>
      <c r="FS231" s="96"/>
      <c r="FT231" s="96"/>
      <c r="FU231" s="96"/>
      <c r="FV231" s="96"/>
      <c r="FW231" s="96"/>
      <c r="FX231" s="96"/>
      <c r="FY231" s="96"/>
      <c r="FZ231" s="96"/>
      <c r="GA231" s="96"/>
      <c r="GB231" s="96"/>
      <c r="GC231" s="96"/>
      <c r="GD231" s="96"/>
      <c r="GE231" s="96"/>
      <c r="GF231" s="96"/>
      <c r="GG231" s="96"/>
      <c r="GH231" s="96"/>
      <c r="GI231" s="96"/>
      <c r="GJ231" s="96"/>
      <c r="GK231" s="96"/>
      <c r="GL231" s="96"/>
      <c r="GM231" s="96"/>
      <c r="GN231" s="96"/>
      <c r="GO231" s="96"/>
      <c r="GP231" s="96"/>
    </row>
    <row r="232" spans="1:198" ht="15" hidden="1" customHeight="1">
      <c r="A232" s="333"/>
      <c r="B232" s="350"/>
      <c r="C232" s="355"/>
      <c r="D232" s="355"/>
      <c r="E232" s="366"/>
      <c r="F232" s="443"/>
      <c r="G232" s="334"/>
      <c r="H232" s="91"/>
      <c r="I232" s="97" t="s">
        <v>79</v>
      </c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460"/>
      <c r="Y232" s="142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6"/>
      <c r="FU232" s="96"/>
      <c r="FV232" s="96"/>
      <c r="FW232" s="96"/>
      <c r="FX232" s="96"/>
      <c r="FY232" s="96"/>
      <c r="FZ232" s="96"/>
      <c r="GA232" s="96"/>
      <c r="GB232" s="96"/>
      <c r="GC232" s="96"/>
      <c r="GD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</row>
    <row r="233" spans="1:198" ht="17.25" hidden="1" customHeight="1">
      <c r="A233" s="333"/>
      <c r="B233" s="350"/>
      <c r="C233" s="355"/>
      <c r="D233" s="355"/>
      <c r="E233" s="366"/>
      <c r="F233" s="443"/>
      <c r="G233" s="334"/>
      <c r="H233" s="91"/>
      <c r="I233" s="101" t="s">
        <v>26</v>
      </c>
      <c r="J233" s="102">
        <f t="shared" ref="J233:M233" si="65">SUM(J229:J232)</f>
        <v>0</v>
      </c>
      <c r="K233" s="102">
        <f t="shared" si="65"/>
        <v>0</v>
      </c>
      <c r="L233" s="102">
        <f t="shared" si="65"/>
        <v>0</v>
      </c>
      <c r="M233" s="102">
        <f t="shared" si="65"/>
        <v>0</v>
      </c>
      <c r="N233" s="102">
        <f>SUM(N229:N232)</f>
        <v>0</v>
      </c>
      <c r="O233" s="102">
        <f>SUM(O229:O232)</f>
        <v>0</v>
      </c>
      <c r="P233" s="102">
        <f>SUM(P229:P232)</f>
        <v>0</v>
      </c>
      <c r="Q233" s="102"/>
      <c r="R233" s="102"/>
      <c r="S233" s="102"/>
      <c r="T233" s="102"/>
      <c r="U233" s="102"/>
      <c r="V233" s="102"/>
      <c r="W233" s="102"/>
      <c r="X233" s="460"/>
      <c r="Y233" s="142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  <c r="FF233" s="96"/>
      <c r="FG233" s="96"/>
      <c r="FH233" s="96"/>
      <c r="FI233" s="96"/>
      <c r="FJ233" s="96"/>
      <c r="FK233" s="96"/>
      <c r="FL233" s="96"/>
      <c r="FM233" s="96"/>
      <c r="FN233" s="96"/>
      <c r="FO233" s="96"/>
      <c r="FP233" s="96"/>
      <c r="FQ233" s="96"/>
      <c r="FR233" s="96"/>
      <c r="FS233" s="96"/>
      <c r="FT233" s="96"/>
      <c r="FU233" s="96"/>
      <c r="FV233" s="96"/>
      <c r="FW233" s="96"/>
      <c r="FX233" s="96"/>
      <c r="FY233" s="96"/>
      <c r="FZ233" s="96"/>
      <c r="GA233" s="96"/>
      <c r="GB233" s="96"/>
      <c r="GC233" s="96"/>
      <c r="GD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</row>
    <row r="234" spans="1:198" ht="15" hidden="1" customHeight="1">
      <c r="A234" s="378">
        <v>6</v>
      </c>
      <c r="B234" s="448" t="s">
        <v>208</v>
      </c>
      <c r="C234" s="435">
        <v>2022</v>
      </c>
      <c r="D234" s="435">
        <v>2023</v>
      </c>
      <c r="E234" s="354" t="s">
        <v>27</v>
      </c>
      <c r="F234" s="513">
        <f>0+X234</f>
        <v>0</v>
      </c>
      <c r="G234" s="267" t="s">
        <v>159</v>
      </c>
      <c r="H234" s="165">
        <v>6050</v>
      </c>
      <c r="I234" s="166" t="s">
        <v>28</v>
      </c>
      <c r="J234" s="164">
        <v>110641</v>
      </c>
      <c r="K234" s="156">
        <f>50000-50000</f>
        <v>0</v>
      </c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440">
        <f>SUM(L238:W238)</f>
        <v>0</v>
      </c>
      <c r="Y234" s="142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  <c r="FF234" s="96"/>
      <c r="FG234" s="96"/>
      <c r="FH234" s="96"/>
      <c r="FI234" s="96"/>
      <c r="FJ234" s="96"/>
      <c r="FK234" s="96"/>
      <c r="FL234" s="96"/>
      <c r="FM234" s="96"/>
      <c r="FN234" s="96"/>
      <c r="FO234" s="96"/>
      <c r="FP234" s="96"/>
      <c r="FQ234" s="96"/>
      <c r="FR234" s="96"/>
      <c r="FS234" s="96"/>
      <c r="FT234" s="96"/>
      <c r="FU234" s="96"/>
      <c r="FV234" s="96"/>
      <c r="FW234" s="96"/>
      <c r="FX234" s="96"/>
      <c r="FY234" s="96"/>
      <c r="FZ234" s="96"/>
      <c r="GA234" s="96"/>
      <c r="GB234" s="96"/>
      <c r="GC234" s="96"/>
      <c r="GD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</row>
    <row r="235" spans="1:198" ht="15" hidden="1" customHeight="1">
      <c r="A235" s="379"/>
      <c r="B235" s="449"/>
      <c r="C235" s="436"/>
      <c r="D235" s="436"/>
      <c r="E235" s="354"/>
      <c r="F235" s="514"/>
      <c r="G235" s="267" t="s">
        <v>160</v>
      </c>
      <c r="H235" s="165">
        <v>6050</v>
      </c>
      <c r="I235" s="166" t="s">
        <v>28</v>
      </c>
      <c r="J235" s="187"/>
      <c r="K235" s="187"/>
      <c r="L235" s="156"/>
      <c r="M235" s="156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440"/>
      <c r="Y235" s="142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96"/>
      <c r="FS235" s="96"/>
      <c r="FT235" s="96"/>
      <c r="FU235" s="96"/>
      <c r="FV235" s="96"/>
      <c r="FW235" s="96"/>
      <c r="FX235" s="96"/>
      <c r="FY235" s="96"/>
      <c r="FZ235" s="96"/>
      <c r="GA235" s="96"/>
      <c r="GB235" s="96"/>
      <c r="GC235" s="96"/>
      <c r="GD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</row>
    <row r="236" spans="1:198" ht="16.5" hidden="1" customHeight="1">
      <c r="A236" s="379"/>
      <c r="B236" s="449"/>
      <c r="C236" s="436"/>
      <c r="D236" s="436"/>
      <c r="E236" s="354"/>
      <c r="F236" s="514"/>
      <c r="G236" s="267"/>
      <c r="H236" s="165"/>
      <c r="I236" s="166" t="s">
        <v>186</v>
      </c>
      <c r="J236" s="187"/>
      <c r="K236" s="187"/>
      <c r="L236" s="187"/>
      <c r="M236" s="156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440"/>
      <c r="Y236" s="142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6"/>
      <c r="FU236" s="96"/>
      <c r="FV236" s="96"/>
      <c r="FW236" s="96"/>
      <c r="FX236" s="96"/>
      <c r="FY236" s="96"/>
      <c r="FZ236" s="96"/>
      <c r="GA236" s="96"/>
      <c r="GB236" s="96"/>
      <c r="GC236" s="96"/>
      <c r="GD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</row>
    <row r="237" spans="1:198" ht="15" hidden="1" customHeight="1">
      <c r="A237" s="379"/>
      <c r="B237" s="449"/>
      <c r="C237" s="436"/>
      <c r="D237" s="436"/>
      <c r="E237" s="354"/>
      <c r="F237" s="514"/>
      <c r="G237" s="267" t="s">
        <v>160</v>
      </c>
      <c r="H237" s="165">
        <v>6370</v>
      </c>
      <c r="I237" s="166" t="s">
        <v>186</v>
      </c>
      <c r="J237" s="187"/>
      <c r="K237" s="187"/>
      <c r="L237" s="156"/>
      <c r="M237" s="156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440"/>
      <c r="Y237" s="142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96"/>
      <c r="FS237" s="96"/>
      <c r="FT237" s="96"/>
      <c r="FU237" s="96"/>
      <c r="FV237" s="96"/>
      <c r="FW237" s="96"/>
      <c r="FX237" s="96"/>
      <c r="FY237" s="96"/>
      <c r="FZ237" s="96"/>
      <c r="GA237" s="96"/>
      <c r="GB237" s="96"/>
      <c r="GC237" s="96"/>
      <c r="GD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</row>
    <row r="238" spans="1:198" ht="13.5" hidden="1" customHeight="1">
      <c r="A238" s="380"/>
      <c r="B238" s="450"/>
      <c r="C238" s="437"/>
      <c r="D238" s="437"/>
      <c r="E238" s="354"/>
      <c r="F238" s="515"/>
      <c r="G238" s="267"/>
      <c r="H238" s="165"/>
      <c r="I238" s="160" t="s">
        <v>26</v>
      </c>
      <c r="J238" s="161">
        <f t="shared" ref="J238:N238" si="66">SUM(J234:J237)</f>
        <v>110641</v>
      </c>
      <c r="K238" s="161">
        <f t="shared" si="66"/>
        <v>0</v>
      </c>
      <c r="L238" s="161">
        <f t="shared" si="66"/>
        <v>0</v>
      </c>
      <c r="M238" s="161">
        <f t="shared" si="66"/>
        <v>0</v>
      </c>
      <c r="N238" s="161">
        <f t="shared" si="66"/>
        <v>0</v>
      </c>
      <c r="O238" s="161">
        <f>SUM(O234:O237)</f>
        <v>0</v>
      </c>
      <c r="P238" s="161">
        <f t="shared" ref="P238:W238" si="67">SUM(P234:P237)</f>
        <v>0</v>
      </c>
      <c r="Q238" s="161">
        <f t="shared" si="67"/>
        <v>0</v>
      </c>
      <c r="R238" s="161">
        <f t="shared" si="67"/>
        <v>0</v>
      </c>
      <c r="S238" s="161">
        <f t="shared" si="67"/>
        <v>0</v>
      </c>
      <c r="T238" s="161">
        <f t="shared" si="67"/>
        <v>0</v>
      </c>
      <c r="U238" s="161">
        <f t="shared" si="67"/>
        <v>0</v>
      </c>
      <c r="V238" s="161">
        <f t="shared" si="67"/>
        <v>0</v>
      </c>
      <c r="W238" s="161">
        <f t="shared" si="67"/>
        <v>0</v>
      </c>
      <c r="X238" s="440"/>
      <c r="Y238" s="142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96"/>
      <c r="FS238" s="96"/>
      <c r="FT238" s="96"/>
      <c r="FU238" s="96"/>
      <c r="FV238" s="96"/>
      <c r="FW238" s="96"/>
      <c r="FX238" s="96"/>
      <c r="FY238" s="96"/>
      <c r="FZ238" s="96"/>
      <c r="GA238" s="96"/>
      <c r="GB238" s="96"/>
      <c r="GC238" s="96"/>
      <c r="GD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</row>
    <row r="239" spans="1:198" ht="12.75" hidden="1" customHeight="1">
      <c r="A239" s="333">
        <v>5</v>
      </c>
      <c r="B239" s="350"/>
      <c r="C239" s="344">
        <v>2007</v>
      </c>
      <c r="D239" s="344">
        <v>2026</v>
      </c>
      <c r="E239" s="349" t="s">
        <v>27</v>
      </c>
      <c r="F239" s="417">
        <f>X239</f>
        <v>0</v>
      </c>
      <c r="G239" s="456" t="s">
        <v>49</v>
      </c>
      <c r="H239" s="170">
        <v>6050</v>
      </c>
      <c r="I239" s="155" t="s">
        <v>28</v>
      </c>
      <c r="J239" s="164">
        <v>683584</v>
      </c>
      <c r="K239" s="164">
        <v>26353</v>
      </c>
      <c r="L239" s="156"/>
      <c r="M239" s="156"/>
      <c r="N239" s="158"/>
      <c r="O239" s="123"/>
      <c r="P239" s="295"/>
      <c r="Q239" s="185"/>
      <c r="R239" s="185"/>
      <c r="S239" s="185"/>
      <c r="T239" s="185"/>
      <c r="U239" s="185"/>
      <c r="V239" s="185"/>
      <c r="W239" s="185"/>
      <c r="X239" s="337">
        <f>SUM(L243:W243)</f>
        <v>0</v>
      </c>
      <c r="Y239" s="141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  <c r="FF239" s="96"/>
      <c r="FG239" s="96"/>
      <c r="FH239" s="96"/>
      <c r="FI239" s="96"/>
      <c r="FJ239" s="96"/>
      <c r="FK239" s="96"/>
      <c r="FL239" s="96"/>
      <c r="FM239" s="96"/>
      <c r="FN239" s="96"/>
      <c r="FO239" s="96"/>
      <c r="FP239" s="96"/>
      <c r="FQ239" s="96"/>
      <c r="FR239" s="96"/>
      <c r="FS239" s="96"/>
      <c r="FT239" s="96"/>
      <c r="FU239" s="96"/>
      <c r="FV239" s="96"/>
      <c r="FW239" s="96"/>
      <c r="FX239" s="96"/>
      <c r="FY239" s="96"/>
      <c r="FZ239" s="96"/>
      <c r="GA239" s="96"/>
      <c r="GB239" s="96"/>
      <c r="GC239" s="96"/>
      <c r="GD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</row>
    <row r="240" spans="1:198" ht="12.75" hidden="1" customHeight="1">
      <c r="A240" s="333"/>
      <c r="B240" s="350"/>
      <c r="C240" s="344"/>
      <c r="D240" s="344"/>
      <c r="E240" s="349"/>
      <c r="F240" s="417"/>
      <c r="G240" s="456"/>
      <c r="H240" s="170"/>
      <c r="I240" s="155" t="s">
        <v>31</v>
      </c>
      <c r="J240" s="157"/>
      <c r="K240" s="157"/>
      <c r="L240" s="157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337"/>
      <c r="Y240" s="40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6"/>
      <c r="FU240" s="96"/>
      <c r="FV240" s="96"/>
      <c r="FW240" s="96"/>
      <c r="FX240" s="96"/>
      <c r="FY240" s="96"/>
      <c r="FZ240" s="96"/>
      <c r="GA240" s="96"/>
      <c r="GB240" s="96"/>
      <c r="GC240" s="96"/>
      <c r="GD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</row>
    <row r="241" spans="1:198" ht="12.75" hidden="1" customHeight="1">
      <c r="A241" s="333"/>
      <c r="B241" s="350"/>
      <c r="C241" s="344"/>
      <c r="D241" s="344"/>
      <c r="E241" s="349"/>
      <c r="F241" s="417"/>
      <c r="G241" s="456"/>
      <c r="H241" s="170"/>
      <c r="I241" s="155" t="s">
        <v>30</v>
      </c>
      <c r="J241" s="157"/>
      <c r="K241" s="157"/>
      <c r="L241" s="157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337"/>
      <c r="Y241" s="40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  <c r="FF241" s="96"/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</row>
    <row r="242" spans="1:198" ht="15" hidden="1" customHeight="1">
      <c r="A242" s="333"/>
      <c r="B242" s="350"/>
      <c r="C242" s="344"/>
      <c r="D242" s="344"/>
      <c r="E242" s="349"/>
      <c r="F242" s="417"/>
      <c r="G242" s="456"/>
      <c r="H242" s="170"/>
      <c r="I242" s="155" t="s">
        <v>50</v>
      </c>
      <c r="J242" s="157"/>
      <c r="K242" s="157"/>
      <c r="L242" s="157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337"/>
      <c r="Y242" s="40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  <c r="FF242" s="96"/>
      <c r="FG242" s="96"/>
      <c r="FH242" s="96"/>
      <c r="FI242" s="96"/>
      <c r="FJ242" s="96"/>
      <c r="FK242" s="96"/>
      <c r="FL242" s="96"/>
      <c r="FM242" s="96"/>
      <c r="FN242" s="96"/>
      <c r="FO242" s="96"/>
      <c r="FP242" s="96"/>
      <c r="FQ242" s="96"/>
      <c r="FR242" s="96"/>
      <c r="FS242" s="96"/>
      <c r="FT242" s="96"/>
      <c r="FU242" s="96"/>
      <c r="FV242" s="96"/>
      <c r="FW242" s="96"/>
      <c r="FX242" s="96"/>
      <c r="FY242" s="96"/>
      <c r="FZ242" s="96"/>
      <c r="GA242" s="96"/>
      <c r="GB242" s="96"/>
      <c r="GC242" s="96"/>
      <c r="GD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</row>
    <row r="243" spans="1:198" ht="5.25" hidden="1" customHeight="1">
      <c r="A243" s="333"/>
      <c r="B243" s="350"/>
      <c r="C243" s="344"/>
      <c r="D243" s="344"/>
      <c r="E243" s="349"/>
      <c r="F243" s="417"/>
      <c r="G243" s="456"/>
      <c r="H243" s="170"/>
      <c r="I243" s="216" t="s">
        <v>26</v>
      </c>
      <c r="J243" s="217">
        <f t="shared" ref="J243:P243" si="68">SUM(J239:J242)</f>
        <v>683584</v>
      </c>
      <c r="K243" s="161">
        <f t="shared" si="68"/>
        <v>26353</v>
      </c>
      <c r="L243" s="161">
        <f t="shared" si="68"/>
        <v>0</v>
      </c>
      <c r="M243" s="161">
        <f t="shared" si="68"/>
        <v>0</v>
      </c>
      <c r="N243" s="162">
        <f>SUM(N239:N242)</f>
        <v>0</v>
      </c>
      <c r="O243" s="162">
        <f t="shared" si="68"/>
        <v>0</v>
      </c>
      <c r="P243" s="162">
        <f t="shared" si="68"/>
        <v>0</v>
      </c>
      <c r="Q243" s="162"/>
      <c r="R243" s="162"/>
      <c r="S243" s="162"/>
      <c r="T243" s="162"/>
      <c r="U243" s="162"/>
      <c r="V243" s="162"/>
      <c r="W243" s="162"/>
      <c r="X243" s="337"/>
      <c r="Y243" s="40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  <c r="FF243" s="96"/>
      <c r="FG243" s="96"/>
      <c r="FH243" s="96"/>
      <c r="FI243" s="96"/>
      <c r="FJ243" s="96"/>
      <c r="FK243" s="96"/>
      <c r="FL243" s="96"/>
      <c r="FM243" s="96"/>
      <c r="FN243" s="96"/>
      <c r="FO243" s="96"/>
      <c r="FP243" s="96"/>
      <c r="FQ243" s="96"/>
      <c r="FR243" s="96"/>
      <c r="FS243" s="96"/>
      <c r="FT243" s="96"/>
      <c r="FU243" s="96"/>
      <c r="FV243" s="96"/>
      <c r="FW243" s="96"/>
      <c r="FX243" s="96"/>
      <c r="FY243" s="96"/>
      <c r="FZ243" s="96"/>
      <c r="GA243" s="96"/>
      <c r="GB243" s="96"/>
      <c r="GC243" s="96"/>
      <c r="GD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</row>
    <row r="244" spans="1:198" ht="11.25" customHeight="1">
      <c r="A244" s="333">
        <v>6</v>
      </c>
      <c r="B244" s="348" t="s">
        <v>221</v>
      </c>
      <c r="C244" s="344">
        <v>2021</v>
      </c>
      <c r="D244" s="344">
        <v>2030</v>
      </c>
      <c r="E244" s="349" t="s">
        <v>27</v>
      </c>
      <c r="F244" s="417">
        <f>36440+X244</f>
        <v>2336440</v>
      </c>
      <c r="G244" s="335">
        <v>60016</v>
      </c>
      <c r="H244" s="170">
        <v>6050</v>
      </c>
      <c r="I244" s="155" t="s">
        <v>28</v>
      </c>
      <c r="J244" s="164">
        <v>44743</v>
      </c>
      <c r="K244" s="167"/>
      <c r="L244" s="164">
        <v>0</v>
      </c>
      <c r="M244" s="268"/>
      <c r="N244" s="156"/>
      <c r="O244" s="156"/>
      <c r="P244" s="156">
        <v>1000000</v>
      </c>
      <c r="Q244" s="156">
        <v>320000</v>
      </c>
      <c r="R244" s="164">
        <v>280000</v>
      </c>
      <c r="S244" s="164">
        <v>700000</v>
      </c>
      <c r="T244" s="184"/>
      <c r="U244" s="209"/>
      <c r="V244" s="209"/>
      <c r="W244" s="209"/>
      <c r="X244" s="337">
        <f>SUM(M248:W248)</f>
        <v>2300000</v>
      </c>
      <c r="Y244" s="141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6"/>
      <c r="FU244" s="96"/>
      <c r="FV244" s="96"/>
      <c r="FW244" s="96"/>
      <c r="FX244" s="96"/>
      <c r="FY244" s="96"/>
      <c r="FZ244" s="96"/>
      <c r="GA244" s="96"/>
      <c r="GB244" s="96"/>
      <c r="GC244" s="96"/>
      <c r="GD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</row>
    <row r="245" spans="1:198" ht="11.25" customHeight="1">
      <c r="A245" s="333"/>
      <c r="B245" s="348"/>
      <c r="C245" s="344"/>
      <c r="D245" s="344"/>
      <c r="E245" s="349"/>
      <c r="F245" s="417"/>
      <c r="G245" s="335"/>
      <c r="H245" s="170"/>
      <c r="I245" s="155" t="s">
        <v>31</v>
      </c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337"/>
      <c r="Y245" s="40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  <c r="FF245" s="96"/>
      <c r="FG245" s="96"/>
      <c r="FH245" s="96"/>
      <c r="FI245" s="96"/>
      <c r="FJ245" s="96"/>
      <c r="FK245" s="96"/>
      <c r="FL245" s="96"/>
      <c r="FM245" s="96"/>
      <c r="FN245" s="96"/>
      <c r="FO245" s="96"/>
      <c r="FP245" s="96"/>
      <c r="FQ245" s="96"/>
      <c r="FR245" s="96"/>
      <c r="FS245" s="96"/>
      <c r="FT245" s="96"/>
      <c r="FU245" s="96"/>
      <c r="FV245" s="96"/>
      <c r="FW245" s="96"/>
      <c r="FX245" s="96"/>
      <c r="FY245" s="96"/>
      <c r="FZ245" s="96"/>
      <c r="GA245" s="96"/>
      <c r="GB245" s="96"/>
      <c r="GC245" s="96"/>
      <c r="GD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</row>
    <row r="246" spans="1:198" ht="11.25" customHeight="1">
      <c r="A246" s="333"/>
      <c r="B246" s="348"/>
      <c r="C246" s="344"/>
      <c r="D246" s="344"/>
      <c r="E246" s="349"/>
      <c r="F246" s="417"/>
      <c r="G246" s="335"/>
      <c r="H246" s="170"/>
      <c r="I246" s="155" t="s">
        <v>30</v>
      </c>
      <c r="J246" s="209"/>
      <c r="K246" s="209"/>
      <c r="L246" s="209"/>
      <c r="M246" s="209"/>
      <c r="N246" s="209"/>
      <c r="O246" s="209"/>
      <c r="P246" s="209"/>
      <c r="Q246" s="209"/>
      <c r="R246" s="157"/>
      <c r="S246" s="157"/>
      <c r="T246" s="209"/>
      <c r="U246" s="209"/>
      <c r="V246" s="209"/>
      <c r="W246" s="209"/>
      <c r="X246" s="337"/>
      <c r="Y246" s="40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96"/>
      <c r="FU246" s="96"/>
      <c r="FV246" s="96"/>
      <c r="FW246" s="96"/>
      <c r="FX246" s="96"/>
      <c r="FY246" s="96"/>
      <c r="FZ246" s="96"/>
      <c r="GA246" s="96"/>
      <c r="GB246" s="96"/>
      <c r="GC246" s="96"/>
      <c r="GD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</row>
    <row r="247" spans="1:198" ht="11.25" customHeight="1">
      <c r="A247" s="333"/>
      <c r="B247" s="348"/>
      <c r="C247" s="344"/>
      <c r="D247" s="344"/>
      <c r="E247" s="349"/>
      <c r="F247" s="417"/>
      <c r="G247" s="335"/>
      <c r="H247" s="170"/>
      <c r="I247" s="155" t="s">
        <v>79</v>
      </c>
      <c r="J247" s="209"/>
      <c r="K247" s="209"/>
      <c r="L247" s="209"/>
      <c r="M247" s="209"/>
      <c r="N247" s="218"/>
      <c r="O247" s="218"/>
      <c r="P247" s="218"/>
      <c r="Q247" s="218"/>
      <c r="R247" s="167"/>
      <c r="S247" s="167"/>
      <c r="T247" s="218"/>
      <c r="U247" s="218"/>
      <c r="V247" s="218"/>
      <c r="W247" s="218"/>
      <c r="X247" s="337"/>
      <c r="Y247" s="40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96"/>
      <c r="FU247" s="96"/>
      <c r="FV247" s="96"/>
      <c r="FW247" s="96"/>
      <c r="FX247" s="96"/>
      <c r="FY247" s="96"/>
      <c r="FZ247" s="96"/>
      <c r="GA247" s="96"/>
      <c r="GB247" s="96"/>
      <c r="GC247" s="96"/>
      <c r="GD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</row>
    <row r="248" spans="1:198" ht="11.25" customHeight="1">
      <c r="A248" s="333"/>
      <c r="B248" s="348"/>
      <c r="C248" s="344"/>
      <c r="D248" s="344"/>
      <c r="E248" s="349"/>
      <c r="F248" s="417"/>
      <c r="G248" s="335"/>
      <c r="H248" s="170"/>
      <c r="I248" s="160" t="s">
        <v>26</v>
      </c>
      <c r="J248" s="161">
        <f t="shared" ref="J248:M248" si="69">SUM(J244:J247)</f>
        <v>44743</v>
      </c>
      <c r="K248" s="161">
        <f t="shared" si="69"/>
        <v>0</v>
      </c>
      <c r="L248" s="161">
        <f t="shared" si="69"/>
        <v>0</v>
      </c>
      <c r="M248" s="161">
        <f t="shared" si="69"/>
        <v>0</v>
      </c>
      <c r="N248" s="161">
        <f>SUM(N244:N246)</f>
        <v>0</v>
      </c>
      <c r="O248" s="161">
        <f>SUM(O244:O246)</f>
        <v>0</v>
      </c>
      <c r="P248" s="161">
        <f>SUM(P244:P246)</f>
        <v>1000000</v>
      </c>
      <c r="Q248" s="161">
        <f>SUM(Q244:Q246)</f>
        <v>320000</v>
      </c>
      <c r="R248" s="161">
        <f t="shared" ref="R248:S248" si="70">SUM(R244:R246)</f>
        <v>280000</v>
      </c>
      <c r="S248" s="161">
        <f t="shared" si="70"/>
        <v>700000</v>
      </c>
      <c r="T248" s="161"/>
      <c r="U248" s="161"/>
      <c r="V248" s="161"/>
      <c r="W248" s="161"/>
      <c r="X248" s="337"/>
      <c r="Y248" s="40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6"/>
      <c r="FU248" s="96"/>
      <c r="FV248" s="96"/>
      <c r="FW248" s="96"/>
      <c r="FX248" s="96"/>
      <c r="FY248" s="96"/>
      <c r="FZ248" s="96"/>
      <c r="GA248" s="96"/>
      <c r="GB248" s="96"/>
      <c r="GC248" s="96"/>
      <c r="GD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</row>
    <row r="249" spans="1:198" ht="14.25" customHeight="1">
      <c r="A249" s="333">
        <v>7</v>
      </c>
      <c r="B249" s="348" t="s">
        <v>218</v>
      </c>
      <c r="C249" s="344">
        <v>2023</v>
      </c>
      <c r="D249" s="416">
        <v>2024</v>
      </c>
      <c r="E249" s="349" t="s">
        <v>27</v>
      </c>
      <c r="F249" s="417">
        <f>X249</f>
        <v>2057825</v>
      </c>
      <c r="G249" s="335">
        <v>60016</v>
      </c>
      <c r="H249" s="170">
        <v>6050</v>
      </c>
      <c r="I249" s="155" t="s">
        <v>28</v>
      </c>
      <c r="J249" s="164">
        <f>403998</f>
        <v>403998</v>
      </c>
      <c r="K249" s="167"/>
      <c r="L249" s="164"/>
      <c r="M249" s="164">
        <v>57825</v>
      </c>
      <c r="N249" s="157">
        <v>0</v>
      </c>
      <c r="O249" s="241"/>
      <c r="P249" s="164"/>
      <c r="Q249" s="157"/>
      <c r="R249" s="157"/>
      <c r="S249" s="157"/>
      <c r="T249" s="157"/>
      <c r="U249" s="157"/>
      <c r="V249" s="157"/>
      <c r="W249" s="157"/>
      <c r="X249" s="337">
        <f>SUM(L253:W253)</f>
        <v>2057825</v>
      </c>
      <c r="Y249" s="40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96"/>
      <c r="FU249" s="96"/>
      <c r="FV249" s="96"/>
      <c r="FW249" s="96"/>
      <c r="FX249" s="96"/>
      <c r="FY249" s="96"/>
      <c r="FZ249" s="96"/>
      <c r="GA249" s="96"/>
      <c r="GB249" s="96"/>
      <c r="GC249" s="96"/>
      <c r="GD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</row>
    <row r="250" spans="1:198" ht="15.75" customHeight="1">
      <c r="A250" s="333"/>
      <c r="B250" s="348"/>
      <c r="C250" s="344"/>
      <c r="D250" s="416"/>
      <c r="E250" s="349"/>
      <c r="F250" s="417"/>
      <c r="G250" s="335"/>
      <c r="H250" s="170">
        <v>6370</v>
      </c>
      <c r="I250" s="155" t="s">
        <v>186</v>
      </c>
      <c r="J250" s="158"/>
      <c r="K250" s="158"/>
      <c r="L250" s="158"/>
      <c r="M250" s="157">
        <v>2000000</v>
      </c>
      <c r="N250" s="157">
        <v>0</v>
      </c>
      <c r="O250" s="158"/>
      <c r="P250" s="158"/>
      <c r="Q250" s="158"/>
      <c r="R250" s="158"/>
      <c r="S250" s="158"/>
      <c r="T250" s="158"/>
      <c r="U250" s="158"/>
      <c r="V250" s="158"/>
      <c r="W250" s="158"/>
      <c r="X250" s="337"/>
      <c r="Y250" s="40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96"/>
      <c r="GC250" s="96"/>
      <c r="GD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</row>
    <row r="251" spans="1:198" ht="11.25" customHeight="1">
      <c r="A251" s="333"/>
      <c r="B251" s="348"/>
      <c r="C251" s="344"/>
      <c r="D251" s="416"/>
      <c r="E251" s="349"/>
      <c r="F251" s="417"/>
      <c r="G251" s="335"/>
      <c r="H251" s="170"/>
      <c r="I251" s="155" t="s">
        <v>30</v>
      </c>
      <c r="J251" s="158"/>
      <c r="K251" s="158"/>
      <c r="L251" s="158"/>
      <c r="M251" s="157"/>
      <c r="N251" s="157"/>
      <c r="O251" s="158"/>
      <c r="P251" s="158"/>
      <c r="Q251" s="158"/>
      <c r="R251" s="158"/>
      <c r="S251" s="158"/>
      <c r="T251" s="158"/>
      <c r="U251" s="158"/>
      <c r="V251" s="158"/>
      <c r="W251" s="158"/>
      <c r="X251" s="337"/>
      <c r="Y251" s="40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96"/>
      <c r="GC251" s="96"/>
      <c r="GD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</row>
    <row r="252" spans="1:198" ht="11.25" customHeight="1">
      <c r="A252" s="333"/>
      <c r="B252" s="348"/>
      <c r="C252" s="344"/>
      <c r="D252" s="416"/>
      <c r="E252" s="349"/>
      <c r="F252" s="417"/>
      <c r="G252" s="335"/>
      <c r="H252" s="170"/>
      <c r="I252" s="155" t="s">
        <v>33</v>
      </c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337"/>
      <c r="Y252" s="40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</row>
    <row r="253" spans="1:198" ht="11.25" customHeight="1">
      <c r="A253" s="333"/>
      <c r="B253" s="348"/>
      <c r="C253" s="344"/>
      <c r="D253" s="416"/>
      <c r="E253" s="349"/>
      <c r="F253" s="417"/>
      <c r="G253" s="335"/>
      <c r="H253" s="170"/>
      <c r="I253" s="160" t="s">
        <v>26</v>
      </c>
      <c r="J253" s="161">
        <f>SUM(J249:J252)</f>
        <v>403998</v>
      </c>
      <c r="K253" s="161">
        <f t="shared" ref="K253" si="71">SUM(K249:K252)</f>
        <v>0</v>
      </c>
      <c r="L253" s="161">
        <f>SUM(L249:L252)</f>
        <v>0</v>
      </c>
      <c r="M253" s="161">
        <f t="shared" ref="M253:N253" si="72">SUM(M249:M252)</f>
        <v>2057825</v>
      </c>
      <c r="N253" s="161">
        <f t="shared" si="72"/>
        <v>0</v>
      </c>
      <c r="O253" s="162">
        <f>SUM(O249:O252)</f>
        <v>0</v>
      </c>
      <c r="P253" s="162">
        <f>SUM(P249:P252)</f>
        <v>0</v>
      </c>
      <c r="Q253" s="162"/>
      <c r="R253" s="162"/>
      <c r="S253" s="162"/>
      <c r="T253" s="162"/>
      <c r="U253" s="162"/>
      <c r="V253" s="162"/>
      <c r="W253" s="162"/>
      <c r="X253" s="337"/>
      <c r="Y253" s="40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</row>
    <row r="254" spans="1:198" ht="11.25" customHeight="1">
      <c r="A254" s="333">
        <v>8</v>
      </c>
      <c r="B254" s="348" t="s">
        <v>220</v>
      </c>
      <c r="C254" s="344">
        <v>2024</v>
      </c>
      <c r="D254" s="344">
        <v>2027</v>
      </c>
      <c r="E254" s="349" t="s">
        <v>27</v>
      </c>
      <c r="F254" s="417">
        <f>X254</f>
        <v>835000</v>
      </c>
      <c r="G254" s="335">
        <v>60016</v>
      </c>
      <c r="H254" s="170">
        <v>6050</v>
      </c>
      <c r="I254" s="155" t="s">
        <v>28</v>
      </c>
      <c r="J254" s="164">
        <f>403998</f>
        <v>403998</v>
      </c>
      <c r="K254" s="167"/>
      <c r="L254" s="164"/>
      <c r="M254" s="157"/>
      <c r="N254" s="164">
        <v>35000</v>
      </c>
      <c r="O254" s="164">
        <v>100000</v>
      </c>
      <c r="P254" s="164">
        <v>700000</v>
      </c>
      <c r="Q254" s="157"/>
      <c r="R254" s="157"/>
      <c r="S254" s="157"/>
      <c r="T254" s="157"/>
      <c r="U254" s="157"/>
      <c r="V254" s="157"/>
      <c r="W254" s="157"/>
      <c r="X254" s="337">
        <f>SUM(L258:W258)</f>
        <v>835000</v>
      </c>
      <c r="Y254" s="141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96"/>
      <c r="FU254" s="96"/>
      <c r="FV254" s="96"/>
      <c r="FW254" s="96"/>
      <c r="FX254" s="96"/>
      <c r="FY254" s="96"/>
      <c r="FZ254" s="96"/>
      <c r="GA254" s="96"/>
      <c r="GB254" s="96"/>
      <c r="GC254" s="96"/>
      <c r="GD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</row>
    <row r="255" spans="1:198" ht="11.25" customHeight="1">
      <c r="A255" s="333"/>
      <c r="B255" s="348"/>
      <c r="C255" s="344"/>
      <c r="D255" s="344"/>
      <c r="E255" s="349"/>
      <c r="F255" s="417"/>
      <c r="G255" s="335"/>
      <c r="H255" s="170"/>
      <c r="I255" s="155" t="s">
        <v>31</v>
      </c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337"/>
      <c r="Y255" s="40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96"/>
      <c r="FU255" s="96"/>
      <c r="FV255" s="96"/>
      <c r="FW255" s="96"/>
      <c r="FX255" s="96"/>
      <c r="FY255" s="96"/>
      <c r="FZ255" s="96"/>
      <c r="GA255" s="96"/>
      <c r="GB255" s="96"/>
      <c r="GC255" s="96"/>
      <c r="GD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</row>
    <row r="256" spans="1:198" ht="11.25" customHeight="1">
      <c r="A256" s="333"/>
      <c r="B256" s="348"/>
      <c r="C256" s="344"/>
      <c r="D256" s="344"/>
      <c r="E256" s="349"/>
      <c r="F256" s="417"/>
      <c r="G256" s="335"/>
      <c r="H256" s="170"/>
      <c r="I256" s="155" t="s">
        <v>30</v>
      </c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337"/>
      <c r="Y256" s="40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96"/>
      <c r="GC256" s="96"/>
      <c r="GD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</row>
    <row r="257" spans="1:198" ht="11.25" customHeight="1">
      <c r="A257" s="333"/>
      <c r="B257" s="348"/>
      <c r="C257" s="344"/>
      <c r="D257" s="344"/>
      <c r="E257" s="349"/>
      <c r="F257" s="417"/>
      <c r="G257" s="335"/>
      <c r="H257" s="170"/>
      <c r="I257" s="155" t="s">
        <v>33</v>
      </c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337"/>
      <c r="Y257" s="40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</row>
    <row r="258" spans="1:198" ht="11.25" customHeight="1">
      <c r="A258" s="333"/>
      <c r="B258" s="348"/>
      <c r="C258" s="344"/>
      <c r="D258" s="344"/>
      <c r="E258" s="349"/>
      <c r="F258" s="417"/>
      <c r="G258" s="335"/>
      <c r="H258" s="170"/>
      <c r="I258" s="160" t="s">
        <v>26</v>
      </c>
      <c r="J258" s="161">
        <f>SUM(J254:J257)</f>
        <v>403998</v>
      </c>
      <c r="K258" s="161">
        <f t="shared" ref="K258:N258" si="73">SUM(K254:K257)</f>
        <v>0</v>
      </c>
      <c r="L258" s="161">
        <f>SUM(L254:L257)</f>
        <v>0</v>
      </c>
      <c r="M258" s="161">
        <f t="shared" si="73"/>
        <v>0</v>
      </c>
      <c r="N258" s="161">
        <f t="shared" si="73"/>
        <v>35000</v>
      </c>
      <c r="O258" s="162">
        <f>SUM(O254:O257)</f>
        <v>100000</v>
      </c>
      <c r="P258" s="162">
        <f>SUM(P254:P257)</f>
        <v>700000</v>
      </c>
      <c r="Q258" s="162"/>
      <c r="R258" s="162"/>
      <c r="S258" s="162"/>
      <c r="T258" s="162"/>
      <c r="U258" s="162"/>
      <c r="V258" s="162"/>
      <c r="W258" s="162"/>
      <c r="X258" s="337"/>
      <c r="Y258" s="40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96"/>
      <c r="GC258" s="96"/>
      <c r="GD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</row>
    <row r="259" spans="1:198" ht="15" customHeight="1">
      <c r="A259" s="333">
        <v>9</v>
      </c>
      <c r="B259" s="444" t="s">
        <v>240</v>
      </c>
      <c r="C259" s="416">
        <v>2008</v>
      </c>
      <c r="D259" s="359">
        <v>2032</v>
      </c>
      <c r="E259" s="354" t="s">
        <v>27</v>
      </c>
      <c r="F259" s="417">
        <f>3664266+X259</f>
        <v>4274266</v>
      </c>
      <c r="G259" s="335">
        <v>60016</v>
      </c>
      <c r="H259" s="154">
        <v>6050</v>
      </c>
      <c r="I259" s="155" t="s">
        <v>28</v>
      </c>
      <c r="J259" s="164">
        <v>330510</v>
      </c>
      <c r="K259" s="164">
        <v>45000</v>
      </c>
      <c r="L259" s="164"/>
      <c r="M259" s="156"/>
      <c r="O259" s="156"/>
      <c r="P259" s="188"/>
      <c r="Q259" s="188"/>
      <c r="R259" s="188"/>
      <c r="S259" s="188">
        <v>0</v>
      </c>
      <c r="T259" s="188">
        <v>260000</v>
      </c>
      <c r="U259" s="188">
        <v>350000</v>
      </c>
      <c r="V259" s="188"/>
      <c r="W259" s="188"/>
      <c r="X259" s="337">
        <f>SUM(L263:W263)</f>
        <v>610000</v>
      </c>
      <c r="Y259" s="141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96"/>
      <c r="GC259" s="96"/>
      <c r="GD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</row>
    <row r="260" spans="1:198" ht="15" customHeight="1">
      <c r="A260" s="333"/>
      <c r="B260" s="444"/>
      <c r="C260" s="416"/>
      <c r="D260" s="359"/>
      <c r="E260" s="354"/>
      <c r="F260" s="417"/>
      <c r="G260" s="335"/>
      <c r="H260" s="154"/>
      <c r="I260" s="155" t="s">
        <v>31</v>
      </c>
      <c r="J260" s="164"/>
      <c r="K260" s="164"/>
      <c r="L260" s="164"/>
      <c r="M260" s="156"/>
      <c r="N260" s="156"/>
      <c r="O260" s="156"/>
      <c r="P260" s="188"/>
      <c r="Q260" s="188"/>
      <c r="R260" s="188"/>
      <c r="S260" s="188"/>
      <c r="T260" s="188"/>
      <c r="U260" s="188"/>
      <c r="V260" s="188"/>
      <c r="W260" s="188"/>
      <c r="X260" s="337"/>
      <c r="Y260" s="40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6"/>
      <c r="FU260" s="96"/>
      <c r="FV260" s="96"/>
      <c r="FW260" s="96"/>
      <c r="FX260" s="96"/>
      <c r="FY260" s="96"/>
      <c r="FZ260" s="96"/>
      <c r="GA260" s="96"/>
      <c r="GB260" s="96"/>
      <c r="GC260" s="96"/>
      <c r="GD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</row>
    <row r="261" spans="1:198" ht="15" customHeight="1">
      <c r="A261" s="333"/>
      <c r="B261" s="444"/>
      <c r="C261" s="416"/>
      <c r="D261" s="359"/>
      <c r="E261" s="354"/>
      <c r="F261" s="417"/>
      <c r="G261" s="335"/>
      <c r="H261" s="154"/>
      <c r="I261" s="155" t="s">
        <v>30</v>
      </c>
      <c r="J261" s="158"/>
      <c r="K261" s="158"/>
      <c r="L261" s="158"/>
      <c r="M261" s="158"/>
      <c r="N261" s="158"/>
      <c r="O261" s="158"/>
      <c r="P261" s="219"/>
      <c r="Q261" s="219"/>
      <c r="R261" s="219"/>
      <c r="S261" s="219"/>
      <c r="T261" s="219"/>
      <c r="U261" s="219"/>
      <c r="V261" s="219"/>
      <c r="W261" s="219"/>
      <c r="X261" s="337"/>
      <c r="Y261" s="40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96"/>
      <c r="FU261" s="96"/>
      <c r="FV261" s="96"/>
      <c r="FW261" s="96"/>
      <c r="FX261" s="96"/>
      <c r="FY261" s="96"/>
      <c r="FZ261" s="96"/>
      <c r="GA261" s="96"/>
      <c r="GB261" s="96"/>
      <c r="GC261" s="96"/>
      <c r="GD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</row>
    <row r="262" spans="1:198" ht="15" customHeight="1">
      <c r="A262" s="333"/>
      <c r="B262" s="444"/>
      <c r="C262" s="416"/>
      <c r="D262" s="359"/>
      <c r="E262" s="354"/>
      <c r="F262" s="417"/>
      <c r="G262" s="335"/>
      <c r="H262" s="154"/>
      <c r="I262" s="166" t="s">
        <v>123</v>
      </c>
      <c r="J262" s="156"/>
      <c r="K262" s="156"/>
      <c r="L262" s="156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337"/>
      <c r="Y262" s="40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96"/>
      <c r="FU262" s="96"/>
      <c r="FV262" s="96"/>
      <c r="FW262" s="96"/>
      <c r="FX262" s="96"/>
      <c r="FY262" s="96"/>
      <c r="FZ262" s="96"/>
      <c r="GA262" s="96"/>
      <c r="GB262" s="96"/>
      <c r="GC262" s="96"/>
      <c r="GD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</row>
    <row r="263" spans="1:198" ht="15" customHeight="1">
      <c r="A263" s="333"/>
      <c r="B263" s="444"/>
      <c r="C263" s="416"/>
      <c r="D263" s="359"/>
      <c r="E263" s="354"/>
      <c r="F263" s="417"/>
      <c r="G263" s="335"/>
      <c r="H263" s="154"/>
      <c r="I263" s="160" t="s">
        <v>26</v>
      </c>
      <c r="J263" s="161">
        <f t="shared" ref="J263:W263" si="74">SUM(J259:J262)</f>
        <v>330510</v>
      </c>
      <c r="K263" s="161">
        <f t="shared" si="74"/>
        <v>45000</v>
      </c>
      <c r="L263" s="161">
        <f t="shared" si="74"/>
        <v>0</v>
      </c>
      <c r="M263" s="220">
        <f t="shared" si="74"/>
        <v>0</v>
      </c>
      <c r="N263" s="161">
        <f t="shared" si="74"/>
        <v>0</v>
      </c>
      <c r="O263" s="220">
        <f>SUM(O259:O262)</f>
        <v>0</v>
      </c>
      <c r="P263" s="220">
        <f t="shared" si="74"/>
        <v>0</v>
      </c>
      <c r="Q263" s="220">
        <f t="shared" si="74"/>
        <v>0</v>
      </c>
      <c r="R263" s="220">
        <f t="shared" si="74"/>
        <v>0</v>
      </c>
      <c r="S263" s="220">
        <f t="shared" si="74"/>
        <v>0</v>
      </c>
      <c r="T263" s="220">
        <f t="shared" si="74"/>
        <v>260000</v>
      </c>
      <c r="U263" s="220">
        <f t="shared" si="74"/>
        <v>350000</v>
      </c>
      <c r="V263" s="220">
        <f t="shared" si="74"/>
        <v>0</v>
      </c>
      <c r="W263" s="220">
        <f t="shared" si="74"/>
        <v>0</v>
      </c>
      <c r="X263" s="337"/>
      <c r="Y263" s="40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96"/>
      <c r="EZ263" s="96"/>
      <c r="FA263" s="96"/>
      <c r="FB263" s="96"/>
      <c r="FC263" s="96"/>
      <c r="FD263" s="96"/>
      <c r="FE263" s="96"/>
      <c r="FF263" s="96"/>
      <c r="FG263" s="96"/>
      <c r="FH263" s="96"/>
      <c r="FI263" s="96"/>
      <c r="FJ263" s="96"/>
      <c r="FK263" s="96"/>
      <c r="FL263" s="96"/>
      <c r="FM263" s="96"/>
      <c r="FN263" s="96"/>
      <c r="FO263" s="96"/>
      <c r="FP263" s="96"/>
      <c r="FQ263" s="96"/>
      <c r="FR263" s="96"/>
      <c r="FS263" s="96"/>
      <c r="FT263" s="96"/>
      <c r="FU263" s="96"/>
      <c r="FV263" s="96"/>
      <c r="FW263" s="96"/>
      <c r="FX263" s="96"/>
      <c r="FY263" s="96"/>
      <c r="FZ263" s="96"/>
      <c r="GA263" s="96"/>
      <c r="GB263" s="96"/>
      <c r="GC263" s="96"/>
      <c r="GD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</row>
    <row r="264" spans="1:198" ht="12" customHeight="1">
      <c r="A264" s="365">
        <v>10</v>
      </c>
      <c r="B264" s="348" t="s">
        <v>241</v>
      </c>
      <c r="C264" s="416">
        <v>2014</v>
      </c>
      <c r="D264" s="344">
        <v>2031</v>
      </c>
      <c r="E264" s="349" t="s">
        <v>27</v>
      </c>
      <c r="F264" s="417">
        <f>360877+X264</f>
        <v>2860877</v>
      </c>
      <c r="G264" s="441">
        <v>60016</v>
      </c>
      <c r="H264" s="154">
        <v>6050</v>
      </c>
      <c r="I264" s="155" t="s">
        <v>28</v>
      </c>
      <c r="J264" s="157"/>
      <c r="K264" s="164">
        <v>97000</v>
      </c>
      <c r="L264" s="164"/>
      <c r="M264" s="164"/>
      <c r="O264" s="244"/>
      <c r="P264" s="164">
        <v>800000</v>
      </c>
      <c r="Q264" s="164">
        <v>300000</v>
      </c>
      <c r="R264" s="164">
        <v>200000</v>
      </c>
      <c r="S264" s="164">
        <v>500000</v>
      </c>
      <c r="T264" s="164">
        <v>700000</v>
      </c>
      <c r="U264" s="164">
        <v>0</v>
      </c>
      <c r="V264" s="164"/>
      <c r="W264" s="157"/>
      <c r="X264" s="337">
        <f>SUM(L268:W268)</f>
        <v>2500000</v>
      </c>
      <c r="Y264" s="141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6"/>
      <c r="FU264" s="96"/>
      <c r="FV264" s="96"/>
      <c r="FW264" s="96"/>
      <c r="FX264" s="96"/>
      <c r="FY264" s="96"/>
      <c r="FZ264" s="96"/>
      <c r="GA264" s="96"/>
      <c r="GB264" s="96"/>
      <c r="GC264" s="96"/>
      <c r="GD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</row>
    <row r="265" spans="1:198" ht="12" customHeight="1">
      <c r="A265" s="365"/>
      <c r="B265" s="348"/>
      <c r="C265" s="416"/>
      <c r="D265" s="344"/>
      <c r="E265" s="349"/>
      <c r="F265" s="417"/>
      <c r="G265" s="441"/>
      <c r="H265" s="154"/>
      <c r="I265" s="155" t="s">
        <v>31</v>
      </c>
      <c r="J265" s="157"/>
      <c r="K265" s="157"/>
      <c r="L265" s="157"/>
      <c r="M265" s="157"/>
      <c r="N265" s="157"/>
      <c r="O265" s="164"/>
      <c r="P265" s="164"/>
      <c r="Q265" s="164"/>
      <c r="R265" s="164"/>
      <c r="S265" s="164"/>
      <c r="T265" s="164"/>
      <c r="U265" s="164"/>
      <c r="V265" s="157"/>
      <c r="W265" s="157"/>
      <c r="X265" s="337"/>
      <c r="Y265" s="40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  <c r="FF265" s="96"/>
      <c r="FG265" s="96"/>
      <c r="FH265" s="96"/>
      <c r="FI265" s="96"/>
      <c r="FJ265" s="96"/>
      <c r="FK265" s="96"/>
      <c r="FL265" s="96"/>
      <c r="FM265" s="96"/>
      <c r="FN265" s="96"/>
      <c r="FO265" s="96"/>
      <c r="FP265" s="96"/>
      <c r="FQ265" s="96"/>
      <c r="FR265" s="96"/>
      <c r="FS265" s="96"/>
      <c r="FT265" s="96"/>
      <c r="FU265" s="96"/>
      <c r="FV265" s="96"/>
      <c r="FW265" s="96"/>
      <c r="FX265" s="96"/>
      <c r="FY265" s="96"/>
      <c r="FZ265" s="96"/>
      <c r="GA265" s="96"/>
      <c r="GB265" s="96"/>
      <c r="GC265" s="96"/>
      <c r="GD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</row>
    <row r="266" spans="1:198" ht="12" customHeight="1">
      <c r="A266" s="365"/>
      <c r="B266" s="348"/>
      <c r="C266" s="416"/>
      <c r="D266" s="344"/>
      <c r="E266" s="349"/>
      <c r="F266" s="417"/>
      <c r="G266" s="441"/>
      <c r="H266" s="154"/>
      <c r="I266" s="155" t="s">
        <v>30</v>
      </c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337"/>
      <c r="Y266" s="40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96"/>
      <c r="EZ266" s="96"/>
      <c r="FA266" s="96"/>
      <c r="FB266" s="96"/>
      <c r="FC266" s="96"/>
      <c r="FD266" s="96"/>
      <c r="FE266" s="96"/>
      <c r="FF266" s="96"/>
      <c r="FG266" s="96"/>
      <c r="FH266" s="96"/>
      <c r="FI266" s="96"/>
      <c r="FJ266" s="96"/>
      <c r="FK266" s="96"/>
      <c r="FL266" s="96"/>
      <c r="FM266" s="96"/>
      <c r="FN266" s="96"/>
      <c r="FO266" s="96"/>
      <c r="FP266" s="96"/>
      <c r="FQ266" s="96"/>
      <c r="FR266" s="96"/>
      <c r="FS266" s="96"/>
      <c r="FT266" s="96"/>
      <c r="FU266" s="96"/>
      <c r="FV266" s="96"/>
      <c r="FW266" s="96"/>
      <c r="FX266" s="96"/>
      <c r="FY266" s="96"/>
      <c r="FZ266" s="96"/>
      <c r="GA266" s="96"/>
      <c r="GB266" s="96"/>
      <c r="GC266" s="96"/>
      <c r="GD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</row>
    <row r="267" spans="1:198" ht="12" customHeight="1">
      <c r="A267" s="365"/>
      <c r="B267" s="348"/>
      <c r="C267" s="416"/>
      <c r="D267" s="344"/>
      <c r="E267" s="349"/>
      <c r="F267" s="417"/>
      <c r="G267" s="441"/>
      <c r="H267" s="154"/>
      <c r="I267" s="155" t="s">
        <v>33</v>
      </c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337"/>
      <c r="Y267" s="40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  <c r="FF267" s="96"/>
      <c r="FG267" s="96"/>
      <c r="FH267" s="96"/>
      <c r="FI267" s="96"/>
      <c r="FJ267" s="96"/>
      <c r="FK267" s="96"/>
      <c r="FL267" s="96"/>
      <c r="FM267" s="96"/>
      <c r="FN267" s="96"/>
      <c r="FO267" s="96"/>
      <c r="FP267" s="96"/>
      <c r="FQ267" s="96"/>
      <c r="FR267" s="96"/>
      <c r="FS267" s="96"/>
      <c r="FT267" s="96"/>
      <c r="FU267" s="96"/>
      <c r="FV267" s="96"/>
      <c r="FW267" s="96"/>
      <c r="FX267" s="96"/>
      <c r="FY267" s="96"/>
      <c r="FZ267" s="96"/>
      <c r="GA267" s="96"/>
      <c r="GB267" s="96"/>
      <c r="GC267" s="96"/>
      <c r="GD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</row>
    <row r="268" spans="1:198" ht="12" customHeight="1">
      <c r="A268" s="365"/>
      <c r="B268" s="348"/>
      <c r="C268" s="416"/>
      <c r="D268" s="344"/>
      <c r="E268" s="349"/>
      <c r="F268" s="417"/>
      <c r="G268" s="441"/>
      <c r="H268" s="154"/>
      <c r="I268" s="160" t="s">
        <v>26</v>
      </c>
      <c r="J268" s="161">
        <f t="shared" ref="J268:N268" si="75">SUM(J264:J267)</f>
        <v>0</v>
      </c>
      <c r="K268" s="161">
        <f t="shared" si="75"/>
        <v>97000</v>
      </c>
      <c r="L268" s="161">
        <f t="shared" si="75"/>
        <v>0</v>
      </c>
      <c r="M268" s="161">
        <f>SUM(M264:M267)</f>
        <v>0</v>
      </c>
      <c r="N268" s="161">
        <f t="shared" si="75"/>
        <v>0</v>
      </c>
      <c r="O268" s="161">
        <f>SUM(O264:O267)</f>
        <v>0</v>
      </c>
      <c r="P268" s="162">
        <f>SUM(P264:P267)</f>
        <v>800000</v>
      </c>
      <c r="Q268" s="161">
        <f t="shared" ref="Q268:U268" si="76">SUM(Q264:Q267)</f>
        <v>300000</v>
      </c>
      <c r="R268" s="161">
        <f t="shared" si="76"/>
        <v>200000</v>
      </c>
      <c r="S268" s="161">
        <f t="shared" si="76"/>
        <v>500000</v>
      </c>
      <c r="T268" s="161">
        <f t="shared" si="76"/>
        <v>700000</v>
      </c>
      <c r="U268" s="161">
        <f t="shared" si="76"/>
        <v>0</v>
      </c>
      <c r="V268" s="162"/>
      <c r="W268" s="162"/>
      <c r="X268" s="337"/>
      <c r="Y268" s="40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6"/>
      <c r="FU268" s="96"/>
      <c r="FV268" s="96"/>
      <c r="FW268" s="96"/>
      <c r="FX268" s="96"/>
      <c r="FY268" s="96"/>
      <c r="FZ268" s="96"/>
      <c r="GA268" s="96"/>
      <c r="GB268" s="96"/>
      <c r="GC268" s="96"/>
      <c r="GD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</row>
    <row r="269" spans="1:198" ht="12.75" customHeight="1">
      <c r="A269" s="365">
        <v>11</v>
      </c>
      <c r="B269" s="348" t="s">
        <v>51</v>
      </c>
      <c r="C269" s="344">
        <v>2014</v>
      </c>
      <c r="D269" s="344">
        <v>2030</v>
      </c>
      <c r="E269" s="349" t="s">
        <v>27</v>
      </c>
      <c r="F269" s="352">
        <f>206810+X269</f>
        <v>1306810</v>
      </c>
      <c r="G269" s="335">
        <v>60016</v>
      </c>
      <c r="H269" s="170">
        <v>6050</v>
      </c>
      <c r="I269" s="155" t="s">
        <v>28</v>
      </c>
      <c r="J269" s="157"/>
      <c r="K269" s="167"/>
      <c r="L269" s="243"/>
      <c r="M269" s="221">
        <v>0</v>
      </c>
      <c r="N269" s="243"/>
      <c r="O269" s="243">
        <v>0</v>
      </c>
      <c r="P269" s="243">
        <v>300000</v>
      </c>
      <c r="Q269" s="243">
        <v>400000</v>
      </c>
      <c r="R269" s="243">
        <v>150000</v>
      </c>
      <c r="S269" s="243">
        <v>250000</v>
      </c>
      <c r="T269" s="167"/>
      <c r="U269" s="167"/>
      <c r="V269" s="167"/>
      <c r="W269" s="167"/>
      <c r="X269" s="337">
        <f>SUM(L273:W273)</f>
        <v>1100000</v>
      </c>
      <c r="Y269" s="141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  <c r="FF269" s="96"/>
      <c r="FG269" s="96"/>
      <c r="FH269" s="96"/>
      <c r="FI269" s="96"/>
      <c r="FJ269" s="96"/>
      <c r="FK269" s="96"/>
      <c r="FL269" s="96"/>
      <c r="FM269" s="96"/>
      <c r="FN269" s="96"/>
      <c r="FO269" s="96"/>
      <c r="FP269" s="96"/>
      <c r="FQ269" s="96"/>
      <c r="FR269" s="96"/>
      <c r="FS269" s="96"/>
      <c r="FT269" s="96"/>
      <c r="FU269" s="96"/>
      <c r="FV269" s="96"/>
      <c r="FW269" s="96"/>
      <c r="FX269" s="96"/>
      <c r="FY269" s="96"/>
      <c r="FZ269" s="96"/>
      <c r="GA269" s="96"/>
      <c r="GB269" s="96"/>
      <c r="GC269" s="96"/>
      <c r="GD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</row>
    <row r="270" spans="1:198" ht="12.75" customHeight="1">
      <c r="A270" s="365"/>
      <c r="B270" s="348"/>
      <c r="C270" s="344"/>
      <c r="D270" s="344"/>
      <c r="E270" s="349"/>
      <c r="F270" s="352"/>
      <c r="G270" s="335"/>
      <c r="H270" s="170"/>
      <c r="I270" s="155" t="s">
        <v>31</v>
      </c>
      <c r="J270" s="157"/>
      <c r="K270" s="157"/>
      <c r="L270" s="157"/>
      <c r="M270" s="157"/>
      <c r="N270" s="157"/>
      <c r="O270" s="157"/>
      <c r="P270" s="164"/>
      <c r="Q270" s="164"/>
      <c r="R270" s="164"/>
      <c r="S270" s="164"/>
      <c r="T270" s="157"/>
      <c r="U270" s="157"/>
      <c r="V270" s="157"/>
      <c r="W270" s="157"/>
      <c r="X270" s="337"/>
      <c r="Y270" s="40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  <c r="FF270" s="96"/>
      <c r="FG270" s="96"/>
      <c r="FH270" s="96"/>
      <c r="FI270" s="96"/>
      <c r="FJ270" s="96"/>
      <c r="FK270" s="96"/>
      <c r="FL270" s="96"/>
      <c r="FM270" s="96"/>
      <c r="FN270" s="96"/>
      <c r="FO270" s="96"/>
      <c r="FP270" s="96"/>
      <c r="FQ270" s="96"/>
      <c r="FR270" s="96"/>
      <c r="FS270" s="96"/>
      <c r="FT270" s="96"/>
      <c r="FU270" s="96"/>
      <c r="FV270" s="96"/>
      <c r="FW270" s="96"/>
      <c r="FX270" s="96"/>
      <c r="FY270" s="96"/>
      <c r="FZ270" s="96"/>
      <c r="GA270" s="96"/>
      <c r="GB270" s="96"/>
      <c r="GC270" s="96"/>
      <c r="GD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</row>
    <row r="271" spans="1:198" ht="12.75" customHeight="1">
      <c r="A271" s="365"/>
      <c r="B271" s="348"/>
      <c r="C271" s="344"/>
      <c r="D271" s="344"/>
      <c r="E271" s="349"/>
      <c r="F271" s="352"/>
      <c r="G271" s="335"/>
      <c r="H271" s="170"/>
      <c r="I271" s="155" t="s">
        <v>30</v>
      </c>
      <c r="J271" s="158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337"/>
      <c r="Y271" s="40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96"/>
      <c r="EZ271" s="96"/>
      <c r="FA271" s="96"/>
      <c r="FB271" s="96"/>
      <c r="FC271" s="96"/>
      <c r="FD271" s="96"/>
      <c r="FE271" s="96"/>
      <c r="FF271" s="96"/>
      <c r="FG271" s="96"/>
      <c r="FH271" s="96"/>
      <c r="FI271" s="96"/>
      <c r="FJ271" s="96"/>
      <c r="FK271" s="96"/>
      <c r="FL271" s="96"/>
      <c r="FM271" s="96"/>
      <c r="FN271" s="96"/>
      <c r="FO271" s="96"/>
      <c r="FP271" s="96"/>
      <c r="FQ271" s="96"/>
      <c r="FR271" s="96"/>
      <c r="FS271" s="96"/>
      <c r="FT271" s="96"/>
      <c r="FU271" s="96"/>
      <c r="FV271" s="96"/>
      <c r="FW271" s="96"/>
      <c r="FX271" s="96"/>
      <c r="FY271" s="96"/>
      <c r="FZ271" s="96"/>
      <c r="GA271" s="96"/>
      <c r="GB271" s="96"/>
      <c r="GC271" s="96"/>
      <c r="GD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</row>
    <row r="272" spans="1:198" ht="12.75" customHeight="1">
      <c r="A272" s="365"/>
      <c r="B272" s="348"/>
      <c r="C272" s="344"/>
      <c r="D272" s="344"/>
      <c r="E272" s="349"/>
      <c r="F272" s="352"/>
      <c r="G272" s="335"/>
      <c r="H272" s="170"/>
      <c r="I272" s="155" t="s">
        <v>33</v>
      </c>
      <c r="J272" s="158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337"/>
      <c r="Y272" s="40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6"/>
      <c r="FU272" s="96"/>
      <c r="FV272" s="96"/>
      <c r="FW272" s="96"/>
      <c r="FX272" s="96"/>
      <c r="FY272" s="96"/>
      <c r="FZ272" s="96"/>
      <c r="GA272" s="96"/>
      <c r="GB272" s="96"/>
      <c r="GC272" s="96"/>
      <c r="GD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</row>
    <row r="273" spans="1:198" ht="12" customHeight="1">
      <c r="A273" s="365"/>
      <c r="B273" s="348"/>
      <c r="C273" s="344"/>
      <c r="D273" s="344"/>
      <c r="E273" s="349"/>
      <c r="F273" s="352"/>
      <c r="G273" s="335"/>
      <c r="H273" s="170"/>
      <c r="I273" s="160" t="s">
        <v>26</v>
      </c>
      <c r="J273" s="161">
        <f t="shared" ref="J273:L273" si="77">SUM(J269:J272)</f>
        <v>0</v>
      </c>
      <c r="K273" s="161">
        <f t="shared" si="77"/>
        <v>0</v>
      </c>
      <c r="L273" s="161">
        <f t="shared" si="77"/>
        <v>0</v>
      </c>
      <c r="M273" s="161">
        <f t="shared" ref="M273:S273" si="78">SUM(M269:M272)</f>
        <v>0</v>
      </c>
      <c r="N273" s="162">
        <f t="shared" si="78"/>
        <v>0</v>
      </c>
      <c r="O273" s="162">
        <f t="shared" si="78"/>
        <v>0</v>
      </c>
      <c r="P273" s="162">
        <f t="shared" si="78"/>
        <v>300000</v>
      </c>
      <c r="Q273" s="162">
        <f t="shared" si="78"/>
        <v>400000</v>
      </c>
      <c r="R273" s="162">
        <f t="shared" si="78"/>
        <v>150000</v>
      </c>
      <c r="S273" s="162">
        <f t="shared" si="78"/>
        <v>250000</v>
      </c>
      <c r="T273" s="162"/>
      <c r="U273" s="162"/>
      <c r="V273" s="162"/>
      <c r="W273" s="162"/>
      <c r="X273" s="337"/>
      <c r="Y273" s="40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  <c r="FF273" s="96"/>
      <c r="FG273" s="96"/>
      <c r="FH273" s="96"/>
      <c r="FI273" s="96"/>
      <c r="FJ273" s="96"/>
      <c r="FK273" s="96"/>
      <c r="FL273" s="96"/>
      <c r="FM273" s="96"/>
      <c r="FN273" s="96"/>
      <c r="FO273" s="96"/>
      <c r="FP273" s="96"/>
      <c r="FQ273" s="96"/>
      <c r="FR273" s="96"/>
      <c r="FS273" s="96"/>
      <c r="FT273" s="96"/>
      <c r="FU273" s="96"/>
      <c r="FV273" s="96"/>
      <c r="FW273" s="96"/>
      <c r="FX273" s="96"/>
      <c r="FY273" s="96"/>
      <c r="FZ273" s="96"/>
      <c r="GA273" s="96"/>
      <c r="GB273" s="96"/>
      <c r="GC273" s="96"/>
      <c r="GD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</row>
    <row r="274" spans="1:198" ht="12" customHeight="1">
      <c r="A274" s="333">
        <v>12</v>
      </c>
      <c r="B274" s="336" t="s">
        <v>153</v>
      </c>
      <c r="C274" s="344">
        <v>2024</v>
      </c>
      <c r="D274" s="344">
        <v>2032</v>
      </c>
      <c r="E274" s="349" t="s">
        <v>27</v>
      </c>
      <c r="F274" s="417">
        <f>X274</f>
        <v>750000</v>
      </c>
      <c r="G274" s="335">
        <v>60016</v>
      </c>
      <c r="H274" s="170">
        <v>6050</v>
      </c>
      <c r="I274" s="155" t="s">
        <v>28</v>
      </c>
      <c r="J274" s="156">
        <v>680000</v>
      </c>
      <c r="K274" s="167"/>
      <c r="L274" s="167"/>
      <c r="M274" s="167"/>
      <c r="N274" s="167"/>
      <c r="O274" s="164"/>
      <c r="P274" s="164"/>
      <c r="Q274" s="157"/>
      <c r="R274" s="164"/>
      <c r="S274" s="164">
        <v>50000</v>
      </c>
      <c r="T274" s="164">
        <v>350000</v>
      </c>
      <c r="U274" s="164">
        <v>350000</v>
      </c>
      <c r="V274" s="157"/>
      <c r="W274" s="157"/>
      <c r="X274" s="337">
        <f>SUM(L278:W278)</f>
        <v>750000</v>
      </c>
      <c r="Y274" s="141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96"/>
      <c r="EZ274" s="96"/>
      <c r="FA274" s="96"/>
      <c r="FB274" s="96"/>
      <c r="FC274" s="96"/>
      <c r="FD274" s="96"/>
      <c r="FE274" s="96"/>
      <c r="FF274" s="96"/>
      <c r="FG274" s="96"/>
      <c r="FH274" s="96"/>
      <c r="FI274" s="96"/>
      <c r="FJ274" s="96"/>
      <c r="FK274" s="96"/>
      <c r="FL274" s="96"/>
      <c r="FM274" s="96"/>
      <c r="FN274" s="96"/>
      <c r="FO274" s="96"/>
      <c r="FP274" s="96"/>
      <c r="FQ274" s="96"/>
      <c r="FR274" s="96"/>
      <c r="FS274" s="96"/>
      <c r="FT274" s="96"/>
      <c r="FU274" s="96"/>
      <c r="FV274" s="96"/>
      <c r="FW274" s="96"/>
      <c r="FX274" s="96"/>
      <c r="FY274" s="96"/>
      <c r="FZ274" s="96"/>
      <c r="GA274" s="96"/>
      <c r="GB274" s="96"/>
      <c r="GC274" s="96"/>
      <c r="GD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</row>
    <row r="275" spans="1:198" ht="12" customHeight="1">
      <c r="A275" s="333"/>
      <c r="B275" s="336"/>
      <c r="C275" s="344"/>
      <c r="D275" s="344"/>
      <c r="E275" s="349"/>
      <c r="F275" s="417"/>
      <c r="G275" s="335"/>
      <c r="H275" s="170"/>
      <c r="I275" s="155" t="s">
        <v>31</v>
      </c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337"/>
      <c r="Y275" s="40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  <c r="FF275" s="96"/>
      <c r="FG275" s="96"/>
      <c r="FH275" s="96"/>
      <c r="FI275" s="96"/>
      <c r="FJ275" s="96"/>
      <c r="FK275" s="96"/>
      <c r="FL275" s="96"/>
      <c r="FM275" s="96"/>
      <c r="FN275" s="96"/>
      <c r="FO275" s="96"/>
      <c r="FP275" s="96"/>
      <c r="FQ275" s="96"/>
      <c r="FR275" s="96"/>
      <c r="FS275" s="96"/>
      <c r="FT275" s="96"/>
      <c r="FU275" s="96"/>
      <c r="FV275" s="96"/>
      <c r="FW275" s="96"/>
      <c r="FX275" s="96"/>
      <c r="FY275" s="96"/>
      <c r="FZ275" s="96"/>
      <c r="GA275" s="96"/>
      <c r="GB275" s="96"/>
      <c r="GC275" s="96"/>
      <c r="GD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</row>
    <row r="276" spans="1:198" ht="12" customHeight="1">
      <c r="A276" s="333"/>
      <c r="B276" s="336"/>
      <c r="C276" s="344"/>
      <c r="D276" s="344"/>
      <c r="E276" s="349"/>
      <c r="F276" s="417"/>
      <c r="G276" s="335"/>
      <c r="H276" s="170"/>
      <c r="I276" s="155" t="s">
        <v>30</v>
      </c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337"/>
      <c r="Y276" s="40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6"/>
      <c r="FU276" s="96"/>
      <c r="FV276" s="96"/>
      <c r="FW276" s="96"/>
      <c r="FX276" s="96"/>
      <c r="FY276" s="96"/>
      <c r="FZ276" s="96"/>
      <c r="GA276" s="96"/>
      <c r="GB276" s="96"/>
      <c r="GC276" s="96"/>
      <c r="GD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</row>
    <row r="277" spans="1:198" ht="12" customHeight="1">
      <c r="A277" s="333"/>
      <c r="B277" s="336"/>
      <c r="C277" s="344"/>
      <c r="D277" s="344"/>
      <c r="E277" s="349"/>
      <c r="F277" s="417"/>
      <c r="G277" s="335"/>
      <c r="H277" s="170"/>
      <c r="I277" s="155" t="s">
        <v>32</v>
      </c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337"/>
      <c r="Y277" s="40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  <c r="FF277" s="96"/>
      <c r="FG277" s="96"/>
      <c r="FH277" s="96"/>
      <c r="FI277" s="96"/>
      <c r="FJ277" s="96"/>
      <c r="FK277" s="96"/>
      <c r="FL277" s="96"/>
      <c r="FM277" s="96"/>
      <c r="FN277" s="96"/>
      <c r="FO277" s="96"/>
      <c r="FP277" s="96"/>
      <c r="FQ277" s="96"/>
      <c r="FR277" s="96"/>
      <c r="FS277" s="96"/>
      <c r="FT277" s="96"/>
      <c r="FU277" s="96"/>
      <c r="FV277" s="96"/>
      <c r="FW277" s="96"/>
      <c r="FX277" s="96"/>
      <c r="FY277" s="96"/>
      <c r="FZ277" s="96"/>
      <c r="GA277" s="96"/>
      <c r="GB277" s="96"/>
      <c r="GC277" s="96"/>
      <c r="GD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</row>
    <row r="278" spans="1:198" ht="12.75" customHeight="1">
      <c r="A278" s="333"/>
      <c r="B278" s="336"/>
      <c r="C278" s="344"/>
      <c r="D278" s="344"/>
      <c r="E278" s="349"/>
      <c r="F278" s="417"/>
      <c r="G278" s="335"/>
      <c r="H278" s="170"/>
      <c r="I278" s="160" t="s">
        <v>26</v>
      </c>
      <c r="J278" s="161">
        <f t="shared" ref="J278:M278" si="79">SUM(J274:J277)</f>
        <v>680000</v>
      </c>
      <c r="K278" s="161">
        <f t="shared" si="79"/>
        <v>0</v>
      </c>
      <c r="L278" s="162">
        <f t="shared" si="79"/>
        <v>0</v>
      </c>
      <c r="M278" s="162">
        <f t="shared" si="79"/>
        <v>0</v>
      </c>
      <c r="N278" s="162">
        <f>SUM(N274:N277)</f>
        <v>0</v>
      </c>
      <c r="O278" s="207">
        <f>SUM(O274:O277)</f>
        <v>0</v>
      </c>
      <c r="P278" s="162">
        <f>SUM(P274:P277)</f>
        <v>0</v>
      </c>
      <c r="Q278" s="162">
        <f t="shared" ref="Q278:W278" si="80">SUM(Q274:Q277)</f>
        <v>0</v>
      </c>
      <c r="R278" s="162">
        <f t="shared" si="80"/>
        <v>0</v>
      </c>
      <c r="S278" s="162">
        <f t="shared" si="80"/>
        <v>50000</v>
      </c>
      <c r="T278" s="162">
        <f t="shared" si="80"/>
        <v>350000</v>
      </c>
      <c r="U278" s="162">
        <f t="shared" si="80"/>
        <v>350000</v>
      </c>
      <c r="V278" s="162">
        <f t="shared" si="80"/>
        <v>0</v>
      </c>
      <c r="W278" s="162">
        <f t="shared" si="80"/>
        <v>0</v>
      </c>
      <c r="X278" s="337"/>
      <c r="Y278" s="40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  <c r="FF278" s="96"/>
      <c r="FG278" s="96"/>
      <c r="FH278" s="96"/>
      <c r="FI278" s="96"/>
      <c r="FJ278" s="96"/>
      <c r="FK278" s="96"/>
      <c r="FL278" s="96"/>
      <c r="FM278" s="96"/>
      <c r="FN278" s="96"/>
      <c r="FO278" s="96"/>
      <c r="FP278" s="96"/>
      <c r="FQ278" s="96"/>
      <c r="FR278" s="96"/>
      <c r="FS278" s="96"/>
      <c r="FT278" s="96"/>
      <c r="FU278" s="96"/>
      <c r="FV278" s="96"/>
      <c r="FW278" s="96"/>
      <c r="FX278" s="96"/>
      <c r="FY278" s="96"/>
      <c r="FZ278" s="96"/>
      <c r="GA278" s="96"/>
      <c r="GB278" s="96"/>
      <c r="GC278" s="96"/>
      <c r="GD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</row>
    <row r="279" spans="1:198" ht="12" hidden="1" customHeight="1">
      <c r="A279" s="333">
        <v>11</v>
      </c>
      <c r="B279" s="350" t="s">
        <v>191</v>
      </c>
      <c r="C279" s="344">
        <v>2022</v>
      </c>
      <c r="D279" s="344">
        <v>2026</v>
      </c>
      <c r="E279" s="349" t="s">
        <v>27</v>
      </c>
      <c r="F279" s="417">
        <f>X279</f>
        <v>0</v>
      </c>
      <c r="G279" s="335">
        <v>60016</v>
      </c>
      <c r="H279" s="170">
        <v>6050</v>
      </c>
      <c r="I279" s="155" t="s">
        <v>28</v>
      </c>
      <c r="J279" s="164">
        <v>0</v>
      </c>
      <c r="K279" s="157">
        <v>0</v>
      </c>
      <c r="L279" s="164"/>
      <c r="N279" s="93"/>
      <c r="O279" s="100"/>
      <c r="P279" s="100"/>
      <c r="Q279" s="100"/>
      <c r="R279" s="94"/>
      <c r="S279" s="157"/>
      <c r="T279" s="157"/>
      <c r="U279" s="157"/>
      <c r="V279" s="157"/>
      <c r="W279" s="157"/>
      <c r="X279" s="337">
        <f>SUM(L283:W283)</f>
        <v>0</v>
      </c>
      <c r="Y279" s="40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  <c r="FF279" s="96"/>
      <c r="FG279" s="96"/>
      <c r="FH279" s="96"/>
      <c r="FI279" s="96"/>
      <c r="FJ279" s="96"/>
      <c r="FK279" s="96"/>
      <c r="FL279" s="96"/>
      <c r="FM279" s="96"/>
      <c r="FN279" s="96"/>
      <c r="FO279" s="96"/>
      <c r="FP279" s="96"/>
      <c r="FQ279" s="96"/>
      <c r="FR279" s="96"/>
      <c r="FS279" s="96"/>
      <c r="FT279" s="96"/>
      <c r="FU279" s="96"/>
      <c r="FV279" s="96"/>
      <c r="FW279" s="96"/>
      <c r="FX279" s="96"/>
      <c r="FY279" s="96"/>
      <c r="FZ279" s="96"/>
      <c r="GA279" s="96"/>
      <c r="GB279" s="96"/>
      <c r="GC279" s="96"/>
      <c r="GD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</row>
    <row r="280" spans="1:198" ht="12" hidden="1" customHeight="1">
      <c r="A280" s="333"/>
      <c r="B280" s="350"/>
      <c r="C280" s="344"/>
      <c r="D280" s="344"/>
      <c r="E280" s="349"/>
      <c r="F280" s="417"/>
      <c r="G280" s="335"/>
      <c r="H280" s="170"/>
      <c r="I280" s="155" t="s">
        <v>31</v>
      </c>
      <c r="J280" s="157"/>
      <c r="K280" s="157"/>
      <c r="L280" s="157"/>
      <c r="M280" s="158"/>
      <c r="N280" s="158"/>
      <c r="O280" s="95"/>
      <c r="P280" s="95"/>
      <c r="Q280" s="95"/>
      <c r="R280" s="95"/>
      <c r="S280" s="158"/>
      <c r="T280" s="158"/>
      <c r="U280" s="158"/>
      <c r="V280" s="158"/>
      <c r="W280" s="158"/>
      <c r="X280" s="337"/>
      <c r="Y280" s="40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  <c r="FF280" s="96"/>
      <c r="FG280" s="96"/>
      <c r="FH280" s="96"/>
      <c r="FI280" s="96"/>
      <c r="FJ280" s="96"/>
      <c r="FK280" s="96"/>
      <c r="FL280" s="96"/>
      <c r="FM280" s="96"/>
      <c r="FN280" s="96"/>
      <c r="FO280" s="96"/>
      <c r="FP280" s="96"/>
      <c r="FQ280" s="96"/>
      <c r="FR280" s="96"/>
      <c r="FS280" s="96"/>
      <c r="FT280" s="96"/>
      <c r="FU280" s="96"/>
      <c r="FV280" s="96"/>
      <c r="FW280" s="96"/>
      <c r="FX280" s="96"/>
      <c r="FY280" s="96"/>
      <c r="FZ280" s="96"/>
      <c r="GA280" s="96"/>
      <c r="GB280" s="96"/>
      <c r="GC280" s="96"/>
      <c r="GD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</row>
    <row r="281" spans="1:198" ht="12" hidden="1" customHeight="1">
      <c r="A281" s="333"/>
      <c r="B281" s="350"/>
      <c r="C281" s="344"/>
      <c r="D281" s="344"/>
      <c r="E281" s="349"/>
      <c r="F281" s="417"/>
      <c r="G281" s="335"/>
      <c r="H281" s="170"/>
      <c r="I281" s="155" t="s">
        <v>30</v>
      </c>
      <c r="J281" s="158"/>
      <c r="K281" s="158"/>
      <c r="L281" s="158"/>
      <c r="M281" s="158"/>
      <c r="N281" s="158"/>
      <c r="O281" s="95"/>
      <c r="P281" s="95"/>
      <c r="Q281" s="95"/>
      <c r="R281" s="95"/>
      <c r="S281" s="158"/>
      <c r="T281" s="158"/>
      <c r="U281" s="158"/>
      <c r="V281" s="158"/>
      <c r="W281" s="158"/>
      <c r="X281" s="337"/>
      <c r="Y281" s="40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96"/>
      <c r="EZ281" s="96"/>
      <c r="FA281" s="96"/>
      <c r="FB281" s="96"/>
      <c r="FC281" s="96"/>
      <c r="FD281" s="96"/>
      <c r="FE281" s="96"/>
      <c r="FF281" s="96"/>
      <c r="FG281" s="96"/>
      <c r="FH281" s="96"/>
      <c r="FI281" s="96"/>
      <c r="FJ281" s="96"/>
      <c r="FK281" s="96"/>
      <c r="FL281" s="96"/>
      <c r="FM281" s="96"/>
      <c r="FN281" s="96"/>
      <c r="FO281" s="96"/>
      <c r="FP281" s="96"/>
      <c r="FQ281" s="96"/>
      <c r="FR281" s="96"/>
      <c r="FS281" s="96"/>
      <c r="FT281" s="96"/>
      <c r="FU281" s="96"/>
      <c r="FV281" s="96"/>
      <c r="FW281" s="96"/>
      <c r="FX281" s="96"/>
      <c r="FY281" s="96"/>
      <c r="FZ281" s="96"/>
      <c r="GA281" s="96"/>
      <c r="GB281" s="96"/>
      <c r="GC281" s="96"/>
      <c r="GD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</row>
    <row r="282" spans="1:198" ht="12" hidden="1" customHeight="1">
      <c r="A282" s="333"/>
      <c r="B282" s="350"/>
      <c r="C282" s="344"/>
      <c r="D282" s="344"/>
      <c r="E282" s="349"/>
      <c r="F282" s="417"/>
      <c r="G282" s="335"/>
      <c r="H282" s="170"/>
      <c r="I282" s="155" t="s">
        <v>32</v>
      </c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337"/>
      <c r="Y282" s="40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  <c r="FF282" s="96"/>
      <c r="FG282" s="96"/>
      <c r="FH282" s="96"/>
      <c r="FI282" s="96"/>
      <c r="FJ282" s="96"/>
      <c r="FK282" s="96"/>
      <c r="FL282" s="96"/>
      <c r="FM282" s="96"/>
      <c r="FN282" s="96"/>
      <c r="FO282" s="96"/>
      <c r="FP282" s="96"/>
      <c r="FQ282" s="96"/>
      <c r="FR282" s="96"/>
      <c r="FS282" s="96"/>
      <c r="FT282" s="96"/>
      <c r="FU282" s="96"/>
      <c r="FV282" s="96"/>
      <c r="FW282" s="96"/>
      <c r="FX282" s="96"/>
      <c r="FY282" s="96"/>
      <c r="FZ282" s="96"/>
      <c r="GA282" s="96"/>
      <c r="GB282" s="96"/>
      <c r="GC282" s="96"/>
      <c r="GD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</row>
    <row r="283" spans="1:198" ht="16.5" hidden="1" customHeight="1">
      <c r="A283" s="333"/>
      <c r="B283" s="350"/>
      <c r="C283" s="344"/>
      <c r="D283" s="344"/>
      <c r="E283" s="349"/>
      <c r="F283" s="417"/>
      <c r="G283" s="335"/>
      <c r="H283" s="170"/>
      <c r="I283" s="222" t="s">
        <v>26</v>
      </c>
      <c r="J283" s="162">
        <f t="shared" ref="J283:L283" si="81">SUM(J279:J282)</f>
        <v>0</v>
      </c>
      <c r="K283" s="162">
        <f t="shared" si="81"/>
        <v>0</v>
      </c>
      <c r="L283" s="162">
        <f t="shared" si="81"/>
        <v>0</v>
      </c>
      <c r="M283" s="162">
        <f>SUM(M279:M282)</f>
        <v>0</v>
      </c>
      <c r="N283" s="162">
        <f>SUM(N279:N282)</f>
        <v>0</v>
      </c>
      <c r="O283" s="162">
        <f t="shared" ref="O283" si="82">SUM(O279:O282)</f>
        <v>0</v>
      </c>
      <c r="P283" s="162">
        <f>SUM(P279:P282)</f>
        <v>0</v>
      </c>
      <c r="Q283" s="161">
        <f>SUM(Q279:Q282)</f>
        <v>0</v>
      </c>
      <c r="R283" s="162"/>
      <c r="S283" s="162"/>
      <c r="T283" s="162"/>
      <c r="U283" s="162"/>
      <c r="V283" s="162"/>
      <c r="W283" s="162"/>
      <c r="X283" s="337"/>
      <c r="Y283" s="40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  <c r="FF283" s="96"/>
      <c r="FG283" s="96"/>
      <c r="FH283" s="96"/>
      <c r="FI283" s="96"/>
      <c r="FJ283" s="96"/>
      <c r="FK283" s="96"/>
      <c r="FL283" s="96"/>
      <c r="FM283" s="96"/>
      <c r="FN283" s="96"/>
      <c r="FO283" s="96"/>
      <c r="FP283" s="96"/>
      <c r="FQ283" s="96"/>
      <c r="FR283" s="96"/>
      <c r="FS283" s="96"/>
      <c r="FT283" s="96"/>
      <c r="FU283" s="96"/>
      <c r="FV283" s="96"/>
      <c r="FW283" s="96"/>
      <c r="FX283" s="96"/>
      <c r="FY283" s="96"/>
      <c r="FZ283" s="96"/>
      <c r="GA283" s="96"/>
      <c r="GB283" s="96"/>
      <c r="GC283" s="96"/>
      <c r="GD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</row>
    <row r="284" spans="1:198" ht="13.15" customHeight="1">
      <c r="A284" s="333">
        <v>13</v>
      </c>
      <c r="B284" s="348" t="s">
        <v>53</v>
      </c>
      <c r="C284" s="344">
        <v>2014</v>
      </c>
      <c r="D284" s="344">
        <v>2033</v>
      </c>
      <c r="E284" s="349" t="s">
        <v>27</v>
      </c>
      <c r="F284" s="417">
        <f>371212+X284</f>
        <v>921212</v>
      </c>
      <c r="G284" s="335">
        <v>60016</v>
      </c>
      <c r="H284" s="170">
        <v>6050</v>
      </c>
      <c r="I284" s="155" t="s">
        <v>28</v>
      </c>
      <c r="J284" s="164">
        <v>0</v>
      </c>
      <c r="K284" s="157">
        <v>0</v>
      </c>
      <c r="L284" s="164"/>
      <c r="N284" s="157"/>
      <c r="O284" s="156"/>
      <c r="P284" s="156"/>
      <c r="Q284" s="156"/>
      <c r="R284" s="164"/>
      <c r="S284" s="164">
        <v>0</v>
      </c>
      <c r="T284" s="164">
        <v>0</v>
      </c>
      <c r="U284" s="164">
        <v>200000</v>
      </c>
      <c r="V284" s="164">
        <v>350000</v>
      </c>
      <c r="W284" s="157"/>
      <c r="X284" s="337">
        <f>SUM(L288:W288)</f>
        <v>550000</v>
      </c>
      <c r="Y284" s="141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  <c r="FF284" s="96"/>
      <c r="FG284" s="96"/>
      <c r="FH284" s="96"/>
      <c r="FI284" s="96"/>
      <c r="FJ284" s="96"/>
      <c r="FK284" s="96"/>
      <c r="FL284" s="96"/>
      <c r="FM284" s="96"/>
      <c r="FN284" s="96"/>
      <c r="FO284" s="96"/>
      <c r="FP284" s="96"/>
      <c r="FQ284" s="96"/>
      <c r="FR284" s="96"/>
      <c r="FS284" s="96"/>
      <c r="FT284" s="96"/>
      <c r="FU284" s="96"/>
      <c r="FV284" s="96"/>
      <c r="FW284" s="96"/>
      <c r="FX284" s="96"/>
      <c r="FY284" s="96"/>
      <c r="FZ284" s="96"/>
      <c r="GA284" s="96"/>
      <c r="GB284" s="96"/>
      <c r="GC284" s="96"/>
      <c r="GD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</row>
    <row r="285" spans="1:198" ht="13.15" customHeight="1">
      <c r="A285" s="333"/>
      <c r="B285" s="348"/>
      <c r="C285" s="344"/>
      <c r="D285" s="344"/>
      <c r="E285" s="349"/>
      <c r="F285" s="417"/>
      <c r="G285" s="335"/>
      <c r="H285" s="170"/>
      <c r="I285" s="155" t="s">
        <v>31</v>
      </c>
      <c r="J285" s="157"/>
      <c r="K285" s="157"/>
      <c r="L285" s="157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337"/>
      <c r="Y285" s="40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  <c r="FF285" s="96"/>
      <c r="FG285" s="96"/>
      <c r="FH285" s="96"/>
      <c r="FI285" s="96"/>
      <c r="FJ285" s="96"/>
      <c r="FK285" s="96"/>
      <c r="FL285" s="96"/>
      <c r="FM285" s="96"/>
      <c r="FN285" s="96"/>
      <c r="FO285" s="96"/>
      <c r="FP285" s="96"/>
      <c r="FQ285" s="96"/>
      <c r="FR285" s="96"/>
      <c r="FS285" s="96"/>
      <c r="FT285" s="96"/>
      <c r="FU285" s="96"/>
      <c r="FV285" s="96"/>
      <c r="FW285" s="96"/>
      <c r="FX285" s="96"/>
      <c r="FY285" s="96"/>
      <c r="FZ285" s="96"/>
      <c r="GA285" s="96"/>
      <c r="GB285" s="96"/>
      <c r="GC285" s="96"/>
      <c r="GD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</row>
    <row r="286" spans="1:198" ht="13.15" customHeight="1">
      <c r="A286" s="333"/>
      <c r="B286" s="348"/>
      <c r="C286" s="344"/>
      <c r="D286" s="344"/>
      <c r="E286" s="349"/>
      <c r="F286" s="417"/>
      <c r="G286" s="335"/>
      <c r="H286" s="170"/>
      <c r="I286" s="155" t="s">
        <v>30</v>
      </c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337"/>
      <c r="Y286" s="40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  <c r="FF286" s="96"/>
      <c r="FG286" s="96"/>
      <c r="FH286" s="96"/>
      <c r="FI286" s="96"/>
      <c r="FJ286" s="96"/>
      <c r="FK286" s="96"/>
      <c r="FL286" s="96"/>
      <c r="FM286" s="96"/>
      <c r="FN286" s="96"/>
      <c r="FO286" s="96"/>
      <c r="FP286" s="96"/>
      <c r="FQ286" s="96"/>
      <c r="FR286" s="96"/>
      <c r="FS286" s="96"/>
      <c r="FT286" s="96"/>
      <c r="FU286" s="96"/>
      <c r="FV286" s="96"/>
      <c r="FW286" s="96"/>
      <c r="FX286" s="96"/>
      <c r="FY286" s="96"/>
      <c r="FZ286" s="96"/>
      <c r="GA286" s="96"/>
      <c r="GB286" s="96"/>
      <c r="GC286" s="96"/>
      <c r="GD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</row>
    <row r="287" spans="1:198" ht="13.15" customHeight="1">
      <c r="A287" s="333"/>
      <c r="B287" s="348"/>
      <c r="C287" s="344"/>
      <c r="D287" s="344"/>
      <c r="E287" s="349"/>
      <c r="F287" s="417"/>
      <c r="G287" s="335"/>
      <c r="H287" s="170"/>
      <c r="I287" s="155" t="s">
        <v>32</v>
      </c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337"/>
      <c r="Y287" s="40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96"/>
      <c r="EZ287" s="96"/>
      <c r="FA287" s="96"/>
      <c r="FB287" s="96"/>
      <c r="FC287" s="96"/>
      <c r="FD287" s="96"/>
      <c r="FE287" s="96"/>
      <c r="FF287" s="96"/>
      <c r="FG287" s="96"/>
      <c r="FH287" s="96"/>
      <c r="FI287" s="96"/>
      <c r="FJ287" s="96"/>
      <c r="FK287" s="96"/>
      <c r="FL287" s="96"/>
      <c r="FM287" s="96"/>
      <c r="FN287" s="96"/>
      <c r="FO287" s="96"/>
      <c r="FP287" s="96"/>
      <c r="FQ287" s="96"/>
      <c r="FR287" s="96"/>
      <c r="FS287" s="96"/>
      <c r="FT287" s="96"/>
      <c r="FU287" s="96"/>
      <c r="FV287" s="96"/>
      <c r="FW287" s="96"/>
      <c r="FX287" s="96"/>
      <c r="FY287" s="96"/>
      <c r="FZ287" s="96"/>
      <c r="GA287" s="96"/>
      <c r="GB287" s="96"/>
      <c r="GC287" s="96"/>
      <c r="GD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</row>
    <row r="288" spans="1:198" ht="12.75" customHeight="1">
      <c r="A288" s="333"/>
      <c r="B288" s="348"/>
      <c r="C288" s="344"/>
      <c r="D288" s="344"/>
      <c r="E288" s="349"/>
      <c r="F288" s="417"/>
      <c r="G288" s="335"/>
      <c r="H288" s="170"/>
      <c r="I288" s="222" t="s">
        <v>26</v>
      </c>
      <c r="J288" s="162">
        <f t="shared" ref="J288:O288" si="83">SUM(J284:J287)</f>
        <v>0</v>
      </c>
      <c r="K288" s="162">
        <f t="shared" si="83"/>
        <v>0</v>
      </c>
      <c r="L288" s="162">
        <f t="shared" si="83"/>
        <v>0</v>
      </c>
      <c r="M288" s="162">
        <f>SUM(M284:M287)</f>
        <v>0</v>
      </c>
      <c r="N288" s="162">
        <f>SUM(N284:N287)</f>
        <v>0</v>
      </c>
      <c r="O288" s="162">
        <f t="shared" si="83"/>
        <v>0</v>
      </c>
      <c r="P288" s="162">
        <f>SUM(P284:P287)</f>
        <v>0</v>
      </c>
      <c r="Q288" s="161">
        <f>SUM(Q284:Q287)</f>
        <v>0</v>
      </c>
      <c r="R288" s="161">
        <f t="shared" ref="R288:W288" si="84">SUM(R284:R287)</f>
        <v>0</v>
      </c>
      <c r="S288" s="161">
        <f t="shared" si="84"/>
        <v>0</v>
      </c>
      <c r="T288" s="161">
        <f t="shared" si="84"/>
        <v>0</v>
      </c>
      <c r="U288" s="161">
        <f t="shared" si="84"/>
        <v>200000</v>
      </c>
      <c r="V288" s="161">
        <f t="shared" si="84"/>
        <v>350000</v>
      </c>
      <c r="W288" s="161">
        <f t="shared" si="84"/>
        <v>0</v>
      </c>
      <c r="X288" s="337"/>
      <c r="Y288" s="40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  <c r="FF288" s="96"/>
      <c r="FG288" s="96"/>
      <c r="FH288" s="96"/>
      <c r="FI288" s="96"/>
      <c r="FJ288" s="96"/>
      <c r="FK288" s="96"/>
      <c r="FL288" s="96"/>
      <c r="FM288" s="96"/>
      <c r="FN288" s="96"/>
      <c r="FO288" s="96"/>
      <c r="FP288" s="96"/>
      <c r="FQ288" s="96"/>
      <c r="FR288" s="96"/>
      <c r="FS288" s="96"/>
      <c r="FT288" s="96"/>
      <c r="FU288" s="96"/>
      <c r="FV288" s="96"/>
      <c r="FW288" s="96"/>
      <c r="FX288" s="96"/>
      <c r="FY288" s="96"/>
      <c r="FZ288" s="96"/>
      <c r="GA288" s="96"/>
      <c r="GB288" s="96"/>
      <c r="GC288" s="96"/>
      <c r="GD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</row>
    <row r="289" spans="1:198" ht="12.75" customHeight="1">
      <c r="A289" s="333">
        <v>14</v>
      </c>
      <c r="B289" s="348" t="s">
        <v>54</v>
      </c>
      <c r="C289" s="344">
        <v>2014</v>
      </c>
      <c r="D289" s="344">
        <v>2032</v>
      </c>
      <c r="E289" s="349" t="s">
        <v>27</v>
      </c>
      <c r="F289" s="417">
        <f>47281+X289</f>
        <v>847281</v>
      </c>
      <c r="G289" s="335">
        <v>60016</v>
      </c>
      <c r="H289" s="170">
        <v>6050</v>
      </c>
      <c r="I289" s="155" t="s">
        <v>28</v>
      </c>
      <c r="J289" s="164"/>
      <c r="K289" s="164"/>
      <c r="L289" s="164">
        <v>0</v>
      </c>
      <c r="M289" s="164"/>
      <c r="N289" s="158"/>
      <c r="O289" s="158"/>
      <c r="P289" s="157"/>
      <c r="Q289" s="164">
        <v>0</v>
      </c>
      <c r="R289" s="164">
        <v>0</v>
      </c>
      <c r="S289" s="164">
        <v>0</v>
      </c>
      <c r="T289" s="164">
        <v>300000</v>
      </c>
      <c r="U289" s="164">
        <v>500000</v>
      </c>
      <c r="V289" s="157"/>
      <c r="W289" s="157"/>
      <c r="X289" s="337">
        <f>SUM(L293:W293)</f>
        <v>800000</v>
      </c>
      <c r="Y289" s="141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96"/>
      <c r="EZ289" s="96"/>
      <c r="FA289" s="96"/>
      <c r="FB289" s="96"/>
      <c r="FC289" s="96"/>
      <c r="FD289" s="96"/>
      <c r="FE289" s="96"/>
      <c r="FF289" s="96"/>
      <c r="FG289" s="96"/>
      <c r="FH289" s="96"/>
      <c r="FI289" s="96"/>
      <c r="FJ289" s="96"/>
      <c r="FK289" s="96"/>
      <c r="FL289" s="96"/>
      <c r="FM289" s="96"/>
      <c r="FN289" s="96"/>
      <c r="FO289" s="96"/>
      <c r="FP289" s="96"/>
      <c r="FQ289" s="96"/>
      <c r="FR289" s="96"/>
      <c r="FS289" s="96"/>
      <c r="FT289" s="96"/>
      <c r="FU289" s="96"/>
      <c r="FV289" s="96"/>
      <c r="FW289" s="96"/>
      <c r="FX289" s="96"/>
      <c r="FY289" s="96"/>
      <c r="FZ289" s="96"/>
      <c r="GA289" s="96"/>
      <c r="GB289" s="96"/>
      <c r="GC289" s="96"/>
      <c r="GD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</row>
    <row r="290" spans="1:198" ht="12.75" customHeight="1">
      <c r="A290" s="333"/>
      <c r="B290" s="348"/>
      <c r="C290" s="344"/>
      <c r="D290" s="344"/>
      <c r="E290" s="349"/>
      <c r="F290" s="417"/>
      <c r="G290" s="335"/>
      <c r="H290" s="170"/>
      <c r="I290" s="155" t="s">
        <v>31</v>
      </c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337"/>
      <c r="Y290" s="40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  <c r="FF290" s="96"/>
      <c r="FG290" s="96"/>
      <c r="FH290" s="96"/>
      <c r="FI290" s="96"/>
      <c r="FJ290" s="96"/>
      <c r="FK290" s="96"/>
      <c r="FL290" s="96"/>
      <c r="FM290" s="96"/>
      <c r="FN290" s="96"/>
      <c r="FO290" s="96"/>
      <c r="FP290" s="96"/>
      <c r="FQ290" s="96"/>
      <c r="FR290" s="96"/>
      <c r="FS290" s="96"/>
      <c r="FT290" s="96"/>
      <c r="FU290" s="96"/>
      <c r="FV290" s="96"/>
      <c r="FW290" s="96"/>
      <c r="FX290" s="96"/>
      <c r="FY290" s="96"/>
      <c r="FZ290" s="96"/>
      <c r="GA290" s="96"/>
      <c r="GB290" s="96"/>
      <c r="GC290" s="96"/>
      <c r="GD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</row>
    <row r="291" spans="1:198" ht="12.75" customHeight="1">
      <c r="A291" s="333"/>
      <c r="B291" s="348"/>
      <c r="C291" s="344"/>
      <c r="D291" s="344"/>
      <c r="E291" s="349"/>
      <c r="F291" s="417"/>
      <c r="G291" s="335"/>
      <c r="H291" s="170"/>
      <c r="I291" s="155" t="s">
        <v>30</v>
      </c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337"/>
      <c r="Y291" s="40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  <c r="FF291" s="96"/>
      <c r="FG291" s="96"/>
      <c r="FH291" s="96"/>
      <c r="FI291" s="96"/>
      <c r="FJ291" s="96"/>
      <c r="FK291" s="96"/>
      <c r="FL291" s="96"/>
      <c r="FM291" s="96"/>
      <c r="FN291" s="96"/>
      <c r="FO291" s="96"/>
      <c r="FP291" s="96"/>
      <c r="FQ291" s="96"/>
      <c r="FR291" s="96"/>
      <c r="FS291" s="96"/>
      <c r="FT291" s="96"/>
      <c r="FU291" s="96"/>
      <c r="FV291" s="96"/>
      <c r="FW291" s="96"/>
      <c r="FX291" s="96"/>
      <c r="FY291" s="96"/>
      <c r="FZ291" s="96"/>
      <c r="GA291" s="96"/>
      <c r="GB291" s="96"/>
      <c r="GC291" s="96"/>
      <c r="GD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</row>
    <row r="292" spans="1:198" ht="12.75" customHeight="1">
      <c r="A292" s="333"/>
      <c r="B292" s="348"/>
      <c r="C292" s="344"/>
      <c r="D292" s="344"/>
      <c r="E292" s="349"/>
      <c r="F292" s="417"/>
      <c r="G292" s="335"/>
      <c r="H292" s="170"/>
      <c r="I292" s="155" t="s">
        <v>32</v>
      </c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337"/>
      <c r="Y292" s="40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  <c r="FF292" s="96"/>
      <c r="FG292" s="96"/>
      <c r="FH292" s="96"/>
      <c r="FI292" s="96"/>
      <c r="FJ292" s="96"/>
      <c r="FK292" s="96"/>
      <c r="FL292" s="96"/>
      <c r="FM292" s="96"/>
      <c r="FN292" s="96"/>
      <c r="FO292" s="96"/>
      <c r="FP292" s="96"/>
      <c r="FQ292" s="96"/>
      <c r="FR292" s="96"/>
      <c r="FS292" s="96"/>
      <c r="FT292" s="96"/>
      <c r="FU292" s="96"/>
      <c r="FV292" s="96"/>
      <c r="FW292" s="96"/>
      <c r="FX292" s="96"/>
      <c r="FY292" s="96"/>
      <c r="FZ292" s="96"/>
      <c r="GA292" s="96"/>
      <c r="GB292" s="96"/>
      <c r="GC292" s="96"/>
      <c r="GD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</row>
    <row r="293" spans="1:198" ht="12.6" customHeight="1">
      <c r="A293" s="333"/>
      <c r="B293" s="348"/>
      <c r="C293" s="344"/>
      <c r="D293" s="344"/>
      <c r="E293" s="349"/>
      <c r="F293" s="417"/>
      <c r="G293" s="335"/>
      <c r="H293" s="170"/>
      <c r="I293" s="222" t="s">
        <v>26</v>
      </c>
      <c r="J293" s="162">
        <f>SUM(J289:J292)</f>
        <v>0</v>
      </c>
      <c r="K293" s="162">
        <f t="shared" ref="K293:O293" si="85">SUM(K289:K292)</f>
        <v>0</v>
      </c>
      <c r="L293" s="162">
        <f t="shared" si="85"/>
        <v>0</v>
      </c>
      <c r="M293" s="162">
        <f t="shared" si="85"/>
        <v>0</v>
      </c>
      <c r="N293" s="162">
        <f t="shared" si="85"/>
        <v>0</v>
      </c>
      <c r="O293" s="162">
        <f t="shared" si="85"/>
        <v>0</v>
      </c>
      <c r="P293" s="162">
        <f>SUM(P289:P292)</f>
        <v>0</v>
      </c>
      <c r="Q293" s="162">
        <f t="shared" ref="Q293:S293" si="86">SUM(Q289:Q292)</f>
        <v>0</v>
      </c>
      <c r="R293" s="162">
        <f t="shared" si="86"/>
        <v>0</v>
      </c>
      <c r="S293" s="162">
        <f t="shared" si="86"/>
        <v>0</v>
      </c>
      <c r="T293" s="162">
        <f t="shared" ref="T293" si="87">SUM(T289:T292)</f>
        <v>300000</v>
      </c>
      <c r="U293" s="162">
        <f t="shared" ref="U293" si="88">SUM(U289:U292)</f>
        <v>500000</v>
      </c>
      <c r="V293" s="162">
        <f t="shared" ref="V293" si="89">SUM(V289:V292)</f>
        <v>0</v>
      </c>
      <c r="W293" s="162">
        <f t="shared" ref="W293" si="90">SUM(W289:W292)</f>
        <v>0</v>
      </c>
      <c r="X293" s="337"/>
      <c r="Y293" s="40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  <c r="FF293" s="96"/>
      <c r="FG293" s="96"/>
      <c r="FH293" s="96"/>
      <c r="FI293" s="96"/>
      <c r="FJ293" s="96"/>
      <c r="FK293" s="96"/>
      <c r="FL293" s="96"/>
      <c r="FM293" s="96"/>
      <c r="FN293" s="96"/>
      <c r="FO293" s="96"/>
      <c r="FP293" s="96"/>
      <c r="FQ293" s="96"/>
      <c r="FR293" s="96"/>
      <c r="FS293" s="96"/>
      <c r="FT293" s="96"/>
      <c r="FU293" s="96"/>
      <c r="FV293" s="96"/>
      <c r="FW293" s="96"/>
      <c r="FX293" s="96"/>
      <c r="FY293" s="96"/>
      <c r="FZ293" s="96"/>
      <c r="GA293" s="96"/>
      <c r="GB293" s="96"/>
      <c r="GC293" s="96"/>
      <c r="GD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</row>
    <row r="294" spans="1:198" ht="14.25" customHeight="1">
      <c r="A294" s="333">
        <v>15</v>
      </c>
      <c r="B294" s="348" t="s">
        <v>248</v>
      </c>
      <c r="C294" s="344">
        <v>2015</v>
      </c>
      <c r="D294" s="359">
        <v>2026</v>
      </c>
      <c r="E294" s="349" t="s">
        <v>27</v>
      </c>
      <c r="F294" s="417">
        <f>634131+X294</f>
        <v>6736802</v>
      </c>
      <c r="G294" s="517">
        <v>60016</v>
      </c>
      <c r="H294" s="170">
        <v>6050</v>
      </c>
      <c r="I294" s="155" t="s">
        <v>28</v>
      </c>
      <c r="J294" s="164">
        <v>262000</v>
      </c>
      <c r="K294" s="164"/>
      <c r="L294" s="164"/>
      <c r="M294" s="164">
        <v>35000</v>
      </c>
      <c r="N294" s="561">
        <v>240000</v>
      </c>
      <c r="O294" s="164">
        <v>3300000</v>
      </c>
      <c r="P294" s="164">
        <v>0</v>
      </c>
      <c r="Q294" s="164">
        <v>0</v>
      </c>
      <c r="R294" s="164">
        <v>0</v>
      </c>
      <c r="S294" s="164">
        <v>0</v>
      </c>
      <c r="T294" s="164"/>
      <c r="U294" s="157"/>
      <c r="V294" s="157"/>
      <c r="W294" s="157"/>
      <c r="X294" s="337">
        <f>SUM(L298:W298)</f>
        <v>6102671</v>
      </c>
      <c r="Y294" s="141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  <c r="FF294" s="96"/>
      <c r="FG294" s="96"/>
      <c r="FH294" s="96"/>
      <c r="FI294" s="96"/>
      <c r="FJ294" s="96"/>
      <c r="FK294" s="96"/>
      <c r="FL294" s="96"/>
      <c r="FM294" s="96"/>
      <c r="FN294" s="96"/>
      <c r="FO294" s="96"/>
      <c r="FP294" s="96"/>
      <c r="FQ294" s="96"/>
      <c r="FR294" s="96"/>
      <c r="FS294" s="96"/>
      <c r="FT294" s="96"/>
      <c r="FU294" s="96"/>
      <c r="FV294" s="96"/>
      <c r="FW294" s="96"/>
      <c r="FX294" s="96"/>
      <c r="FY294" s="96"/>
      <c r="FZ294" s="96"/>
      <c r="GA294" s="96"/>
      <c r="GB294" s="96"/>
      <c r="GC294" s="96"/>
      <c r="GD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</row>
    <row r="295" spans="1:198" ht="14.25" customHeight="1">
      <c r="A295" s="333"/>
      <c r="B295" s="348"/>
      <c r="C295" s="344"/>
      <c r="D295" s="359"/>
      <c r="E295" s="349"/>
      <c r="F295" s="417"/>
      <c r="G295" s="518"/>
      <c r="H295" s="170"/>
      <c r="I295" s="155" t="s">
        <v>31</v>
      </c>
      <c r="J295" s="164"/>
      <c r="K295" s="156"/>
      <c r="L295" s="156"/>
      <c r="M295" s="164"/>
      <c r="N295" s="164">
        <v>2395074</v>
      </c>
      <c r="O295" s="156">
        <v>132597</v>
      </c>
      <c r="P295" s="156"/>
      <c r="Q295" s="158"/>
      <c r="R295" s="158"/>
      <c r="S295" s="158"/>
      <c r="T295" s="158"/>
      <c r="U295" s="158"/>
      <c r="V295" s="158"/>
      <c r="W295" s="158"/>
      <c r="X295" s="337"/>
      <c r="Y295" s="40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</row>
    <row r="296" spans="1:198" ht="14.25" customHeight="1">
      <c r="A296" s="333"/>
      <c r="B296" s="348"/>
      <c r="C296" s="344"/>
      <c r="D296" s="359"/>
      <c r="E296" s="349"/>
      <c r="F296" s="417"/>
      <c r="G296" s="518"/>
      <c r="H296" s="170"/>
      <c r="I296" s="155" t="s">
        <v>30</v>
      </c>
      <c r="J296" s="156"/>
      <c r="K296" s="156"/>
      <c r="L296" s="156"/>
      <c r="M296" s="158"/>
      <c r="N296" s="156"/>
      <c r="O296" s="156"/>
      <c r="P296" s="156"/>
      <c r="Q296" s="158"/>
      <c r="R296" s="158"/>
      <c r="S296" s="158"/>
      <c r="T296" s="158"/>
      <c r="U296" s="158"/>
      <c r="V296" s="158"/>
      <c r="W296" s="158"/>
      <c r="X296" s="337"/>
      <c r="Y296" s="40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</row>
    <row r="297" spans="1:198" ht="14.25" customHeight="1">
      <c r="A297" s="333"/>
      <c r="B297" s="348"/>
      <c r="C297" s="344"/>
      <c r="D297" s="359"/>
      <c r="E297" s="349"/>
      <c r="F297" s="417"/>
      <c r="G297" s="518"/>
      <c r="H297" s="170"/>
      <c r="I297" s="155" t="s">
        <v>32</v>
      </c>
      <c r="J297" s="156"/>
      <c r="K297" s="156"/>
      <c r="L297" s="156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337"/>
      <c r="Y297" s="40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</row>
    <row r="298" spans="1:198" ht="14.25" customHeight="1">
      <c r="A298" s="333"/>
      <c r="B298" s="348"/>
      <c r="C298" s="344"/>
      <c r="D298" s="359"/>
      <c r="E298" s="349"/>
      <c r="F298" s="417"/>
      <c r="G298" s="519"/>
      <c r="H298" s="170"/>
      <c r="I298" s="160" t="s">
        <v>26</v>
      </c>
      <c r="J298" s="161">
        <f t="shared" ref="J298:P298" si="91">SUM(J294:J297)</f>
        <v>262000</v>
      </c>
      <c r="K298" s="161">
        <f t="shared" si="91"/>
        <v>0</v>
      </c>
      <c r="L298" s="161">
        <f t="shared" si="91"/>
        <v>0</v>
      </c>
      <c r="M298" s="161">
        <f t="shared" si="91"/>
        <v>35000</v>
      </c>
      <c r="N298" s="161">
        <f t="shared" si="91"/>
        <v>2635074</v>
      </c>
      <c r="O298" s="161">
        <f t="shared" si="91"/>
        <v>3432597</v>
      </c>
      <c r="P298" s="161">
        <f t="shared" si="91"/>
        <v>0</v>
      </c>
      <c r="Q298" s="161">
        <f>SUM(Q294:Q297)</f>
        <v>0</v>
      </c>
      <c r="R298" s="161">
        <f>SUM(R294:R297)</f>
        <v>0</v>
      </c>
      <c r="S298" s="161">
        <f>SUM(S294:S297)</f>
        <v>0</v>
      </c>
      <c r="T298" s="161"/>
      <c r="U298" s="161"/>
      <c r="V298" s="161"/>
      <c r="W298" s="161"/>
      <c r="X298" s="337"/>
      <c r="Y298" s="40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</row>
    <row r="299" spans="1:198" ht="14.25" customHeight="1">
      <c r="A299" s="333">
        <v>16</v>
      </c>
      <c r="B299" s="348" t="s">
        <v>56</v>
      </c>
      <c r="C299" s="368">
        <v>2015</v>
      </c>
      <c r="D299" s="358">
        <v>2033</v>
      </c>
      <c r="E299" s="372" t="s">
        <v>27</v>
      </c>
      <c r="F299" s="381">
        <f>1489972+132269+X299</f>
        <v>17257170</v>
      </c>
      <c r="G299" s="488">
        <v>60016</v>
      </c>
      <c r="H299" s="90">
        <v>6060</v>
      </c>
      <c r="I299" s="61" t="s">
        <v>28</v>
      </c>
      <c r="J299" s="87">
        <v>384000</v>
      </c>
      <c r="K299" s="87">
        <v>620000</v>
      </c>
      <c r="L299" s="87"/>
      <c r="M299" s="325">
        <v>262929</v>
      </c>
      <c r="N299" s="87">
        <v>272000</v>
      </c>
      <c r="O299" s="87">
        <f>1000000+300000</f>
        <v>1300000</v>
      </c>
      <c r="P299" s="87">
        <v>1300000</v>
      </c>
      <c r="Q299" s="87">
        <v>2500000</v>
      </c>
      <c r="R299" s="87">
        <v>2000000</v>
      </c>
      <c r="S299" s="87">
        <v>2000000</v>
      </c>
      <c r="T299" s="87">
        <v>2000000</v>
      </c>
      <c r="U299" s="87">
        <v>2000000</v>
      </c>
      <c r="V299" s="87">
        <v>2000000</v>
      </c>
      <c r="W299" s="87"/>
      <c r="X299" s="367">
        <f>SUM(L303:W303)</f>
        <v>15634929</v>
      </c>
      <c r="Y299" s="141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6"/>
      <c r="FU299" s="96"/>
      <c r="FV299" s="96"/>
      <c r="FW299" s="96"/>
      <c r="FX299" s="96"/>
      <c r="FY299" s="96"/>
      <c r="FZ299" s="96"/>
      <c r="GA299" s="96"/>
      <c r="GB299" s="96"/>
      <c r="GC299" s="96"/>
      <c r="GD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</row>
    <row r="300" spans="1:198" ht="14.25" customHeight="1">
      <c r="A300" s="333"/>
      <c r="B300" s="348"/>
      <c r="C300" s="368"/>
      <c r="D300" s="358"/>
      <c r="E300" s="372"/>
      <c r="F300" s="381"/>
      <c r="G300" s="488"/>
      <c r="H300" s="89"/>
      <c r="I300" s="60" t="s">
        <v>31</v>
      </c>
      <c r="J300" s="85"/>
      <c r="K300" s="77"/>
      <c r="L300" s="7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367"/>
      <c r="Y300" s="40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</row>
    <row r="301" spans="1:198" ht="14.25" customHeight="1">
      <c r="A301" s="333"/>
      <c r="B301" s="348"/>
      <c r="C301" s="368"/>
      <c r="D301" s="358"/>
      <c r="E301" s="372"/>
      <c r="F301" s="381"/>
      <c r="G301" s="488"/>
      <c r="H301" s="89"/>
      <c r="I301" s="60" t="s">
        <v>30</v>
      </c>
      <c r="J301" s="85"/>
      <c r="K301" s="77"/>
      <c r="L301" s="77"/>
      <c r="M301" s="77"/>
      <c r="N301" s="77"/>
      <c r="O301" s="77"/>
      <c r="P301" s="77"/>
      <c r="Q301" s="77"/>
      <c r="R301" s="87"/>
      <c r="S301" s="87"/>
      <c r="T301" s="87"/>
      <c r="U301" s="87"/>
      <c r="V301" s="87"/>
      <c r="W301" s="87"/>
      <c r="X301" s="367"/>
      <c r="Y301" s="40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</row>
    <row r="302" spans="1:198" ht="14.25" customHeight="1">
      <c r="A302" s="333"/>
      <c r="B302" s="348"/>
      <c r="C302" s="368"/>
      <c r="D302" s="358"/>
      <c r="E302" s="372"/>
      <c r="F302" s="381"/>
      <c r="G302" s="488"/>
      <c r="H302" s="89"/>
      <c r="I302" s="60" t="s">
        <v>32</v>
      </c>
      <c r="J302" s="85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367"/>
      <c r="Y302" s="40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</row>
    <row r="303" spans="1:198" ht="14.25" customHeight="1">
      <c r="A303" s="333"/>
      <c r="B303" s="348"/>
      <c r="C303" s="368"/>
      <c r="D303" s="358"/>
      <c r="E303" s="372"/>
      <c r="F303" s="381"/>
      <c r="G303" s="488"/>
      <c r="H303" s="89"/>
      <c r="I303" s="64" t="s">
        <v>26</v>
      </c>
      <c r="J303" s="65">
        <f>SUM(J299:J302)</f>
        <v>384000</v>
      </c>
      <c r="K303" s="65">
        <f t="shared" ref="K303:W303" si="92">SUM(K299:K302)</f>
        <v>620000</v>
      </c>
      <c r="L303" s="65">
        <f t="shared" si="92"/>
        <v>0</v>
      </c>
      <c r="M303" s="65">
        <f t="shared" si="92"/>
        <v>262929</v>
      </c>
      <c r="N303" s="65">
        <f t="shared" si="92"/>
        <v>272000</v>
      </c>
      <c r="O303" s="65">
        <f t="shared" si="92"/>
        <v>1300000</v>
      </c>
      <c r="P303" s="65">
        <f t="shared" si="92"/>
        <v>1300000</v>
      </c>
      <c r="Q303" s="65">
        <f t="shared" si="92"/>
        <v>2500000</v>
      </c>
      <c r="R303" s="65">
        <f t="shared" si="92"/>
        <v>2000000</v>
      </c>
      <c r="S303" s="65">
        <f t="shared" si="92"/>
        <v>2000000</v>
      </c>
      <c r="T303" s="65">
        <f t="shared" si="92"/>
        <v>2000000</v>
      </c>
      <c r="U303" s="65">
        <f t="shared" si="92"/>
        <v>2000000</v>
      </c>
      <c r="V303" s="65">
        <f t="shared" si="92"/>
        <v>2000000</v>
      </c>
      <c r="W303" s="65">
        <f t="shared" si="92"/>
        <v>0</v>
      </c>
      <c r="X303" s="367"/>
      <c r="Y303" s="40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</row>
    <row r="304" spans="1:198" ht="15" customHeight="1">
      <c r="A304" s="333">
        <v>17</v>
      </c>
      <c r="B304" s="348" t="s">
        <v>224</v>
      </c>
      <c r="C304" s="344">
        <v>2014</v>
      </c>
      <c r="D304" s="359">
        <v>2031</v>
      </c>
      <c r="E304" s="354" t="s">
        <v>27</v>
      </c>
      <c r="F304" s="417">
        <f>19500+X304</f>
        <v>614500</v>
      </c>
      <c r="G304" s="335">
        <v>60016</v>
      </c>
      <c r="H304" s="170">
        <v>6050</v>
      </c>
      <c r="I304" s="155" t="s">
        <v>28</v>
      </c>
      <c r="J304" s="156">
        <v>725418</v>
      </c>
      <c r="K304" s="158"/>
      <c r="L304" s="199"/>
      <c r="M304" s="199"/>
      <c r="N304" s="199"/>
      <c r="O304" s="157"/>
      <c r="P304" s="164">
        <v>45000</v>
      </c>
      <c r="Q304" s="164"/>
      <c r="R304" s="164">
        <v>0</v>
      </c>
      <c r="S304" s="164">
        <v>100000</v>
      </c>
      <c r="T304" s="164">
        <v>450000</v>
      </c>
      <c r="U304" s="157"/>
      <c r="V304" s="157"/>
      <c r="W304" s="157"/>
      <c r="X304" s="337">
        <f>SUM(L308:W308)</f>
        <v>595000</v>
      </c>
      <c r="Y304" s="141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</row>
    <row r="305" spans="1:198" ht="15" customHeight="1">
      <c r="A305" s="333"/>
      <c r="B305" s="348"/>
      <c r="C305" s="344"/>
      <c r="D305" s="359"/>
      <c r="E305" s="354"/>
      <c r="F305" s="417"/>
      <c r="G305" s="335"/>
      <c r="H305" s="170"/>
      <c r="I305" s="155" t="s">
        <v>31</v>
      </c>
      <c r="J305" s="158"/>
      <c r="K305" s="158"/>
      <c r="L305" s="199"/>
      <c r="M305" s="199"/>
      <c r="N305" s="167"/>
      <c r="O305" s="167"/>
      <c r="P305" s="199"/>
      <c r="Q305" s="199"/>
      <c r="R305" s="199"/>
      <c r="S305" s="199"/>
      <c r="T305" s="199"/>
      <c r="U305" s="199"/>
      <c r="V305" s="199"/>
      <c r="W305" s="199"/>
      <c r="X305" s="337"/>
      <c r="Y305" s="40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  <c r="FF305" s="96"/>
      <c r="FG305" s="96"/>
      <c r="FH305" s="96"/>
      <c r="FI305" s="96"/>
      <c r="FJ305" s="96"/>
      <c r="FK305" s="96"/>
      <c r="FL305" s="96"/>
      <c r="FM305" s="96"/>
      <c r="FN305" s="96"/>
      <c r="FO305" s="96"/>
      <c r="FP305" s="96"/>
      <c r="FQ305" s="96"/>
      <c r="FR305" s="96"/>
      <c r="FS305" s="96"/>
      <c r="FT305" s="96"/>
      <c r="FU305" s="96"/>
      <c r="FV305" s="96"/>
      <c r="FW305" s="96"/>
      <c r="FX305" s="96"/>
      <c r="FY305" s="96"/>
      <c r="FZ305" s="96"/>
      <c r="GA305" s="96"/>
      <c r="GB305" s="96"/>
      <c r="GC305" s="96"/>
      <c r="GD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</row>
    <row r="306" spans="1:198" ht="15" customHeight="1">
      <c r="A306" s="333"/>
      <c r="B306" s="348"/>
      <c r="C306" s="344"/>
      <c r="D306" s="359"/>
      <c r="E306" s="354"/>
      <c r="F306" s="417"/>
      <c r="G306" s="335"/>
      <c r="H306" s="170"/>
      <c r="I306" s="155" t="s">
        <v>30</v>
      </c>
      <c r="J306" s="158"/>
      <c r="K306" s="158"/>
      <c r="L306" s="199"/>
      <c r="M306" s="199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337"/>
      <c r="Y306" s="40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</row>
    <row r="307" spans="1:198" ht="15" customHeight="1">
      <c r="A307" s="333"/>
      <c r="B307" s="348"/>
      <c r="C307" s="344"/>
      <c r="D307" s="359"/>
      <c r="E307" s="354"/>
      <c r="F307" s="417"/>
      <c r="G307" s="335"/>
      <c r="H307" s="170"/>
      <c r="I307" s="155" t="s">
        <v>33</v>
      </c>
      <c r="J307" s="186"/>
      <c r="K307" s="186"/>
      <c r="L307" s="199"/>
      <c r="M307" s="199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337"/>
      <c r="Y307" s="40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</row>
    <row r="308" spans="1:198" ht="15" customHeight="1">
      <c r="A308" s="333"/>
      <c r="B308" s="348"/>
      <c r="C308" s="344"/>
      <c r="D308" s="359"/>
      <c r="E308" s="354"/>
      <c r="F308" s="417"/>
      <c r="G308" s="335"/>
      <c r="H308" s="170"/>
      <c r="I308" s="160" t="s">
        <v>26</v>
      </c>
      <c r="J308" s="161">
        <f>J304+J305+J306+J307</f>
        <v>725418</v>
      </c>
      <c r="K308" s="161">
        <f>K304+K305+K306+K307</f>
        <v>0</v>
      </c>
      <c r="L308" s="162">
        <f>L304+L305+L306+L307</f>
        <v>0</v>
      </c>
      <c r="M308" s="162">
        <f>M304+M305+M306+M307</f>
        <v>0</v>
      </c>
      <c r="N308" s="162">
        <f t="shared" ref="N308:W308" si="93">N304+N305+N306+N307</f>
        <v>0</v>
      </c>
      <c r="O308" s="162">
        <f t="shared" si="93"/>
        <v>0</v>
      </c>
      <c r="P308" s="162">
        <f t="shared" si="93"/>
        <v>45000</v>
      </c>
      <c r="Q308" s="162">
        <f t="shared" si="93"/>
        <v>0</v>
      </c>
      <c r="R308" s="162">
        <f t="shared" si="93"/>
        <v>0</v>
      </c>
      <c r="S308" s="162">
        <f t="shared" si="93"/>
        <v>100000</v>
      </c>
      <c r="T308" s="162">
        <f t="shared" si="93"/>
        <v>450000</v>
      </c>
      <c r="U308" s="162">
        <f t="shared" si="93"/>
        <v>0</v>
      </c>
      <c r="V308" s="162">
        <f t="shared" si="93"/>
        <v>0</v>
      </c>
      <c r="W308" s="162">
        <f t="shared" si="93"/>
        <v>0</v>
      </c>
      <c r="X308" s="337"/>
      <c r="Y308" s="40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</row>
    <row r="309" spans="1:198" ht="14.25" customHeight="1">
      <c r="A309" s="333">
        <v>18</v>
      </c>
      <c r="B309" s="348" t="s">
        <v>251</v>
      </c>
      <c r="C309" s="344">
        <v>2016</v>
      </c>
      <c r="D309" s="359">
        <v>2026</v>
      </c>
      <c r="E309" s="354" t="s">
        <v>27</v>
      </c>
      <c r="F309" s="417">
        <f>2716144+X309</f>
        <v>4732556</v>
      </c>
      <c r="G309" s="441">
        <v>60016</v>
      </c>
      <c r="H309" s="154">
        <v>6050</v>
      </c>
      <c r="I309" s="183" t="s">
        <v>28</v>
      </c>
      <c r="J309" s="157">
        <v>0</v>
      </c>
      <c r="K309" s="158"/>
      <c r="L309" s="164"/>
      <c r="M309" s="156"/>
      <c r="N309" s="156">
        <v>357000</v>
      </c>
      <c r="O309" s="156">
        <v>0</v>
      </c>
      <c r="P309" s="156"/>
      <c r="Q309" s="156"/>
      <c r="R309" s="156"/>
      <c r="S309" s="156"/>
      <c r="T309" s="156"/>
      <c r="U309" s="156"/>
      <c r="V309" s="156"/>
      <c r="W309" s="156"/>
      <c r="X309" s="337">
        <f>SUM(L313:W313)</f>
        <v>2016412</v>
      </c>
      <c r="Y309" s="141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  <c r="FF309" s="96"/>
      <c r="FG309" s="96"/>
      <c r="FH309" s="96"/>
      <c r="FI309" s="96"/>
      <c r="FJ309" s="96"/>
      <c r="FK309" s="96"/>
      <c r="FL309" s="96"/>
      <c r="FM309" s="96"/>
      <c r="FN309" s="96"/>
      <c r="FO309" s="96"/>
      <c r="FP309" s="96"/>
      <c r="FQ309" s="96"/>
      <c r="FR309" s="96"/>
      <c r="FS309" s="96"/>
      <c r="FT309" s="96"/>
      <c r="FU309" s="96"/>
      <c r="FV309" s="96"/>
      <c r="FW309" s="96"/>
      <c r="FX309" s="96"/>
      <c r="FY309" s="96"/>
      <c r="FZ309" s="96"/>
      <c r="GA309" s="96"/>
      <c r="GB309" s="96"/>
      <c r="GC309" s="96"/>
      <c r="GD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</row>
    <row r="310" spans="1:198" ht="14.25" customHeight="1">
      <c r="A310" s="333"/>
      <c r="B310" s="348"/>
      <c r="C310" s="344"/>
      <c r="D310" s="359"/>
      <c r="E310" s="354"/>
      <c r="F310" s="417"/>
      <c r="G310" s="441"/>
      <c r="H310" s="154"/>
      <c r="I310" s="183" t="s">
        <v>31</v>
      </c>
      <c r="J310" s="157"/>
      <c r="K310" s="158"/>
      <c r="L310" s="186"/>
      <c r="M310" s="156"/>
      <c r="N310" s="156">
        <v>1659412</v>
      </c>
      <c r="O310" s="562"/>
      <c r="P310" s="169"/>
      <c r="Q310" s="199"/>
      <c r="R310" s="199"/>
      <c r="S310" s="199"/>
      <c r="T310" s="199"/>
      <c r="U310" s="199"/>
      <c r="V310" s="199"/>
      <c r="W310" s="199"/>
      <c r="X310" s="337"/>
      <c r="Y310" s="40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</row>
    <row r="311" spans="1:198" s="15" customFormat="1" ht="14.25" customHeight="1">
      <c r="A311" s="333"/>
      <c r="B311" s="348"/>
      <c r="C311" s="344"/>
      <c r="D311" s="359"/>
      <c r="E311" s="354"/>
      <c r="F311" s="417"/>
      <c r="G311" s="441"/>
      <c r="H311" s="154"/>
      <c r="I311" s="163" t="s">
        <v>30</v>
      </c>
      <c r="J311" s="157"/>
      <c r="K311" s="157"/>
      <c r="L311" s="199"/>
      <c r="M311" s="199"/>
      <c r="N311" s="199"/>
      <c r="O311" s="199"/>
      <c r="P311" s="199"/>
      <c r="Q311" s="199"/>
      <c r="R311" s="199"/>
      <c r="S311" s="199"/>
      <c r="T311" s="199"/>
      <c r="U311" s="199"/>
      <c r="V311" s="199"/>
      <c r="W311" s="199"/>
      <c r="X311" s="337"/>
      <c r="Y311" s="146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/>
      <c r="CG311" s="147"/>
      <c r="CH311" s="147"/>
      <c r="CI311" s="147"/>
      <c r="CJ311" s="147"/>
      <c r="CK311" s="147"/>
      <c r="CL311" s="147"/>
      <c r="CM311" s="147"/>
      <c r="CN311" s="147"/>
      <c r="CO311" s="147"/>
      <c r="CP311" s="147"/>
      <c r="CQ311" s="147"/>
      <c r="CR311" s="147"/>
      <c r="CS311" s="147"/>
      <c r="CT311" s="147"/>
      <c r="CU311" s="147"/>
      <c r="CV311" s="147"/>
      <c r="CW311" s="147"/>
      <c r="CX311" s="147"/>
      <c r="CY311" s="147"/>
      <c r="CZ311" s="147"/>
      <c r="DA311" s="147"/>
      <c r="DB311" s="147"/>
      <c r="DC311" s="147"/>
      <c r="DD311" s="147"/>
      <c r="DE311" s="147"/>
      <c r="DF311" s="147"/>
      <c r="DG311" s="147"/>
      <c r="DH311" s="147"/>
      <c r="DI311" s="147"/>
      <c r="DJ311" s="147"/>
      <c r="DK311" s="147"/>
      <c r="DL311" s="147"/>
      <c r="DM311" s="147"/>
      <c r="DN311" s="147"/>
      <c r="DO311" s="147"/>
      <c r="DP311" s="147"/>
      <c r="DQ311" s="147"/>
      <c r="DR311" s="147"/>
      <c r="DS311" s="147"/>
      <c r="DT311" s="147"/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  <c r="EK311" s="147"/>
      <c r="EL311" s="147"/>
      <c r="EM311" s="147"/>
      <c r="EN311" s="147"/>
      <c r="EO311" s="147"/>
      <c r="EP311" s="147"/>
      <c r="EQ311" s="147"/>
      <c r="ER311" s="147"/>
      <c r="ES311" s="147"/>
      <c r="ET311" s="147"/>
      <c r="EU311" s="147"/>
      <c r="EV311" s="147"/>
      <c r="EW311" s="147"/>
      <c r="EX311" s="147"/>
      <c r="EY311" s="147"/>
      <c r="EZ311" s="147"/>
      <c r="FA311" s="147"/>
      <c r="FB311" s="147"/>
      <c r="FC311" s="147"/>
      <c r="FD311" s="147"/>
      <c r="FE311" s="147"/>
      <c r="FF311" s="147"/>
      <c r="FG311" s="147"/>
      <c r="FH311" s="147"/>
      <c r="FI311" s="147"/>
      <c r="FJ311" s="147"/>
      <c r="FK311" s="147"/>
      <c r="FL311" s="147"/>
      <c r="FM311" s="147"/>
      <c r="FN311" s="147"/>
      <c r="FO311" s="147"/>
      <c r="FP311" s="147"/>
      <c r="FQ311" s="147"/>
      <c r="FR311" s="147"/>
      <c r="FS311" s="147"/>
      <c r="FT311" s="147"/>
      <c r="FU311" s="147"/>
      <c r="FV311" s="147"/>
      <c r="FW311" s="147"/>
      <c r="FX311" s="147"/>
      <c r="FY311" s="147"/>
      <c r="FZ311" s="147"/>
      <c r="GA311" s="147"/>
      <c r="GB311" s="147"/>
      <c r="GC311" s="147"/>
      <c r="GD311" s="147"/>
      <c r="GE311" s="147"/>
      <c r="GF311" s="147"/>
      <c r="GG311" s="147"/>
      <c r="GH311" s="147"/>
      <c r="GI311" s="147"/>
      <c r="GJ311" s="147"/>
      <c r="GK311" s="147"/>
      <c r="GL311" s="147"/>
      <c r="GM311" s="147"/>
      <c r="GN311" s="147"/>
      <c r="GO311" s="147"/>
      <c r="GP311" s="147"/>
    </row>
    <row r="312" spans="1:198" ht="14.25" customHeight="1">
      <c r="A312" s="333"/>
      <c r="B312" s="348"/>
      <c r="C312" s="344"/>
      <c r="D312" s="359"/>
      <c r="E312" s="354"/>
      <c r="F312" s="417"/>
      <c r="G312" s="441"/>
      <c r="H312" s="154"/>
      <c r="I312" s="163" t="s">
        <v>70</v>
      </c>
      <c r="J312" s="199"/>
      <c r="K312" s="199"/>
      <c r="L312" s="157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337"/>
      <c r="Y312" s="40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</row>
    <row r="313" spans="1:198" ht="15" customHeight="1">
      <c r="A313" s="333"/>
      <c r="B313" s="348"/>
      <c r="C313" s="344"/>
      <c r="D313" s="359"/>
      <c r="E313" s="354"/>
      <c r="F313" s="417"/>
      <c r="G313" s="441"/>
      <c r="H313" s="154"/>
      <c r="I313" s="222" t="s">
        <v>26</v>
      </c>
      <c r="J313" s="162">
        <f>J309+J310+J311+J312</f>
        <v>0</v>
      </c>
      <c r="K313" s="162">
        <f>K309+K310+K311+K312</f>
        <v>0</v>
      </c>
      <c r="L313" s="162">
        <f>L309+L310+L311+L312</f>
        <v>0</v>
      </c>
      <c r="M313" s="162">
        <f>M309+M310+M311+M312</f>
        <v>0</v>
      </c>
      <c r="N313" s="162">
        <f>N309+N310+N311+N312</f>
        <v>2016412</v>
      </c>
      <c r="O313" s="162">
        <f t="shared" ref="O313:W313" si="94">O309+O310+O311+O312</f>
        <v>0</v>
      </c>
      <c r="P313" s="162">
        <f t="shared" si="94"/>
        <v>0</v>
      </c>
      <c r="Q313" s="162">
        <f t="shared" si="94"/>
        <v>0</v>
      </c>
      <c r="R313" s="162">
        <f t="shared" si="94"/>
        <v>0</v>
      </c>
      <c r="S313" s="162">
        <f t="shared" si="94"/>
        <v>0</v>
      </c>
      <c r="T313" s="162">
        <f t="shared" si="94"/>
        <v>0</v>
      </c>
      <c r="U313" s="162">
        <f t="shared" si="94"/>
        <v>0</v>
      </c>
      <c r="V313" s="162">
        <f t="shared" si="94"/>
        <v>0</v>
      </c>
      <c r="W313" s="162">
        <f t="shared" si="94"/>
        <v>0</v>
      </c>
      <c r="X313" s="337"/>
      <c r="Y313" s="40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96"/>
      <c r="EZ313" s="96"/>
      <c r="FA313" s="96"/>
      <c r="FB313" s="96"/>
      <c r="FC313" s="96"/>
      <c r="FD313" s="96"/>
      <c r="FE313" s="96"/>
      <c r="FF313" s="96"/>
      <c r="FG313" s="96"/>
      <c r="FH313" s="96"/>
      <c r="FI313" s="96"/>
      <c r="FJ313" s="96"/>
      <c r="FK313" s="96"/>
      <c r="FL313" s="96"/>
      <c r="FM313" s="96"/>
      <c r="FN313" s="96"/>
      <c r="FO313" s="96"/>
      <c r="FP313" s="96"/>
      <c r="FQ313" s="96"/>
      <c r="FR313" s="96"/>
      <c r="FS313" s="96"/>
      <c r="FT313" s="96"/>
      <c r="FU313" s="96"/>
      <c r="FV313" s="96"/>
      <c r="FW313" s="96"/>
      <c r="FX313" s="96"/>
      <c r="FY313" s="96"/>
      <c r="FZ313" s="96"/>
      <c r="GA313" s="96"/>
      <c r="GB313" s="96"/>
      <c r="GC313" s="96"/>
      <c r="GD313" s="96"/>
      <c r="GE313" s="96"/>
      <c r="GF313" s="96"/>
      <c r="GG313" s="96"/>
      <c r="GH313" s="96"/>
      <c r="GI313" s="96"/>
      <c r="GJ313" s="96"/>
      <c r="GK313" s="96"/>
      <c r="GL313" s="96"/>
      <c r="GM313" s="96"/>
      <c r="GN313" s="96"/>
      <c r="GO313" s="96"/>
      <c r="GP313" s="96"/>
    </row>
    <row r="314" spans="1:198" ht="12" customHeight="1">
      <c r="A314" s="333">
        <v>19</v>
      </c>
      <c r="B314" s="348" t="s">
        <v>154</v>
      </c>
      <c r="C314" s="344">
        <v>2022</v>
      </c>
      <c r="D314" s="359">
        <v>2028</v>
      </c>
      <c r="E314" s="354" t="s">
        <v>27</v>
      </c>
      <c r="F314" s="352">
        <f>46050+X314</f>
        <v>896050</v>
      </c>
      <c r="G314" s="441">
        <v>60016</v>
      </c>
      <c r="H314" s="154">
        <v>6050</v>
      </c>
      <c r="I314" s="163" t="s">
        <v>28</v>
      </c>
      <c r="J314" s="290">
        <v>527095</v>
      </c>
      <c r="K314" s="164">
        <v>762450</v>
      </c>
      <c r="L314" s="158"/>
      <c r="M314" s="158">
        <v>0</v>
      </c>
      <c r="N314" s="186"/>
      <c r="O314" s="186"/>
      <c r="P314" s="156">
        <v>500000</v>
      </c>
      <c r="Q314" s="156">
        <v>350000</v>
      </c>
      <c r="R314" s="186"/>
      <c r="S314" s="186"/>
      <c r="T314" s="186"/>
      <c r="U314" s="186"/>
      <c r="V314" s="186"/>
      <c r="W314" s="186"/>
      <c r="X314" s="337">
        <f>SUM(L318:W318)</f>
        <v>850000</v>
      </c>
      <c r="Y314" s="141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  <c r="FF314" s="96"/>
      <c r="FG314" s="96"/>
      <c r="FH314" s="96"/>
      <c r="FI314" s="96"/>
      <c r="FJ314" s="96"/>
      <c r="FK314" s="96"/>
      <c r="FL314" s="96"/>
      <c r="FM314" s="96"/>
      <c r="FN314" s="96"/>
      <c r="FO314" s="96"/>
      <c r="FP314" s="96"/>
      <c r="FQ314" s="96"/>
      <c r="FR314" s="96"/>
      <c r="FS314" s="96"/>
      <c r="FT314" s="96"/>
      <c r="FU314" s="96"/>
      <c r="FV314" s="96"/>
      <c r="FW314" s="96"/>
      <c r="FX314" s="96"/>
      <c r="FY314" s="96"/>
      <c r="FZ314" s="96"/>
      <c r="GA314" s="96"/>
      <c r="GB314" s="96"/>
      <c r="GC314" s="96"/>
      <c r="GD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</row>
    <row r="315" spans="1:198" ht="12" customHeight="1">
      <c r="A315" s="333"/>
      <c r="B315" s="348"/>
      <c r="C315" s="344"/>
      <c r="D315" s="359"/>
      <c r="E315" s="354"/>
      <c r="F315" s="352"/>
      <c r="G315" s="441"/>
      <c r="H315" s="154"/>
      <c r="I315" s="163" t="s">
        <v>31</v>
      </c>
      <c r="J315" s="186"/>
      <c r="K315" s="186"/>
      <c r="L315" s="186"/>
      <c r="M315" s="186"/>
      <c r="N315" s="186"/>
      <c r="O315" s="186"/>
      <c r="P315" s="187"/>
      <c r="Q315" s="187"/>
      <c r="R315" s="186"/>
      <c r="S315" s="186"/>
      <c r="T315" s="186"/>
      <c r="U315" s="186"/>
      <c r="V315" s="186"/>
      <c r="W315" s="186"/>
      <c r="X315" s="337"/>
      <c r="Y315" s="40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</row>
    <row r="316" spans="1:198" ht="12" customHeight="1">
      <c r="A316" s="333"/>
      <c r="B316" s="348"/>
      <c r="C316" s="344"/>
      <c r="D316" s="359"/>
      <c r="E316" s="354"/>
      <c r="F316" s="352"/>
      <c r="G316" s="441"/>
      <c r="H316" s="154"/>
      <c r="I316" s="163" t="s">
        <v>30</v>
      </c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337"/>
      <c r="Y316" s="40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</row>
    <row r="317" spans="1:198" ht="12" customHeight="1">
      <c r="A317" s="333"/>
      <c r="B317" s="348"/>
      <c r="C317" s="344"/>
      <c r="D317" s="359"/>
      <c r="E317" s="354"/>
      <c r="F317" s="352"/>
      <c r="G317" s="441"/>
      <c r="H317" s="154"/>
      <c r="I317" s="163" t="s">
        <v>32</v>
      </c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337"/>
      <c r="Y317" s="40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</row>
    <row r="318" spans="1:198" ht="12" customHeight="1">
      <c r="A318" s="333"/>
      <c r="B318" s="348"/>
      <c r="C318" s="344"/>
      <c r="D318" s="359"/>
      <c r="E318" s="354"/>
      <c r="F318" s="352"/>
      <c r="G318" s="441"/>
      <c r="H318" s="154"/>
      <c r="I318" s="160" t="s">
        <v>26</v>
      </c>
      <c r="J318" s="161">
        <f>SUM(J314:J317)</f>
        <v>527095</v>
      </c>
      <c r="K318" s="161">
        <f t="shared" ref="K318:W318" si="95">SUM(K314:K317)</f>
        <v>762450</v>
      </c>
      <c r="L318" s="161">
        <f t="shared" si="95"/>
        <v>0</v>
      </c>
      <c r="M318" s="161">
        <f t="shared" si="95"/>
        <v>0</v>
      </c>
      <c r="N318" s="161">
        <f t="shared" si="95"/>
        <v>0</v>
      </c>
      <c r="O318" s="161">
        <f t="shared" si="95"/>
        <v>0</v>
      </c>
      <c r="P318" s="161">
        <f t="shared" si="95"/>
        <v>500000</v>
      </c>
      <c r="Q318" s="161">
        <f t="shared" si="95"/>
        <v>350000</v>
      </c>
      <c r="R318" s="161">
        <f t="shared" si="95"/>
        <v>0</v>
      </c>
      <c r="S318" s="161">
        <f t="shared" si="95"/>
        <v>0</v>
      </c>
      <c r="T318" s="161">
        <f t="shared" si="95"/>
        <v>0</v>
      </c>
      <c r="U318" s="161">
        <f t="shared" si="95"/>
        <v>0</v>
      </c>
      <c r="V318" s="161">
        <f t="shared" si="95"/>
        <v>0</v>
      </c>
      <c r="W318" s="161">
        <f t="shared" si="95"/>
        <v>0</v>
      </c>
      <c r="X318" s="337"/>
      <c r="Y318" s="40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</row>
    <row r="319" spans="1:198" ht="12" customHeight="1">
      <c r="A319" s="333">
        <v>20</v>
      </c>
      <c r="B319" s="336" t="s">
        <v>265</v>
      </c>
      <c r="C319" s="344">
        <v>2015</v>
      </c>
      <c r="D319" s="359">
        <v>2029</v>
      </c>
      <c r="E319" s="354" t="s">
        <v>27</v>
      </c>
      <c r="F319" s="417">
        <f>60789+X319</f>
        <v>1780789</v>
      </c>
      <c r="G319" s="335">
        <v>60016</v>
      </c>
      <c r="H319" s="170">
        <v>6050</v>
      </c>
      <c r="I319" s="155" t="s">
        <v>28</v>
      </c>
      <c r="J319" s="164"/>
      <c r="K319" s="157"/>
      <c r="L319" s="164">
        <v>0</v>
      </c>
      <c r="M319" s="157"/>
      <c r="N319" s="164">
        <v>20000</v>
      </c>
      <c r="O319" s="164">
        <v>100000</v>
      </c>
      <c r="P319" s="164">
        <v>500000</v>
      </c>
      <c r="Q319" s="164">
        <v>450000</v>
      </c>
      <c r="R319" s="164">
        <v>650000</v>
      </c>
      <c r="S319" s="164"/>
      <c r="T319" s="157"/>
      <c r="U319" s="157"/>
      <c r="V319" s="157"/>
      <c r="W319" s="157"/>
      <c r="X319" s="440">
        <f>SUM(L323:W323)</f>
        <v>1720000</v>
      </c>
      <c r="Y319" s="141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</row>
    <row r="320" spans="1:198" ht="12" customHeight="1">
      <c r="A320" s="333"/>
      <c r="B320" s="336"/>
      <c r="C320" s="344"/>
      <c r="D320" s="359"/>
      <c r="E320" s="354"/>
      <c r="F320" s="417"/>
      <c r="G320" s="335"/>
      <c r="H320" s="170"/>
      <c r="I320" s="155" t="s">
        <v>31</v>
      </c>
      <c r="J320" s="199"/>
      <c r="K320" s="199"/>
      <c r="L320" s="199"/>
      <c r="M320" s="199"/>
      <c r="N320" s="199"/>
      <c r="O320" s="169"/>
      <c r="P320" s="169"/>
      <c r="Q320" s="169"/>
      <c r="R320" s="169"/>
      <c r="S320" s="169"/>
      <c r="T320" s="199"/>
      <c r="U320" s="199"/>
      <c r="V320" s="199"/>
      <c r="W320" s="199"/>
      <c r="X320" s="440"/>
      <c r="Y320" s="40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</row>
    <row r="321" spans="1:198" ht="12" customHeight="1">
      <c r="A321" s="333"/>
      <c r="B321" s="336"/>
      <c r="C321" s="344"/>
      <c r="D321" s="359"/>
      <c r="E321" s="354"/>
      <c r="F321" s="417"/>
      <c r="G321" s="335"/>
      <c r="H321" s="170"/>
      <c r="I321" s="155" t="s">
        <v>30</v>
      </c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440"/>
      <c r="Y321" s="40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</row>
    <row r="322" spans="1:198" ht="12" customHeight="1">
      <c r="A322" s="333"/>
      <c r="B322" s="336"/>
      <c r="C322" s="344"/>
      <c r="D322" s="359"/>
      <c r="E322" s="354"/>
      <c r="F322" s="417"/>
      <c r="G322" s="335"/>
      <c r="H322" s="170"/>
      <c r="I322" s="155" t="s">
        <v>33</v>
      </c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440"/>
      <c r="Y322" s="40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</row>
    <row r="323" spans="1:198" ht="12" customHeight="1">
      <c r="A323" s="333"/>
      <c r="B323" s="336"/>
      <c r="C323" s="344"/>
      <c r="D323" s="359"/>
      <c r="E323" s="354"/>
      <c r="F323" s="417"/>
      <c r="G323" s="335"/>
      <c r="H323" s="170"/>
      <c r="I323" s="160" t="s">
        <v>26</v>
      </c>
      <c r="J323" s="161">
        <f>J319+J320+J321+J322</f>
        <v>0</v>
      </c>
      <c r="K323" s="161">
        <f t="shared" ref="K323:N323" si="96">K319+K320+K321+K322</f>
        <v>0</v>
      </c>
      <c r="L323" s="161">
        <f t="shared" si="96"/>
        <v>0</v>
      </c>
      <c r="M323" s="161">
        <f t="shared" si="96"/>
        <v>0</v>
      </c>
      <c r="N323" s="161">
        <f t="shared" si="96"/>
        <v>20000</v>
      </c>
      <c r="O323" s="161">
        <f>O319+O320+O321+O322</f>
        <v>100000</v>
      </c>
      <c r="P323" s="161">
        <f>P319+P320+P321+P322</f>
        <v>500000</v>
      </c>
      <c r="Q323" s="161">
        <f>SUM(Q319:Q322)</f>
        <v>450000</v>
      </c>
      <c r="R323" s="161">
        <f>SUM(R319:R322)</f>
        <v>650000</v>
      </c>
      <c r="S323" s="161"/>
      <c r="T323" s="161"/>
      <c r="U323" s="161"/>
      <c r="V323" s="161"/>
      <c r="W323" s="161"/>
      <c r="X323" s="440"/>
      <c r="Y323" s="40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6"/>
      <c r="FU323" s="96"/>
      <c r="FV323" s="96"/>
      <c r="FW323" s="96"/>
      <c r="FX323" s="96"/>
      <c r="FY323" s="96"/>
      <c r="FZ323" s="96"/>
      <c r="GA323" s="96"/>
      <c r="GB323" s="96"/>
      <c r="GC323" s="96"/>
      <c r="GD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</row>
    <row r="324" spans="1:198" ht="12" customHeight="1">
      <c r="A324" s="333">
        <v>21</v>
      </c>
      <c r="B324" s="348" t="s">
        <v>223</v>
      </c>
      <c r="C324" s="344">
        <v>2015</v>
      </c>
      <c r="D324" s="359">
        <v>2029</v>
      </c>
      <c r="E324" s="354" t="s">
        <v>27</v>
      </c>
      <c r="F324" s="417">
        <f>920655+X324</f>
        <v>1420655</v>
      </c>
      <c r="G324" s="357">
        <v>60016</v>
      </c>
      <c r="H324" s="170">
        <v>6050</v>
      </c>
      <c r="I324" s="155" t="s">
        <v>28</v>
      </c>
      <c r="J324" s="199">
        <v>0</v>
      </c>
      <c r="K324" s="157">
        <v>0</v>
      </c>
      <c r="L324" s="164">
        <v>0</v>
      </c>
      <c r="M324" s="164">
        <v>0</v>
      </c>
      <c r="O324" s="157"/>
      <c r="P324" s="157"/>
      <c r="Q324" s="164">
        <v>200000</v>
      </c>
      <c r="R324" s="164">
        <v>300000</v>
      </c>
      <c r="S324" s="199"/>
      <c r="T324" s="199"/>
      <c r="U324" s="199"/>
      <c r="V324" s="199"/>
      <c r="W324" s="199"/>
      <c r="X324" s="440">
        <f>SUM(K328:W328)</f>
        <v>500000</v>
      </c>
      <c r="Y324" s="141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96"/>
      <c r="EZ324" s="96"/>
      <c r="FA324" s="96"/>
      <c r="FB324" s="96"/>
      <c r="FC324" s="96"/>
      <c r="FD324" s="96"/>
      <c r="FE324" s="96"/>
      <c r="FF324" s="96"/>
      <c r="FG324" s="96"/>
      <c r="FH324" s="96"/>
      <c r="FI324" s="96"/>
      <c r="FJ324" s="96"/>
      <c r="FK324" s="96"/>
      <c r="FL324" s="96"/>
      <c r="FM324" s="96"/>
      <c r="FN324" s="96"/>
      <c r="FO324" s="96"/>
      <c r="FP324" s="96"/>
      <c r="FQ324" s="96"/>
      <c r="FR324" s="96"/>
      <c r="FS324" s="96"/>
      <c r="FT324" s="96"/>
      <c r="FU324" s="96"/>
      <c r="FV324" s="96"/>
      <c r="FW324" s="96"/>
      <c r="FX324" s="96"/>
      <c r="FY324" s="96"/>
      <c r="FZ324" s="96"/>
      <c r="GA324" s="96"/>
      <c r="GB324" s="96"/>
      <c r="GC324" s="96"/>
      <c r="GD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</row>
    <row r="325" spans="1:198" ht="12" customHeight="1">
      <c r="A325" s="333"/>
      <c r="B325" s="348"/>
      <c r="C325" s="344"/>
      <c r="D325" s="359"/>
      <c r="E325" s="354"/>
      <c r="F325" s="417"/>
      <c r="G325" s="357"/>
      <c r="H325" s="170"/>
      <c r="I325" s="155" t="s">
        <v>31</v>
      </c>
      <c r="J325" s="199"/>
      <c r="K325" s="199"/>
      <c r="L325" s="199"/>
      <c r="M325" s="169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440"/>
      <c r="Y325" s="40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  <c r="FF325" s="96"/>
      <c r="FG325" s="96"/>
      <c r="FH325" s="96"/>
      <c r="FI325" s="96"/>
      <c r="FJ325" s="96"/>
      <c r="FK325" s="96"/>
      <c r="FL325" s="96"/>
      <c r="FM325" s="96"/>
      <c r="FN325" s="96"/>
      <c r="FO325" s="96"/>
      <c r="FP325" s="96"/>
      <c r="FQ325" s="96"/>
      <c r="FR325" s="96"/>
      <c r="FS325" s="96"/>
      <c r="FT325" s="96"/>
      <c r="FU325" s="96"/>
      <c r="FV325" s="96"/>
      <c r="FW325" s="96"/>
      <c r="FX325" s="96"/>
      <c r="FY325" s="96"/>
      <c r="FZ325" s="96"/>
      <c r="GA325" s="96"/>
      <c r="GB325" s="96"/>
      <c r="GC325" s="96"/>
      <c r="GD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</row>
    <row r="326" spans="1:198" ht="12" customHeight="1">
      <c r="A326" s="333"/>
      <c r="B326" s="348"/>
      <c r="C326" s="344"/>
      <c r="D326" s="359"/>
      <c r="E326" s="354"/>
      <c r="F326" s="417"/>
      <c r="G326" s="357"/>
      <c r="H326" s="170"/>
      <c r="I326" s="155" t="s">
        <v>30</v>
      </c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440"/>
      <c r="Y326" s="40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  <c r="FF326" s="96"/>
      <c r="FG326" s="96"/>
      <c r="FH326" s="96"/>
      <c r="FI326" s="96"/>
      <c r="FJ326" s="96"/>
      <c r="FK326" s="96"/>
      <c r="FL326" s="96"/>
      <c r="FM326" s="96"/>
      <c r="FN326" s="96"/>
      <c r="FO326" s="96"/>
      <c r="FP326" s="96"/>
      <c r="FQ326" s="96"/>
      <c r="FR326" s="96"/>
      <c r="FS326" s="96"/>
      <c r="FT326" s="96"/>
      <c r="FU326" s="96"/>
      <c r="FV326" s="96"/>
      <c r="FW326" s="96"/>
      <c r="FX326" s="96"/>
      <c r="FY326" s="96"/>
      <c r="FZ326" s="96"/>
      <c r="GA326" s="96"/>
      <c r="GB326" s="96"/>
      <c r="GC326" s="96"/>
      <c r="GD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</row>
    <row r="327" spans="1:198" ht="12" customHeight="1">
      <c r="A327" s="333"/>
      <c r="B327" s="348"/>
      <c r="C327" s="344"/>
      <c r="D327" s="359"/>
      <c r="E327" s="354"/>
      <c r="F327" s="417"/>
      <c r="G327" s="357"/>
      <c r="H327" s="170"/>
      <c r="I327" s="155" t="s">
        <v>32</v>
      </c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440"/>
      <c r="Y327" s="40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6"/>
      <c r="FU327" s="96"/>
      <c r="FV327" s="96"/>
      <c r="FW327" s="96"/>
      <c r="FX327" s="96"/>
      <c r="FY327" s="96"/>
      <c r="FZ327" s="96"/>
      <c r="GA327" s="96"/>
      <c r="GB327" s="96"/>
      <c r="GC327" s="96"/>
      <c r="GD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</row>
    <row r="328" spans="1:198" ht="12" customHeight="1">
      <c r="A328" s="333"/>
      <c r="B328" s="348"/>
      <c r="C328" s="344"/>
      <c r="D328" s="359"/>
      <c r="E328" s="354"/>
      <c r="F328" s="417"/>
      <c r="G328" s="357"/>
      <c r="H328" s="170"/>
      <c r="I328" s="222" t="s">
        <v>26</v>
      </c>
      <c r="J328" s="162">
        <f>SUM(J324:J327)</f>
        <v>0</v>
      </c>
      <c r="K328" s="162">
        <f t="shared" ref="K328:W328" si="97">SUM(K324:K327)</f>
        <v>0</v>
      </c>
      <c r="L328" s="162">
        <f t="shared" si="97"/>
        <v>0</v>
      </c>
      <c r="M328" s="162">
        <f t="shared" si="97"/>
        <v>0</v>
      </c>
      <c r="N328" s="162">
        <f t="shared" si="97"/>
        <v>0</v>
      </c>
      <c r="O328" s="162">
        <f>SUM(O324:O327)</f>
        <v>0</v>
      </c>
      <c r="P328" s="162">
        <f>SUM(P324:P327)</f>
        <v>0</v>
      </c>
      <c r="Q328" s="162">
        <f t="shared" si="97"/>
        <v>200000</v>
      </c>
      <c r="R328" s="162">
        <f t="shared" si="97"/>
        <v>300000</v>
      </c>
      <c r="S328" s="162">
        <f t="shared" si="97"/>
        <v>0</v>
      </c>
      <c r="T328" s="162">
        <f t="shared" si="97"/>
        <v>0</v>
      </c>
      <c r="U328" s="162">
        <f t="shared" si="97"/>
        <v>0</v>
      </c>
      <c r="V328" s="162">
        <f t="shared" si="97"/>
        <v>0</v>
      </c>
      <c r="W328" s="162">
        <f t="shared" si="97"/>
        <v>0</v>
      </c>
      <c r="X328" s="440"/>
      <c r="Y328" s="40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  <c r="FF328" s="96"/>
      <c r="FG328" s="96"/>
      <c r="FH328" s="96"/>
      <c r="FI328" s="96"/>
      <c r="FJ328" s="96"/>
      <c r="FK328" s="96"/>
      <c r="FL328" s="96"/>
      <c r="FM328" s="96"/>
      <c r="FN328" s="96"/>
      <c r="FO328" s="96"/>
      <c r="FP328" s="96"/>
      <c r="FQ328" s="96"/>
      <c r="FR328" s="96"/>
      <c r="FS328" s="96"/>
      <c r="FT328" s="96"/>
      <c r="FU328" s="96"/>
      <c r="FV328" s="96"/>
      <c r="FW328" s="96"/>
      <c r="FX328" s="96"/>
      <c r="FY328" s="96"/>
      <c r="FZ328" s="96"/>
      <c r="GA328" s="96"/>
      <c r="GB328" s="96"/>
      <c r="GC328" s="96"/>
      <c r="GD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</row>
    <row r="329" spans="1:198" ht="13.5" customHeight="1">
      <c r="A329" s="333">
        <v>22</v>
      </c>
      <c r="B329" s="336" t="s">
        <v>57</v>
      </c>
      <c r="C329" s="359">
        <v>2020</v>
      </c>
      <c r="D329" s="359">
        <v>2029</v>
      </c>
      <c r="E329" s="354" t="s">
        <v>27</v>
      </c>
      <c r="F329" s="417">
        <f>34563+X329</f>
        <v>834563</v>
      </c>
      <c r="G329" s="357">
        <v>60016</v>
      </c>
      <c r="H329" s="170">
        <v>6050</v>
      </c>
      <c r="I329" s="155" t="s">
        <v>28</v>
      </c>
      <c r="J329" s="164"/>
      <c r="K329" s="164">
        <v>34563</v>
      </c>
      <c r="L329" s="243">
        <v>0</v>
      </c>
      <c r="M329" s="243">
        <v>0</v>
      </c>
      <c r="N329" s="157"/>
      <c r="O329" s="157"/>
      <c r="P329" s="157"/>
      <c r="Q329" s="164">
        <v>350000</v>
      </c>
      <c r="R329" s="164">
        <v>450000</v>
      </c>
      <c r="S329" s="199"/>
      <c r="T329" s="199"/>
      <c r="U329" s="199"/>
      <c r="V329" s="199"/>
      <c r="W329" s="199"/>
      <c r="X329" s="440">
        <f>SUM(L333:W333)</f>
        <v>800000</v>
      </c>
      <c r="Y329" s="141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  <c r="FF329" s="96"/>
      <c r="FG329" s="96"/>
      <c r="FH329" s="96"/>
      <c r="FI329" s="96"/>
      <c r="FJ329" s="96"/>
      <c r="FK329" s="96"/>
      <c r="FL329" s="96"/>
      <c r="FM329" s="96"/>
      <c r="FN329" s="96"/>
      <c r="FO329" s="96"/>
      <c r="FP329" s="96"/>
      <c r="FQ329" s="96"/>
      <c r="FR329" s="96"/>
      <c r="FS329" s="96"/>
      <c r="FT329" s="96"/>
      <c r="FU329" s="96"/>
      <c r="FV329" s="96"/>
      <c r="FW329" s="96"/>
      <c r="FX329" s="96"/>
      <c r="FY329" s="96"/>
      <c r="FZ329" s="96"/>
      <c r="GA329" s="96"/>
      <c r="GB329" s="96"/>
      <c r="GC329" s="96"/>
      <c r="GD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</row>
    <row r="330" spans="1:198" ht="13.5" customHeight="1">
      <c r="A330" s="333"/>
      <c r="B330" s="336"/>
      <c r="C330" s="359"/>
      <c r="D330" s="359"/>
      <c r="E330" s="354"/>
      <c r="F330" s="417"/>
      <c r="G330" s="357"/>
      <c r="H330" s="170"/>
      <c r="I330" s="155" t="s">
        <v>31</v>
      </c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440"/>
      <c r="Y330" s="40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96"/>
      <c r="EZ330" s="96"/>
      <c r="FA330" s="96"/>
      <c r="FB330" s="96"/>
      <c r="FC330" s="96"/>
      <c r="FD330" s="96"/>
      <c r="FE330" s="96"/>
      <c r="FF330" s="96"/>
      <c r="FG330" s="96"/>
      <c r="FH330" s="96"/>
      <c r="FI330" s="96"/>
      <c r="FJ330" s="96"/>
      <c r="FK330" s="96"/>
      <c r="FL330" s="96"/>
      <c r="FM330" s="96"/>
      <c r="FN330" s="96"/>
      <c r="FO330" s="96"/>
      <c r="FP330" s="96"/>
      <c r="FQ330" s="96"/>
      <c r="FR330" s="96"/>
      <c r="FS330" s="96"/>
      <c r="FT330" s="96"/>
      <c r="FU330" s="96"/>
      <c r="FV330" s="96"/>
      <c r="FW330" s="96"/>
      <c r="FX330" s="96"/>
      <c r="FY330" s="96"/>
      <c r="FZ330" s="96"/>
      <c r="GA330" s="96"/>
      <c r="GB330" s="96"/>
      <c r="GC330" s="96"/>
      <c r="GD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</row>
    <row r="331" spans="1:198" ht="13.5" customHeight="1">
      <c r="A331" s="333"/>
      <c r="B331" s="336"/>
      <c r="C331" s="359"/>
      <c r="D331" s="359"/>
      <c r="E331" s="354"/>
      <c r="F331" s="417"/>
      <c r="G331" s="357"/>
      <c r="H331" s="170"/>
      <c r="I331" s="155" t="s">
        <v>30</v>
      </c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440"/>
      <c r="Y331" s="40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</row>
    <row r="332" spans="1:198" ht="13.5" customHeight="1">
      <c r="A332" s="333"/>
      <c r="B332" s="336"/>
      <c r="C332" s="359"/>
      <c r="D332" s="359"/>
      <c r="E332" s="354"/>
      <c r="F332" s="417"/>
      <c r="G332" s="357"/>
      <c r="H332" s="170"/>
      <c r="I332" s="155" t="s">
        <v>32</v>
      </c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440"/>
      <c r="Y332" s="40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  <c r="FF332" s="96"/>
      <c r="FG332" s="96"/>
      <c r="FH332" s="96"/>
      <c r="FI332" s="96"/>
      <c r="FJ332" s="96"/>
      <c r="FK332" s="96"/>
      <c r="FL332" s="96"/>
      <c r="FM332" s="96"/>
      <c r="FN332" s="96"/>
      <c r="FO332" s="96"/>
      <c r="FP332" s="96"/>
      <c r="FQ332" s="96"/>
      <c r="FR332" s="96"/>
      <c r="FS332" s="96"/>
      <c r="FT332" s="96"/>
      <c r="FU332" s="96"/>
      <c r="FV332" s="96"/>
      <c r="FW332" s="96"/>
      <c r="FX332" s="96"/>
      <c r="FY332" s="96"/>
      <c r="FZ332" s="96"/>
      <c r="GA332" s="96"/>
      <c r="GB332" s="96"/>
      <c r="GC332" s="96"/>
      <c r="GD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</row>
    <row r="333" spans="1:198" ht="12.75" customHeight="1">
      <c r="A333" s="333"/>
      <c r="B333" s="336"/>
      <c r="C333" s="359"/>
      <c r="D333" s="359"/>
      <c r="E333" s="354"/>
      <c r="F333" s="417"/>
      <c r="G333" s="357"/>
      <c r="H333" s="170"/>
      <c r="I333" s="222" t="s">
        <v>26</v>
      </c>
      <c r="J333" s="162">
        <f>J329+J330+J331+J332</f>
        <v>0</v>
      </c>
      <c r="K333" s="162">
        <f t="shared" ref="K333:R333" si="98">K329+K330+K331+K332</f>
        <v>34563</v>
      </c>
      <c r="L333" s="162">
        <f t="shared" si="98"/>
        <v>0</v>
      </c>
      <c r="M333" s="162">
        <f t="shared" si="98"/>
        <v>0</v>
      </c>
      <c r="N333" s="162">
        <f t="shared" si="98"/>
        <v>0</v>
      </c>
      <c r="O333" s="162">
        <f t="shared" si="98"/>
        <v>0</v>
      </c>
      <c r="P333" s="162">
        <f t="shared" si="98"/>
        <v>0</v>
      </c>
      <c r="Q333" s="162">
        <f t="shared" si="98"/>
        <v>350000</v>
      </c>
      <c r="R333" s="162">
        <f t="shared" si="98"/>
        <v>450000</v>
      </c>
      <c r="S333" s="162"/>
      <c r="T333" s="162"/>
      <c r="U333" s="162"/>
      <c r="V333" s="162"/>
      <c r="W333" s="162"/>
      <c r="X333" s="440"/>
      <c r="Y333" s="40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  <c r="FF333" s="96"/>
      <c r="FG333" s="96"/>
      <c r="FH333" s="96"/>
      <c r="FI333" s="96"/>
      <c r="FJ333" s="96"/>
      <c r="FK333" s="96"/>
      <c r="FL333" s="96"/>
      <c r="FM333" s="96"/>
      <c r="FN333" s="96"/>
      <c r="FO333" s="96"/>
      <c r="FP333" s="96"/>
      <c r="FQ333" s="96"/>
      <c r="FR333" s="96"/>
      <c r="FS333" s="96"/>
      <c r="FT333" s="96"/>
      <c r="FU333" s="96"/>
      <c r="FV333" s="96"/>
      <c r="FW333" s="96"/>
      <c r="FX333" s="96"/>
      <c r="FY333" s="96"/>
      <c r="FZ333" s="96"/>
      <c r="GA333" s="96"/>
      <c r="GB333" s="96"/>
      <c r="GC333" s="96"/>
      <c r="GD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</row>
    <row r="334" spans="1:198" ht="12.75" customHeight="1">
      <c r="A334" s="333">
        <v>23</v>
      </c>
      <c r="B334" s="336" t="s">
        <v>58</v>
      </c>
      <c r="C334" s="344">
        <v>2021</v>
      </c>
      <c r="D334" s="359">
        <v>2031</v>
      </c>
      <c r="E334" s="354" t="s">
        <v>27</v>
      </c>
      <c r="F334" s="417">
        <f>80505+X334</f>
        <v>830505</v>
      </c>
      <c r="G334" s="335">
        <v>60016</v>
      </c>
      <c r="H334" s="170">
        <v>6050</v>
      </c>
      <c r="I334" s="155" t="s">
        <v>28</v>
      </c>
      <c r="J334" s="164"/>
      <c r="K334" s="167"/>
      <c r="L334" s="157"/>
      <c r="M334" s="157"/>
      <c r="O334" s="164"/>
      <c r="P334" s="164"/>
      <c r="Q334" s="164">
        <v>0</v>
      </c>
      <c r="R334" s="157">
        <v>0</v>
      </c>
      <c r="S334" s="164">
        <v>350000</v>
      </c>
      <c r="T334" s="164">
        <v>400000</v>
      </c>
      <c r="U334" s="157"/>
      <c r="V334" s="157"/>
      <c r="W334" s="157"/>
      <c r="X334" s="440">
        <f>SUM(L338:W338)</f>
        <v>750000</v>
      </c>
      <c r="Y334" s="141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  <c r="FF334" s="96"/>
      <c r="FG334" s="96"/>
      <c r="FH334" s="96"/>
      <c r="FI334" s="96"/>
      <c r="FJ334" s="96"/>
      <c r="FK334" s="96"/>
      <c r="FL334" s="96"/>
      <c r="FM334" s="96"/>
      <c r="FN334" s="96"/>
      <c r="FO334" s="96"/>
      <c r="FP334" s="96"/>
      <c r="FQ334" s="96"/>
      <c r="FR334" s="96"/>
      <c r="FS334" s="96"/>
      <c r="FT334" s="96"/>
      <c r="FU334" s="96"/>
      <c r="FV334" s="96"/>
      <c r="FW334" s="96"/>
      <c r="FX334" s="96"/>
      <c r="FY334" s="96"/>
      <c r="FZ334" s="96"/>
      <c r="GA334" s="96"/>
      <c r="GB334" s="96"/>
      <c r="GC334" s="96"/>
      <c r="GD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</row>
    <row r="335" spans="1:198" ht="12.75" customHeight="1">
      <c r="A335" s="333"/>
      <c r="B335" s="336"/>
      <c r="C335" s="344"/>
      <c r="D335" s="359"/>
      <c r="E335" s="354"/>
      <c r="F335" s="417"/>
      <c r="G335" s="335"/>
      <c r="H335" s="170"/>
      <c r="I335" s="155" t="s">
        <v>31</v>
      </c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440"/>
      <c r="Y335" s="40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6"/>
      <c r="FU335" s="96"/>
      <c r="FV335" s="96"/>
      <c r="FW335" s="96"/>
      <c r="FX335" s="96"/>
      <c r="FY335" s="96"/>
      <c r="FZ335" s="96"/>
      <c r="GA335" s="96"/>
      <c r="GB335" s="96"/>
      <c r="GC335" s="96"/>
      <c r="GD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</row>
    <row r="336" spans="1:198" ht="12.75" customHeight="1">
      <c r="A336" s="333"/>
      <c r="B336" s="336"/>
      <c r="C336" s="344"/>
      <c r="D336" s="359"/>
      <c r="E336" s="354"/>
      <c r="F336" s="417"/>
      <c r="G336" s="335"/>
      <c r="H336" s="170"/>
      <c r="I336" s="155" t="s">
        <v>30</v>
      </c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  <c r="T336" s="199"/>
      <c r="U336" s="199"/>
      <c r="V336" s="199"/>
      <c r="W336" s="199"/>
      <c r="X336" s="440"/>
      <c r="Y336" s="40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  <c r="FF336" s="96"/>
      <c r="FG336" s="96"/>
      <c r="FH336" s="96"/>
      <c r="FI336" s="96"/>
      <c r="FJ336" s="96"/>
      <c r="FK336" s="96"/>
      <c r="FL336" s="96"/>
      <c r="FM336" s="96"/>
      <c r="FN336" s="96"/>
      <c r="FO336" s="96"/>
      <c r="FP336" s="96"/>
      <c r="FQ336" s="96"/>
      <c r="FR336" s="96"/>
      <c r="FS336" s="96"/>
      <c r="FT336" s="96"/>
      <c r="FU336" s="96"/>
      <c r="FV336" s="96"/>
      <c r="FW336" s="96"/>
      <c r="FX336" s="96"/>
      <c r="FY336" s="96"/>
      <c r="FZ336" s="96"/>
      <c r="GA336" s="96"/>
      <c r="GB336" s="96"/>
      <c r="GC336" s="96"/>
      <c r="GD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</row>
    <row r="337" spans="1:198" ht="12.75" customHeight="1">
      <c r="A337" s="333"/>
      <c r="B337" s="336"/>
      <c r="C337" s="344"/>
      <c r="D337" s="359"/>
      <c r="E337" s="354"/>
      <c r="F337" s="417"/>
      <c r="G337" s="335"/>
      <c r="H337" s="170"/>
      <c r="I337" s="155" t="s">
        <v>32</v>
      </c>
      <c r="J337" s="199"/>
      <c r="K337" s="199"/>
      <c r="L337" s="199"/>
      <c r="M337" s="199"/>
      <c r="N337" s="199"/>
      <c r="O337" s="199"/>
      <c r="P337" s="199"/>
      <c r="Q337" s="199">
        <f t="shared" ref="Q337" si="99">SUM(J337:P337)</f>
        <v>0</v>
      </c>
      <c r="R337" s="199"/>
      <c r="S337" s="199"/>
      <c r="T337" s="199"/>
      <c r="U337" s="199"/>
      <c r="V337" s="199"/>
      <c r="W337" s="199"/>
      <c r="X337" s="440"/>
      <c r="Y337" s="40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96"/>
      <c r="EZ337" s="96"/>
      <c r="FA337" s="96"/>
      <c r="FB337" s="96"/>
      <c r="FC337" s="96"/>
      <c r="FD337" s="96"/>
      <c r="FE337" s="96"/>
      <c r="FF337" s="96"/>
      <c r="FG337" s="96"/>
      <c r="FH337" s="96"/>
      <c r="FI337" s="96"/>
      <c r="FJ337" s="96"/>
      <c r="FK337" s="96"/>
      <c r="FL337" s="96"/>
      <c r="FM337" s="96"/>
      <c r="FN337" s="96"/>
      <c r="FO337" s="96"/>
      <c r="FP337" s="96"/>
      <c r="FQ337" s="96"/>
      <c r="FR337" s="96"/>
      <c r="FS337" s="96"/>
      <c r="FT337" s="96"/>
      <c r="FU337" s="96"/>
      <c r="FV337" s="96"/>
      <c r="FW337" s="96"/>
      <c r="FX337" s="96"/>
      <c r="FY337" s="96"/>
      <c r="FZ337" s="96"/>
      <c r="GA337" s="96"/>
      <c r="GB337" s="96"/>
      <c r="GC337" s="96"/>
      <c r="GD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</row>
    <row r="338" spans="1:198" ht="11.25" customHeight="1">
      <c r="A338" s="333"/>
      <c r="B338" s="336"/>
      <c r="C338" s="344"/>
      <c r="D338" s="359"/>
      <c r="E338" s="354"/>
      <c r="F338" s="417"/>
      <c r="G338" s="335"/>
      <c r="H338" s="170"/>
      <c r="I338" s="222" t="s">
        <v>26</v>
      </c>
      <c r="J338" s="162">
        <f>J334+J335+J336+J337</f>
        <v>0</v>
      </c>
      <c r="K338" s="162">
        <f t="shared" ref="K338:N338" si="100">K334+K335+K336+K337</f>
        <v>0</v>
      </c>
      <c r="L338" s="162">
        <f t="shared" si="100"/>
        <v>0</v>
      </c>
      <c r="M338" s="162">
        <f t="shared" si="100"/>
        <v>0</v>
      </c>
      <c r="N338" s="162">
        <f t="shared" si="100"/>
        <v>0</v>
      </c>
      <c r="O338" s="162">
        <f>SUM(O334:O337)</f>
        <v>0</v>
      </c>
      <c r="P338" s="162">
        <f>SUM(P334:P337)</f>
        <v>0</v>
      </c>
      <c r="Q338" s="161">
        <f>SUM(Q334:Q337)</f>
        <v>0</v>
      </c>
      <c r="R338" s="161">
        <f t="shared" ref="R338:W338" si="101">SUM(R334:R337)</f>
        <v>0</v>
      </c>
      <c r="S338" s="161">
        <f t="shared" si="101"/>
        <v>350000</v>
      </c>
      <c r="T338" s="161">
        <f t="shared" si="101"/>
        <v>400000</v>
      </c>
      <c r="U338" s="161">
        <f t="shared" si="101"/>
        <v>0</v>
      </c>
      <c r="V338" s="161">
        <f t="shared" si="101"/>
        <v>0</v>
      </c>
      <c r="W338" s="161">
        <f t="shared" si="101"/>
        <v>0</v>
      </c>
      <c r="X338" s="440"/>
      <c r="Y338" s="40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  <c r="FF338" s="96"/>
      <c r="FG338" s="96"/>
      <c r="FH338" s="96"/>
      <c r="FI338" s="96"/>
      <c r="FJ338" s="96"/>
      <c r="FK338" s="96"/>
      <c r="FL338" s="96"/>
      <c r="FM338" s="96"/>
      <c r="FN338" s="96"/>
      <c r="FO338" s="96"/>
      <c r="FP338" s="96"/>
      <c r="FQ338" s="96"/>
      <c r="FR338" s="96"/>
      <c r="FS338" s="96"/>
      <c r="FT338" s="96"/>
      <c r="FU338" s="96"/>
      <c r="FV338" s="96"/>
      <c r="FW338" s="96"/>
      <c r="FX338" s="96"/>
      <c r="FY338" s="96"/>
      <c r="FZ338" s="96"/>
      <c r="GA338" s="96"/>
      <c r="GB338" s="96"/>
      <c r="GC338" s="96"/>
      <c r="GD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</row>
    <row r="339" spans="1:198" ht="12.75" customHeight="1">
      <c r="A339" s="333">
        <v>24</v>
      </c>
      <c r="B339" s="336" t="s">
        <v>227</v>
      </c>
      <c r="C339" s="344">
        <v>2022</v>
      </c>
      <c r="D339" s="344">
        <v>2031</v>
      </c>
      <c r="E339" s="413" t="s">
        <v>27</v>
      </c>
      <c r="F339" s="520">
        <f>24700+X339</f>
        <v>1124700</v>
      </c>
      <c r="G339" s="441">
        <v>60016</v>
      </c>
      <c r="H339" s="154">
        <v>6050</v>
      </c>
      <c r="I339" s="291" t="s">
        <v>28</v>
      </c>
      <c r="J339" s="169"/>
      <c r="K339" s="169">
        <v>0</v>
      </c>
      <c r="L339" s="169">
        <v>0</v>
      </c>
      <c r="M339" s="292"/>
      <c r="N339" s="292"/>
      <c r="O339" s="199"/>
      <c r="P339" s="199"/>
      <c r="Q339" s="157">
        <v>0</v>
      </c>
      <c r="R339" s="164">
        <v>200000</v>
      </c>
      <c r="S339" s="164">
        <v>450000</v>
      </c>
      <c r="T339" s="164">
        <v>450000</v>
      </c>
      <c r="U339" s="199"/>
      <c r="V339" s="199"/>
      <c r="W339" s="199"/>
      <c r="X339" s="521">
        <f>SUM(J343:W343)</f>
        <v>1100000</v>
      </c>
      <c r="Y339" s="141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6"/>
      <c r="FU339" s="96"/>
      <c r="FV339" s="96"/>
      <c r="FW339" s="96"/>
      <c r="FX339" s="96"/>
      <c r="FY339" s="96"/>
      <c r="FZ339" s="96"/>
      <c r="GA339" s="96"/>
      <c r="GB339" s="96"/>
      <c r="GC339" s="96"/>
      <c r="GD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</row>
    <row r="340" spans="1:198" ht="12.75" customHeight="1">
      <c r="A340" s="333"/>
      <c r="B340" s="336"/>
      <c r="C340" s="344"/>
      <c r="D340" s="344"/>
      <c r="E340" s="413"/>
      <c r="F340" s="520"/>
      <c r="G340" s="441"/>
      <c r="H340" s="154"/>
      <c r="I340" s="291" t="s">
        <v>31</v>
      </c>
      <c r="J340" s="186"/>
      <c r="K340" s="186"/>
      <c r="L340" s="199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521"/>
      <c r="Y340" s="40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  <c r="FQ340" s="96"/>
      <c r="FR340" s="96"/>
      <c r="FS340" s="96"/>
      <c r="FT340" s="96"/>
      <c r="FU340" s="96"/>
      <c r="FV340" s="96"/>
      <c r="FW340" s="96"/>
      <c r="FX340" s="96"/>
      <c r="FY340" s="96"/>
      <c r="FZ340" s="96"/>
      <c r="GA340" s="96"/>
      <c r="GB340" s="96"/>
      <c r="GC340" s="96"/>
      <c r="GD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</row>
    <row r="341" spans="1:198" ht="12.75" customHeight="1">
      <c r="A341" s="333"/>
      <c r="B341" s="336"/>
      <c r="C341" s="344"/>
      <c r="D341" s="344"/>
      <c r="E341" s="413"/>
      <c r="F341" s="520"/>
      <c r="G341" s="441"/>
      <c r="H341" s="154"/>
      <c r="I341" s="291" t="s">
        <v>30</v>
      </c>
      <c r="J341" s="186"/>
      <c r="K341" s="186"/>
      <c r="L341" s="199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521"/>
      <c r="Y341" s="40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  <c r="FQ341" s="96"/>
      <c r="FR341" s="96"/>
      <c r="FS341" s="96"/>
      <c r="FT341" s="96"/>
      <c r="FU341" s="96"/>
      <c r="FV341" s="96"/>
      <c r="FW341" s="96"/>
      <c r="FX341" s="96"/>
      <c r="FY341" s="96"/>
      <c r="FZ341" s="96"/>
      <c r="GA341" s="96"/>
      <c r="GB341" s="96"/>
      <c r="GC341" s="96"/>
      <c r="GD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</row>
    <row r="342" spans="1:198" ht="12.75" customHeight="1">
      <c r="A342" s="333"/>
      <c r="B342" s="336"/>
      <c r="C342" s="344"/>
      <c r="D342" s="344"/>
      <c r="E342" s="413"/>
      <c r="F342" s="520"/>
      <c r="G342" s="441"/>
      <c r="H342" s="154"/>
      <c r="I342" s="291" t="s">
        <v>59</v>
      </c>
      <c r="J342" s="186"/>
      <c r="K342" s="186"/>
      <c r="L342" s="199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521"/>
      <c r="Y342" s="40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  <c r="FF342" s="96"/>
      <c r="FG342" s="96"/>
      <c r="FH342" s="96"/>
      <c r="FI342" s="96"/>
      <c r="FJ342" s="96"/>
      <c r="FK342" s="96"/>
      <c r="FL342" s="96"/>
      <c r="FM342" s="96"/>
      <c r="FN342" s="96"/>
      <c r="FO342" s="96"/>
      <c r="FP342" s="96"/>
      <c r="FQ342" s="96"/>
      <c r="FR342" s="96"/>
      <c r="FS342" s="96"/>
      <c r="FT342" s="96"/>
      <c r="FU342" s="96"/>
      <c r="FV342" s="96"/>
      <c r="FW342" s="96"/>
      <c r="FX342" s="96"/>
      <c r="FY342" s="96"/>
      <c r="FZ342" s="96"/>
      <c r="GA342" s="96"/>
      <c r="GB342" s="96"/>
      <c r="GC342" s="96"/>
      <c r="GD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</row>
    <row r="343" spans="1:198" ht="12" customHeight="1">
      <c r="A343" s="333"/>
      <c r="B343" s="336"/>
      <c r="C343" s="344"/>
      <c r="D343" s="344"/>
      <c r="E343" s="413"/>
      <c r="F343" s="520"/>
      <c r="G343" s="441"/>
      <c r="H343" s="154"/>
      <c r="I343" s="222" t="s">
        <v>26</v>
      </c>
      <c r="J343" s="162">
        <f>SUM(J339:J342)</f>
        <v>0</v>
      </c>
      <c r="K343" s="162">
        <f>SUM(K339:K342)</f>
        <v>0</v>
      </c>
      <c r="L343" s="162">
        <f>SUM(L339:L342)</f>
        <v>0</v>
      </c>
      <c r="M343" s="162">
        <f>SUM(M339:M342)</f>
        <v>0</v>
      </c>
      <c r="N343" s="162">
        <f>SUM(N339:N342)</f>
        <v>0</v>
      </c>
      <c r="O343" s="162">
        <f t="shared" ref="O343:W343" si="102">SUM(O339:O342)</f>
        <v>0</v>
      </c>
      <c r="P343" s="162">
        <f t="shared" si="102"/>
        <v>0</v>
      </c>
      <c r="Q343" s="162">
        <f t="shared" si="102"/>
        <v>0</v>
      </c>
      <c r="R343" s="162">
        <f t="shared" si="102"/>
        <v>200000</v>
      </c>
      <c r="S343" s="162">
        <f t="shared" si="102"/>
        <v>450000</v>
      </c>
      <c r="T343" s="162">
        <f t="shared" si="102"/>
        <v>450000</v>
      </c>
      <c r="U343" s="162">
        <f t="shared" si="102"/>
        <v>0</v>
      </c>
      <c r="V343" s="162">
        <f t="shared" si="102"/>
        <v>0</v>
      </c>
      <c r="W343" s="162">
        <f t="shared" si="102"/>
        <v>0</v>
      </c>
      <c r="X343" s="521"/>
      <c r="Y343" s="40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6"/>
      <c r="FU343" s="96"/>
      <c r="FV343" s="96"/>
      <c r="FW343" s="96"/>
      <c r="FX343" s="96"/>
      <c r="FY343" s="96"/>
      <c r="FZ343" s="96"/>
      <c r="GA343" s="96"/>
      <c r="GB343" s="96"/>
      <c r="GC343" s="96"/>
      <c r="GD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</row>
    <row r="344" spans="1:198" ht="12" hidden="1" customHeight="1">
      <c r="A344" s="333"/>
      <c r="B344" s="434" t="s">
        <v>60</v>
      </c>
      <c r="C344" s="432">
        <v>2020</v>
      </c>
      <c r="D344" s="432">
        <v>2021</v>
      </c>
      <c r="E344" s="459" t="s">
        <v>27</v>
      </c>
      <c r="F344" s="407">
        <f>SUM(J348:P348)</f>
        <v>0</v>
      </c>
      <c r="G344" s="461">
        <v>60016</v>
      </c>
      <c r="H344" s="113">
        <v>6050</v>
      </c>
      <c r="I344" s="114" t="s">
        <v>28</v>
      </c>
      <c r="J344" s="94"/>
      <c r="K344" s="93"/>
      <c r="L344" s="94"/>
      <c r="M344" s="137"/>
      <c r="N344" s="137"/>
      <c r="O344" s="137"/>
      <c r="P344" s="93"/>
      <c r="Q344" s="93"/>
      <c r="R344" s="93"/>
      <c r="S344" s="93"/>
      <c r="T344" s="93"/>
      <c r="U344" s="93"/>
      <c r="V344" s="93"/>
      <c r="W344" s="93"/>
      <c r="X344" s="412">
        <f>SUM(J348:P348)</f>
        <v>0</v>
      </c>
      <c r="Y344" s="141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  <c r="FF344" s="96"/>
      <c r="FG344" s="96"/>
      <c r="FH344" s="96"/>
      <c r="FI344" s="96"/>
      <c r="FJ344" s="96"/>
      <c r="FK344" s="96"/>
      <c r="FL344" s="96"/>
      <c r="FM344" s="96"/>
      <c r="FN344" s="96"/>
      <c r="FO344" s="96"/>
      <c r="FP344" s="96"/>
      <c r="FQ344" s="96"/>
      <c r="FR344" s="96"/>
      <c r="FS344" s="96"/>
      <c r="FT344" s="96"/>
      <c r="FU344" s="96"/>
      <c r="FV344" s="96"/>
      <c r="FW344" s="96"/>
      <c r="FX344" s="96"/>
      <c r="FY344" s="96"/>
      <c r="FZ344" s="96"/>
      <c r="GA344" s="96"/>
      <c r="GB344" s="96"/>
      <c r="GC344" s="96"/>
      <c r="GD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</row>
    <row r="345" spans="1:198" ht="12" hidden="1" customHeight="1">
      <c r="A345" s="333"/>
      <c r="B345" s="434"/>
      <c r="C345" s="432"/>
      <c r="D345" s="432"/>
      <c r="E345" s="459"/>
      <c r="F345" s="407"/>
      <c r="G345" s="461"/>
      <c r="H345" s="113"/>
      <c r="I345" s="114" t="s">
        <v>31</v>
      </c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412"/>
      <c r="Y345" s="40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  <c r="FF345" s="96"/>
      <c r="FG345" s="96"/>
      <c r="FH345" s="96"/>
      <c r="FI345" s="96"/>
      <c r="FJ345" s="96"/>
      <c r="FK345" s="96"/>
      <c r="FL345" s="96"/>
      <c r="FM345" s="96"/>
      <c r="FN345" s="96"/>
      <c r="FO345" s="96"/>
      <c r="FP345" s="96"/>
      <c r="FQ345" s="96"/>
      <c r="FR345" s="96"/>
      <c r="FS345" s="96"/>
      <c r="FT345" s="96"/>
      <c r="FU345" s="96"/>
      <c r="FV345" s="96"/>
      <c r="FW345" s="96"/>
      <c r="FX345" s="96"/>
      <c r="FY345" s="96"/>
      <c r="FZ345" s="96"/>
      <c r="GA345" s="96"/>
      <c r="GB345" s="96"/>
      <c r="GC345" s="96"/>
      <c r="GD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</row>
    <row r="346" spans="1:198" ht="12" hidden="1" customHeight="1">
      <c r="A346" s="333"/>
      <c r="B346" s="434"/>
      <c r="C346" s="432"/>
      <c r="D346" s="432"/>
      <c r="E346" s="459"/>
      <c r="F346" s="407"/>
      <c r="G346" s="461"/>
      <c r="H346" s="113"/>
      <c r="I346" s="114" t="s">
        <v>30</v>
      </c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412"/>
      <c r="Y346" s="40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  <c r="FF346" s="96"/>
      <c r="FG346" s="96"/>
      <c r="FH346" s="96"/>
      <c r="FI346" s="96"/>
      <c r="FJ346" s="96"/>
      <c r="FK346" s="96"/>
      <c r="FL346" s="96"/>
      <c r="FM346" s="96"/>
      <c r="FN346" s="96"/>
      <c r="FO346" s="96"/>
      <c r="FP346" s="96"/>
      <c r="FQ346" s="96"/>
      <c r="FR346" s="96"/>
      <c r="FS346" s="96"/>
      <c r="FT346" s="96"/>
      <c r="FU346" s="96"/>
      <c r="FV346" s="96"/>
      <c r="FW346" s="96"/>
      <c r="FX346" s="96"/>
      <c r="FY346" s="96"/>
      <c r="FZ346" s="96"/>
      <c r="GA346" s="96"/>
      <c r="GB346" s="96"/>
      <c r="GC346" s="96"/>
      <c r="GD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</row>
    <row r="347" spans="1:198" ht="12" hidden="1" customHeight="1">
      <c r="A347" s="333"/>
      <c r="B347" s="434"/>
      <c r="C347" s="432"/>
      <c r="D347" s="432"/>
      <c r="E347" s="459"/>
      <c r="F347" s="407"/>
      <c r="G347" s="461"/>
      <c r="H347" s="113"/>
      <c r="I347" s="114" t="s">
        <v>32</v>
      </c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412"/>
      <c r="Y347" s="40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  <c r="FF347" s="96"/>
      <c r="FG347" s="96"/>
      <c r="FH347" s="96"/>
      <c r="FI347" s="96"/>
      <c r="FJ347" s="96"/>
      <c r="FK347" s="96"/>
      <c r="FL347" s="96"/>
      <c r="FM347" s="96"/>
      <c r="FN347" s="96"/>
      <c r="FO347" s="96"/>
      <c r="FP347" s="96"/>
      <c r="FQ347" s="96"/>
      <c r="FR347" s="96"/>
      <c r="FS347" s="96"/>
      <c r="FT347" s="96"/>
      <c r="FU347" s="96"/>
      <c r="FV347" s="96"/>
      <c r="FW347" s="96"/>
      <c r="FX347" s="96"/>
      <c r="FY347" s="96"/>
      <c r="FZ347" s="96"/>
      <c r="GA347" s="96"/>
      <c r="GB347" s="96"/>
      <c r="GC347" s="96"/>
      <c r="GD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</row>
    <row r="348" spans="1:198" ht="12" hidden="1" customHeight="1">
      <c r="A348" s="333"/>
      <c r="B348" s="434"/>
      <c r="C348" s="432"/>
      <c r="D348" s="432"/>
      <c r="E348" s="459"/>
      <c r="F348" s="407"/>
      <c r="G348" s="461"/>
      <c r="H348" s="113"/>
      <c r="I348" s="145" t="s">
        <v>26</v>
      </c>
      <c r="J348" s="103">
        <f>SUM(J344:J347)</f>
        <v>0</v>
      </c>
      <c r="K348" s="103">
        <f t="shared" ref="K348:P348" si="103">SUM(K344:K347)</f>
        <v>0</v>
      </c>
      <c r="L348" s="103">
        <f t="shared" si="103"/>
        <v>0</v>
      </c>
      <c r="M348" s="103">
        <f t="shared" si="103"/>
        <v>0</v>
      </c>
      <c r="N348" s="103">
        <f t="shared" si="103"/>
        <v>0</v>
      </c>
      <c r="O348" s="103">
        <f t="shared" si="103"/>
        <v>0</v>
      </c>
      <c r="P348" s="103">
        <f t="shared" si="103"/>
        <v>0</v>
      </c>
      <c r="Q348" s="103"/>
      <c r="R348" s="103"/>
      <c r="S348" s="103"/>
      <c r="T348" s="103"/>
      <c r="U348" s="103"/>
      <c r="V348" s="103"/>
      <c r="W348" s="103"/>
      <c r="X348" s="412"/>
      <c r="Y348" s="40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</row>
    <row r="349" spans="1:198" ht="12" hidden="1" customHeight="1">
      <c r="A349" s="333">
        <v>27</v>
      </c>
      <c r="B349" s="350" t="s">
        <v>61</v>
      </c>
      <c r="C349" s="416">
        <v>2016</v>
      </c>
      <c r="D349" s="416">
        <v>2022</v>
      </c>
      <c r="E349" s="413" t="s">
        <v>27</v>
      </c>
      <c r="F349" s="352">
        <f>X349</f>
        <v>0</v>
      </c>
      <c r="G349" s="441">
        <v>60016</v>
      </c>
      <c r="H349" s="154">
        <v>6050</v>
      </c>
      <c r="I349" s="163" t="s">
        <v>28</v>
      </c>
      <c r="J349" s="164"/>
      <c r="K349" s="164">
        <f>100000-100000</f>
        <v>0</v>
      </c>
      <c r="L349" s="164"/>
      <c r="M349" s="164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337">
        <f>SUM(K353:P353)</f>
        <v>0</v>
      </c>
      <c r="Y349" s="141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</row>
    <row r="350" spans="1:198" ht="15.75" hidden="1" customHeight="1">
      <c r="A350" s="333"/>
      <c r="B350" s="350"/>
      <c r="C350" s="416"/>
      <c r="D350" s="416"/>
      <c r="E350" s="459"/>
      <c r="F350" s="352"/>
      <c r="G350" s="441"/>
      <c r="H350" s="154"/>
      <c r="I350" s="163" t="s">
        <v>31</v>
      </c>
      <c r="J350" s="186"/>
      <c r="K350" s="186"/>
      <c r="L350" s="199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337"/>
      <c r="Y350" s="40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</row>
    <row r="351" spans="1:198" ht="10.5" hidden="1" customHeight="1">
      <c r="A351" s="333"/>
      <c r="B351" s="350"/>
      <c r="C351" s="416"/>
      <c r="D351" s="416"/>
      <c r="E351" s="459"/>
      <c r="F351" s="352"/>
      <c r="G351" s="441"/>
      <c r="H351" s="154"/>
      <c r="I351" s="163" t="s">
        <v>30</v>
      </c>
      <c r="J351" s="186"/>
      <c r="K351" s="186"/>
      <c r="L351" s="199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6"/>
      <c r="X351" s="337"/>
      <c r="Y351" s="40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</row>
    <row r="352" spans="1:198" ht="10.5" hidden="1" customHeight="1">
      <c r="A352" s="333"/>
      <c r="B352" s="350"/>
      <c r="C352" s="416"/>
      <c r="D352" s="416"/>
      <c r="E352" s="459"/>
      <c r="F352" s="352"/>
      <c r="G352" s="441"/>
      <c r="H352" s="154"/>
      <c r="I352" s="163" t="s">
        <v>32</v>
      </c>
      <c r="J352" s="186"/>
      <c r="K352" s="186"/>
      <c r="L352" s="199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6"/>
      <c r="X352" s="337"/>
      <c r="Y352" s="40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</row>
    <row r="353" spans="1:198" ht="11.25" hidden="1" customHeight="1">
      <c r="A353" s="333"/>
      <c r="B353" s="350"/>
      <c r="C353" s="416"/>
      <c r="D353" s="416"/>
      <c r="E353" s="459"/>
      <c r="F353" s="352"/>
      <c r="G353" s="441"/>
      <c r="H353" s="154"/>
      <c r="I353" s="222" t="s">
        <v>26</v>
      </c>
      <c r="J353" s="162">
        <f>SUM(J349:J352)</f>
        <v>0</v>
      </c>
      <c r="K353" s="162">
        <f t="shared" ref="K353:P353" si="104">SUM(K349:K352)</f>
        <v>0</v>
      </c>
      <c r="L353" s="162">
        <f t="shared" si="104"/>
        <v>0</v>
      </c>
      <c r="M353" s="162">
        <f t="shared" si="104"/>
        <v>0</v>
      </c>
      <c r="N353" s="162">
        <f t="shared" si="104"/>
        <v>0</v>
      </c>
      <c r="O353" s="162">
        <f t="shared" si="104"/>
        <v>0</v>
      </c>
      <c r="P353" s="162">
        <f t="shared" si="104"/>
        <v>0</v>
      </c>
      <c r="Q353" s="162"/>
      <c r="R353" s="162"/>
      <c r="S353" s="162"/>
      <c r="T353" s="162"/>
      <c r="U353" s="162"/>
      <c r="V353" s="162"/>
      <c r="W353" s="162"/>
      <c r="X353" s="337"/>
      <c r="Y353" s="40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</row>
    <row r="354" spans="1:198" ht="15" hidden="1" customHeight="1">
      <c r="A354" s="333">
        <v>28</v>
      </c>
      <c r="B354" s="350" t="s">
        <v>215</v>
      </c>
      <c r="C354" s="344">
        <v>2017</v>
      </c>
      <c r="D354" s="414">
        <v>2023</v>
      </c>
      <c r="E354" s="349" t="s">
        <v>27</v>
      </c>
      <c r="F354" s="352"/>
      <c r="G354" s="335">
        <v>60016</v>
      </c>
      <c r="H354" s="170">
        <v>6050</v>
      </c>
      <c r="I354" s="155" t="s">
        <v>28</v>
      </c>
      <c r="J354" s="164"/>
      <c r="K354" s="186"/>
      <c r="L354" s="164">
        <v>0</v>
      </c>
      <c r="M354" s="164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337">
        <f>SUM(K358:P358)</f>
        <v>0</v>
      </c>
      <c r="Y354" s="141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</row>
    <row r="355" spans="1:198" ht="15" hidden="1" customHeight="1">
      <c r="A355" s="333"/>
      <c r="B355" s="350"/>
      <c r="C355" s="344"/>
      <c r="D355" s="414"/>
      <c r="E355" s="349"/>
      <c r="F355" s="352"/>
      <c r="G355" s="335"/>
      <c r="H355" s="170"/>
      <c r="I355" s="155" t="s">
        <v>31</v>
      </c>
      <c r="J355" s="164"/>
      <c r="K355" s="186"/>
      <c r="L355" s="164"/>
      <c r="M355" s="169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337"/>
      <c r="Y355" s="40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</row>
    <row r="356" spans="1:198" ht="15" hidden="1" customHeight="1">
      <c r="A356" s="333"/>
      <c r="B356" s="350"/>
      <c r="C356" s="344"/>
      <c r="D356" s="414"/>
      <c r="E356" s="349"/>
      <c r="F356" s="352"/>
      <c r="G356" s="335"/>
      <c r="H356" s="170"/>
      <c r="I356" s="155" t="s">
        <v>30</v>
      </c>
      <c r="J356" s="164"/>
      <c r="K356" s="186"/>
      <c r="L356" s="164"/>
      <c r="M356" s="169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337"/>
      <c r="Y356" s="40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</row>
    <row r="357" spans="1:198" ht="15" hidden="1" customHeight="1">
      <c r="A357" s="333"/>
      <c r="B357" s="350"/>
      <c r="C357" s="344"/>
      <c r="D357" s="414"/>
      <c r="E357" s="349"/>
      <c r="F357" s="352"/>
      <c r="G357" s="335"/>
      <c r="H357" s="170">
        <v>6050</v>
      </c>
      <c r="I357" s="155" t="s">
        <v>105</v>
      </c>
      <c r="J357" s="164"/>
      <c r="K357" s="186"/>
      <c r="L357" s="164"/>
      <c r="M357" s="169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337"/>
      <c r="Y357" s="40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</row>
    <row r="358" spans="1:198" ht="15" hidden="1" customHeight="1">
      <c r="A358" s="333"/>
      <c r="B358" s="350"/>
      <c r="C358" s="344"/>
      <c r="D358" s="414"/>
      <c r="E358" s="349"/>
      <c r="F358" s="352"/>
      <c r="G358" s="335"/>
      <c r="H358" s="170"/>
      <c r="I358" s="160" t="s">
        <v>26</v>
      </c>
      <c r="J358" s="161">
        <f t="shared" ref="J358:P358" si="105">SUM(J354:J357)</f>
        <v>0</v>
      </c>
      <c r="K358" s="161">
        <f t="shared" si="105"/>
        <v>0</v>
      </c>
      <c r="L358" s="161">
        <f t="shared" si="105"/>
        <v>0</v>
      </c>
      <c r="M358" s="161">
        <f t="shared" si="105"/>
        <v>0</v>
      </c>
      <c r="N358" s="161">
        <f t="shared" si="105"/>
        <v>0</v>
      </c>
      <c r="O358" s="161">
        <f t="shared" si="105"/>
        <v>0</v>
      </c>
      <c r="P358" s="161">
        <f t="shared" si="105"/>
        <v>0</v>
      </c>
      <c r="Q358" s="161"/>
      <c r="R358" s="161"/>
      <c r="S358" s="161"/>
      <c r="T358" s="161"/>
      <c r="U358" s="161"/>
      <c r="V358" s="161"/>
      <c r="W358" s="161"/>
      <c r="X358" s="337"/>
      <c r="Y358" s="40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</row>
    <row r="359" spans="1:198" ht="12" customHeight="1">
      <c r="A359" s="333">
        <v>25</v>
      </c>
      <c r="B359" s="336" t="s">
        <v>62</v>
      </c>
      <c r="C359" s="344">
        <v>2017</v>
      </c>
      <c r="D359" s="414">
        <v>2031</v>
      </c>
      <c r="E359" s="349" t="s">
        <v>27</v>
      </c>
      <c r="F359" s="352">
        <f>427004+X359</f>
        <v>827004</v>
      </c>
      <c r="G359" s="335">
        <v>60016</v>
      </c>
      <c r="H359" s="170">
        <v>6050</v>
      </c>
      <c r="I359" s="155" t="s">
        <v>28</v>
      </c>
      <c r="J359" s="164">
        <v>228000</v>
      </c>
      <c r="K359" s="164">
        <v>110000</v>
      </c>
      <c r="L359" s="164"/>
      <c r="M359" s="243">
        <v>0</v>
      </c>
      <c r="N359" s="167"/>
      <c r="O359" s="164"/>
      <c r="P359" s="164"/>
      <c r="Q359" s="164"/>
      <c r="R359" s="164">
        <v>0</v>
      </c>
      <c r="S359" s="164">
        <v>200000</v>
      </c>
      <c r="T359" s="164">
        <v>200000</v>
      </c>
      <c r="U359" s="164"/>
      <c r="V359" s="164"/>
      <c r="W359" s="164"/>
      <c r="X359" s="337">
        <f>SUM(L363:W363)</f>
        <v>400000</v>
      </c>
      <c r="Y359" s="141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</row>
    <row r="360" spans="1:198" ht="12" customHeight="1">
      <c r="A360" s="333"/>
      <c r="B360" s="336"/>
      <c r="C360" s="344"/>
      <c r="D360" s="414"/>
      <c r="E360" s="349"/>
      <c r="F360" s="352"/>
      <c r="G360" s="335"/>
      <c r="H360" s="170"/>
      <c r="I360" s="155" t="s">
        <v>31</v>
      </c>
      <c r="J360" s="158"/>
      <c r="K360" s="158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337"/>
      <c r="Y360" s="40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</row>
    <row r="361" spans="1:198" ht="12" customHeight="1">
      <c r="A361" s="333"/>
      <c r="B361" s="336"/>
      <c r="C361" s="344"/>
      <c r="D361" s="414"/>
      <c r="E361" s="349"/>
      <c r="F361" s="352"/>
      <c r="G361" s="335"/>
      <c r="H361" s="170"/>
      <c r="I361" s="155" t="s">
        <v>30</v>
      </c>
      <c r="J361" s="158"/>
      <c r="K361" s="158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337"/>
      <c r="Y361" s="40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</row>
    <row r="362" spans="1:198" ht="12" customHeight="1">
      <c r="A362" s="333"/>
      <c r="B362" s="336"/>
      <c r="C362" s="344"/>
      <c r="D362" s="414"/>
      <c r="E362" s="349"/>
      <c r="F362" s="352"/>
      <c r="G362" s="335"/>
      <c r="H362" s="170"/>
      <c r="I362" s="155" t="s">
        <v>33</v>
      </c>
      <c r="J362" s="158"/>
      <c r="K362" s="158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337"/>
      <c r="Y362" s="40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</row>
    <row r="363" spans="1:198" ht="12.75" customHeight="1">
      <c r="A363" s="333"/>
      <c r="B363" s="336"/>
      <c r="C363" s="344"/>
      <c r="D363" s="414"/>
      <c r="E363" s="349"/>
      <c r="F363" s="352"/>
      <c r="G363" s="335"/>
      <c r="H363" s="170"/>
      <c r="I363" s="222" t="s">
        <v>26</v>
      </c>
      <c r="J363" s="162">
        <f t="shared" ref="J363:N363" si="106">SUM(J359:J362)</f>
        <v>228000</v>
      </c>
      <c r="K363" s="162">
        <f t="shared" si="106"/>
        <v>110000</v>
      </c>
      <c r="L363" s="162">
        <f t="shared" si="106"/>
        <v>0</v>
      </c>
      <c r="M363" s="162">
        <f t="shared" si="106"/>
        <v>0</v>
      </c>
      <c r="N363" s="162">
        <f t="shared" si="106"/>
        <v>0</v>
      </c>
      <c r="O363" s="162">
        <f>SUM(O359:O362)</f>
        <v>0</v>
      </c>
      <c r="P363" s="162">
        <f>SUM(P359:P362)</f>
        <v>0</v>
      </c>
      <c r="Q363" s="162">
        <f t="shared" ref="Q363:R363" si="107">SUM(Q359:Q362)</f>
        <v>0</v>
      </c>
      <c r="R363" s="162">
        <f t="shared" si="107"/>
        <v>0</v>
      </c>
      <c r="S363" s="162">
        <f t="shared" ref="S363" si="108">SUM(S359:S362)</f>
        <v>200000</v>
      </c>
      <c r="T363" s="162">
        <f t="shared" ref="T363" si="109">SUM(T359:T362)</f>
        <v>200000</v>
      </c>
      <c r="U363" s="162">
        <f t="shared" ref="U363" si="110">SUM(U359:U362)</f>
        <v>0</v>
      </c>
      <c r="V363" s="162">
        <f t="shared" ref="V363" si="111">SUM(V359:V362)</f>
        <v>0</v>
      </c>
      <c r="W363" s="162">
        <f t="shared" ref="W363" si="112">SUM(W359:W362)</f>
        <v>0</v>
      </c>
      <c r="X363" s="337"/>
      <c r="Y363" s="40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</row>
    <row r="364" spans="1:198" ht="12.75" hidden="1" customHeight="1">
      <c r="A364" s="333"/>
      <c r="B364" s="434" t="s">
        <v>134</v>
      </c>
      <c r="C364" s="432">
        <v>2017</v>
      </c>
      <c r="D364" s="493">
        <v>2019</v>
      </c>
      <c r="E364" s="438" t="s">
        <v>27</v>
      </c>
      <c r="F364" s="443"/>
      <c r="G364" s="462">
        <v>60016</v>
      </c>
      <c r="H364" s="119">
        <v>6050</v>
      </c>
      <c r="I364" s="92" t="s">
        <v>28</v>
      </c>
      <c r="J364" s="94">
        <v>182000</v>
      </c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356"/>
      <c r="Y364" s="141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</row>
    <row r="365" spans="1:198" ht="12.75" hidden="1" customHeight="1">
      <c r="A365" s="333"/>
      <c r="B365" s="434"/>
      <c r="C365" s="432"/>
      <c r="D365" s="493"/>
      <c r="E365" s="438"/>
      <c r="F365" s="443"/>
      <c r="G365" s="462"/>
      <c r="H365" s="119"/>
      <c r="I365" s="92" t="s">
        <v>31</v>
      </c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356"/>
      <c r="Y365" s="40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</row>
    <row r="366" spans="1:198" ht="12.75" hidden="1" customHeight="1">
      <c r="A366" s="333"/>
      <c r="B366" s="434"/>
      <c r="C366" s="432"/>
      <c r="D366" s="493"/>
      <c r="E366" s="438"/>
      <c r="F366" s="443"/>
      <c r="G366" s="462"/>
      <c r="H366" s="119"/>
      <c r="I366" s="92" t="s">
        <v>30</v>
      </c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356"/>
      <c r="Y366" s="40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</row>
    <row r="367" spans="1:198" ht="12.75" hidden="1" customHeight="1">
      <c r="A367" s="333"/>
      <c r="B367" s="434"/>
      <c r="C367" s="432"/>
      <c r="D367" s="493"/>
      <c r="E367" s="438"/>
      <c r="F367" s="443"/>
      <c r="G367" s="462"/>
      <c r="H367" s="119">
        <v>6050</v>
      </c>
      <c r="I367" s="92" t="s">
        <v>52</v>
      </c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356"/>
      <c r="Y367" s="40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</row>
    <row r="368" spans="1:198" ht="12.75" hidden="1" customHeight="1">
      <c r="A368" s="333"/>
      <c r="B368" s="434"/>
      <c r="C368" s="432"/>
      <c r="D368" s="493"/>
      <c r="E368" s="438"/>
      <c r="F368" s="443"/>
      <c r="G368" s="462"/>
      <c r="H368" s="113"/>
      <c r="I368" s="101" t="s">
        <v>26</v>
      </c>
      <c r="J368" s="102">
        <f t="shared" ref="J368:P368" si="113">SUM(J364:J367)</f>
        <v>182000</v>
      </c>
      <c r="K368" s="103">
        <f t="shared" si="113"/>
        <v>0</v>
      </c>
      <c r="L368" s="103">
        <f t="shared" si="113"/>
        <v>0</v>
      </c>
      <c r="M368" s="103">
        <f t="shared" si="113"/>
        <v>0</v>
      </c>
      <c r="N368" s="103">
        <f t="shared" si="113"/>
        <v>0</v>
      </c>
      <c r="O368" s="103">
        <f t="shared" si="113"/>
        <v>0</v>
      </c>
      <c r="P368" s="103">
        <f t="shared" si="113"/>
        <v>0</v>
      </c>
      <c r="Q368" s="103"/>
      <c r="R368" s="103"/>
      <c r="S368" s="103"/>
      <c r="T368" s="103"/>
      <c r="U368" s="103"/>
      <c r="V368" s="103"/>
      <c r="W368" s="103"/>
      <c r="X368" s="356"/>
      <c r="Y368" s="40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</row>
    <row r="369" spans="1:198" ht="12.75" hidden="1" customHeight="1">
      <c r="A369" s="333">
        <v>29</v>
      </c>
      <c r="B369" s="350" t="s">
        <v>80</v>
      </c>
      <c r="C369" s="432">
        <v>2016</v>
      </c>
      <c r="D369" s="493">
        <v>2025</v>
      </c>
      <c r="E369" s="438" t="s">
        <v>27</v>
      </c>
      <c r="F369" s="407">
        <v>0</v>
      </c>
      <c r="G369" s="462">
        <v>60016</v>
      </c>
      <c r="H369" s="113">
        <v>6050</v>
      </c>
      <c r="I369" s="114" t="s">
        <v>28</v>
      </c>
      <c r="J369" s="94">
        <v>39066</v>
      </c>
      <c r="K369" s="94">
        <f>70000-70000</f>
        <v>0</v>
      </c>
      <c r="L369" s="94"/>
      <c r="M369" s="94"/>
      <c r="N369" s="93"/>
      <c r="O369" s="94"/>
      <c r="P369" s="93"/>
      <c r="Q369" s="93"/>
      <c r="R369" s="93"/>
      <c r="S369" s="93"/>
      <c r="T369" s="93"/>
      <c r="U369" s="93"/>
      <c r="V369" s="93"/>
      <c r="W369" s="93"/>
      <c r="X369" s="356">
        <f>SUM(L373:P373)</f>
        <v>0</v>
      </c>
      <c r="Y369" s="141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</row>
    <row r="370" spans="1:198" ht="16.5" hidden="1" customHeight="1">
      <c r="A370" s="333"/>
      <c r="B370" s="350"/>
      <c r="C370" s="432"/>
      <c r="D370" s="493"/>
      <c r="E370" s="438"/>
      <c r="F370" s="407"/>
      <c r="G370" s="462"/>
      <c r="H370" s="119"/>
      <c r="I370" s="92" t="s">
        <v>31</v>
      </c>
      <c r="J370" s="95"/>
      <c r="K370" s="95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356"/>
      <c r="Y370" s="40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</row>
    <row r="371" spans="1:198" ht="16.5" hidden="1" customHeight="1">
      <c r="A371" s="333"/>
      <c r="B371" s="350"/>
      <c r="C371" s="432"/>
      <c r="D371" s="493"/>
      <c r="E371" s="438"/>
      <c r="F371" s="407"/>
      <c r="G371" s="462"/>
      <c r="H371" s="119"/>
      <c r="I371" s="92" t="s">
        <v>30</v>
      </c>
      <c r="J371" s="95"/>
      <c r="K371" s="95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356"/>
      <c r="Y371" s="40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</row>
    <row r="372" spans="1:198" ht="10.5" hidden="1" customHeight="1">
      <c r="A372" s="333"/>
      <c r="B372" s="350"/>
      <c r="C372" s="432"/>
      <c r="D372" s="493"/>
      <c r="E372" s="438"/>
      <c r="F372" s="407"/>
      <c r="G372" s="462"/>
      <c r="H372" s="119"/>
      <c r="I372" s="92" t="s">
        <v>33</v>
      </c>
      <c r="J372" s="95"/>
      <c r="K372" s="95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356"/>
      <c r="Y372" s="40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</row>
    <row r="373" spans="1:198" ht="12" hidden="1" customHeight="1">
      <c r="A373" s="333"/>
      <c r="B373" s="350"/>
      <c r="C373" s="432"/>
      <c r="D373" s="493"/>
      <c r="E373" s="438"/>
      <c r="F373" s="407"/>
      <c r="G373" s="462"/>
      <c r="H373" s="119"/>
      <c r="I373" s="145" t="s">
        <v>26</v>
      </c>
      <c r="J373" s="103">
        <f t="shared" ref="J373:P373" si="114">SUM(J369:J372)</f>
        <v>39066</v>
      </c>
      <c r="K373" s="103">
        <f t="shared" si="114"/>
        <v>0</v>
      </c>
      <c r="L373" s="103">
        <f t="shared" si="114"/>
        <v>0</v>
      </c>
      <c r="M373" s="103">
        <f t="shared" si="114"/>
        <v>0</v>
      </c>
      <c r="N373" s="103">
        <f t="shared" si="114"/>
        <v>0</v>
      </c>
      <c r="O373" s="103">
        <f t="shared" si="114"/>
        <v>0</v>
      </c>
      <c r="P373" s="103">
        <f t="shared" si="114"/>
        <v>0</v>
      </c>
      <c r="Q373" s="103"/>
      <c r="R373" s="103"/>
      <c r="S373" s="103"/>
      <c r="T373" s="103"/>
      <c r="U373" s="103"/>
      <c r="V373" s="103"/>
      <c r="W373" s="103"/>
      <c r="X373" s="356"/>
      <c r="Y373" s="40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</row>
    <row r="374" spans="1:198" ht="12" customHeight="1">
      <c r="A374" s="378">
        <v>26</v>
      </c>
      <c r="B374" s="336" t="s">
        <v>152</v>
      </c>
      <c r="C374" s="344">
        <v>2014</v>
      </c>
      <c r="D374" s="414">
        <v>2031</v>
      </c>
      <c r="E374" s="349" t="s">
        <v>27</v>
      </c>
      <c r="F374" s="352">
        <f>60640+X374</f>
        <v>760640</v>
      </c>
      <c r="G374" s="335">
        <v>60016</v>
      </c>
      <c r="H374" s="170">
        <v>6050</v>
      </c>
      <c r="I374" s="155" t="s">
        <v>28</v>
      </c>
      <c r="J374" s="164">
        <v>228000</v>
      </c>
      <c r="K374" s="164">
        <v>110000</v>
      </c>
      <c r="L374" s="164"/>
      <c r="M374" s="243">
        <v>0</v>
      </c>
      <c r="N374" s="244"/>
      <c r="O374" s="245"/>
      <c r="P374" s="164"/>
      <c r="Q374" s="164"/>
      <c r="R374" s="164"/>
      <c r="S374" s="164">
        <v>300000</v>
      </c>
      <c r="T374" s="164">
        <v>400000</v>
      </c>
      <c r="U374" s="164"/>
      <c r="V374" s="164"/>
      <c r="W374" s="164"/>
      <c r="X374" s="337">
        <f>SUM(L378:W378)</f>
        <v>700000</v>
      </c>
      <c r="Y374" s="40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</row>
    <row r="375" spans="1:198" ht="12" customHeight="1">
      <c r="A375" s="379"/>
      <c r="B375" s="336"/>
      <c r="C375" s="344"/>
      <c r="D375" s="414"/>
      <c r="E375" s="349"/>
      <c r="F375" s="352"/>
      <c r="G375" s="335"/>
      <c r="H375" s="170"/>
      <c r="I375" s="155" t="s">
        <v>31</v>
      </c>
      <c r="J375" s="158"/>
      <c r="K375" s="158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337"/>
      <c r="Y375" s="40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</row>
    <row r="376" spans="1:198" ht="12" customHeight="1">
      <c r="A376" s="379"/>
      <c r="B376" s="336"/>
      <c r="C376" s="344"/>
      <c r="D376" s="414"/>
      <c r="E376" s="349"/>
      <c r="F376" s="352"/>
      <c r="G376" s="335"/>
      <c r="H376" s="170"/>
      <c r="I376" s="155" t="s">
        <v>30</v>
      </c>
      <c r="J376" s="158"/>
      <c r="K376" s="158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337"/>
      <c r="Y376" s="40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</row>
    <row r="377" spans="1:198" ht="12" customHeight="1">
      <c r="A377" s="379"/>
      <c r="B377" s="336"/>
      <c r="C377" s="344"/>
      <c r="D377" s="414"/>
      <c r="E377" s="349"/>
      <c r="F377" s="352"/>
      <c r="G377" s="335"/>
      <c r="H377" s="170"/>
      <c r="I377" s="155" t="s">
        <v>33</v>
      </c>
      <c r="J377" s="158"/>
      <c r="K377" s="158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337"/>
      <c r="Y377" s="40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</row>
    <row r="378" spans="1:198" ht="11.25" customHeight="1">
      <c r="A378" s="380"/>
      <c r="B378" s="336"/>
      <c r="C378" s="344"/>
      <c r="D378" s="414"/>
      <c r="E378" s="349"/>
      <c r="F378" s="352"/>
      <c r="G378" s="335"/>
      <c r="H378" s="170"/>
      <c r="I378" s="222" t="s">
        <v>26</v>
      </c>
      <c r="J378" s="162">
        <f t="shared" ref="J378:N378" si="115">SUM(J374:J377)</f>
        <v>228000</v>
      </c>
      <c r="K378" s="162">
        <f t="shared" si="115"/>
        <v>110000</v>
      </c>
      <c r="L378" s="162">
        <f t="shared" si="115"/>
        <v>0</v>
      </c>
      <c r="M378" s="162">
        <f t="shared" si="115"/>
        <v>0</v>
      </c>
      <c r="N378" s="162">
        <f t="shared" si="115"/>
        <v>0</v>
      </c>
      <c r="O378" s="162">
        <f>SUM(O374:O377)</f>
        <v>0</v>
      </c>
      <c r="P378" s="162">
        <f>SUM(P374:P377)</f>
        <v>0</v>
      </c>
      <c r="Q378" s="162">
        <f t="shared" ref="Q378:W378" si="116">SUM(Q374:Q377)</f>
        <v>0</v>
      </c>
      <c r="R378" s="162">
        <f t="shared" si="116"/>
        <v>0</v>
      </c>
      <c r="S378" s="162">
        <f t="shared" si="116"/>
        <v>300000</v>
      </c>
      <c r="T378" s="162">
        <f t="shared" si="116"/>
        <v>400000</v>
      </c>
      <c r="U378" s="162">
        <f t="shared" si="116"/>
        <v>0</v>
      </c>
      <c r="V378" s="162">
        <f t="shared" si="116"/>
        <v>0</v>
      </c>
      <c r="W378" s="162">
        <f t="shared" si="116"/>
        <v>0</v>
      </c>
      <c r="X378" s="337"/>
      <c r="Y378" s="40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</row>
    <row r="379" spans="1:198" ht="12" customHeight="1">
      <c r="A379" s="333">
        <v>27</v>
      </c>
      <c r="B379" s="348" t="s">
        <v>194</v>
      </c>
      <c r="C379" s="359">
        <v>2024</v>
      </c>
      <c r="D379" s="414">
        <v>2027</v>
      </c>
      <c r="E379" s="349" t="s">
        <v>27</v>
      </c>
      <c r="F379" s="352">
        <f>80000+X379</f>
        <v>1220000</v>
      </c>
      <c r="G379" s="335">
        <v>60016</v>
      </c>
      <c r="H379" s="170">
        <v>6050</v>
      </c>
      <c r="I379" s="163" t="s">
        <v>28</v>
      </c>
      <c r="J379" s="164">
        <v>40363</v>
      </c>
      <c r="K379" s="157">
        <v>0</v>
      </c>
      <c r="L379" s="164">
        <v>0</v>
      </c>
      <c r="M379" s="164">
        <v>120000</v>
      </c>
      <c r="N379" s="164">
        <v>0</v>
      </c>
      <c r="O379" s="164">
        <v>120000</v>
      </c>
      <c r="P379" s="164">
        <v>900000</v>
      </c>
      <c r="Q379" s="164">
        <v>0</v>
      </c>
      <c r="R379" s="164">
        <v>0</v>
      </c>
      <c r="S379" s="164"/>
      <c r="T379" s="157"/>
      <c r="U379" s="157"/>
      <c r="V379" s="157"/>
      <c r="W379" s="157"/>
      <c r="X379" s="337">
        <f>SUM(L383:W383)</f>
        <v>1140000</v>
      </c>
      <c r="Y379" s="40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</row>
    <row r="380" spans="1:198" ht="12" customHeight="1">
      <c r="A380" s="333"/>
      <c r="B380" s="348"/>
      <c r="C380" s="359"/>
      <c r="D380" s="414"/>
      <c r="E380" s="349"/>
      <c r="F380" s="352"/>
      <c r="G380" s="335"/>
      <c r="H380" s="170"/>
      <c r="I380" s="155" t="s">
        <v>31</v>
      </c>
      <c r="J380" s="157"/>
      <c r="K380" s="158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337"/>
      <c r="Y380" s="40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</row>
    <row r="381" spans="1:198" ht="12" customHeight="1">
      <c r="A381" s="333"/>
      <c r="B381" s="348"/>
      <c r="C381" s="359"/>
      <c r="D381" s="414"/>
      <c r="E381" s="349"/>
      <c r="F381" s="352"/>
      <c r="G381" s="335"/>
      <c r="H381" s="170"/>
      <c r="I381" s="155" t="s">
        <v>33</v>
      </c>
      <c r="J381" s="157"/>
      <c r="K381" s="156">
        <v>12000</v>
      </c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337"/>
      <c r="Y381" s="40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</row>
    <row r="382" spans="1:198" ht="12" customHeight="1">
      <c r="A382" s="333"/>
      <c r="B382" s="348"/>
      <c r="C382" s="359"/>
      <c r="D382" s="414"/>
      <c r="E382" s="349"/>
      <c r="F382" s="352"/>
      <c r="G382" s="335"/>
      <c r="I382" s="155" t="s">
        <v>70</v>
      </c>
      <c r="J382" s="157">
        <v>17323</v>
      </c>
      <c r="K382" s="158">
        <v>16166</v>
      </c>
      <c r="L382" s="158"/>
      <c r="M382" s="187">
        <v>0</v>
      </c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337"/>
      <c r="Y382" s="40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</row>
    <row r="383" spans="1:198" ht="12" customHeight="1">
      <c r="A383" s="333"/>
      <c r="B383" s="348"/>
      <c r="C383" s="359"/>
      <c r="D383" s="414"/>
      <c r="E383" s="349"/>
      <c r="F383" s="352"/>
      <c r="G383" s="335"/>
      <c r="H383" s="170"/>
      <c r="I383" s="160" t="s">
        <v>26</v>
      </c>
      <c r="J383" s="161">
        <f>SUM(J379:J382)</f>
        <v>57686</v>
      </c>
      <c r="K383" s="162">
        <f t="shared" ref="K383:W383" si="117">SUM(K379:K382)</f>
        <v>28166</v>
      </c>
      <c r="L383" s="162">
        <f t="shared" si="117"/>
        <v>0</v>
      </c>
      <c r="M383" s="162">
        <f t="shared" si="117"/>
        <v>120000</v>
      </c>
      <c r="N383" s="162">
        <f t="shared" si="117"/>
        <v>0</v>
      </c>
      <c r="O383" s="162">
        <f t="shared" si="117"/>
        <v>120000</v>
      </c>
      <c r="P383" s="162">
        <f t="shared" si="117"/>
        <v>900000</v>
      </c>
      <c r="Q383" s="162">
        <f t="shared" si="117"/>
        <v>0</v>
      </c>
      <c r="R383" s="162">
        <f t="shared" si="117"/>
        <v>0</v>
      </c>
      <c r="S383" s="162">
        <f t="shared" si="117"/>
        <v>0</v>
      </c>
      <c r="T383" s="162">
        <f t="shared" si="117"/>
        <v>0</v>
      </c>
      <c r="U383" s="162">
        <f t="shared" si="117"/>
        <v>0</v>
      </c>
      <c r="V383" s="162">
        <f t="shared" si="117"/>
        <v>0</v>
      </c>
      <c r="W383" s="162">
        <f t="shared" si="117"/>
        <v>0</v>
      </c>
      <c r="X383" s="337"/>
      <c r="Y383" s="40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</row>
    <row r="384" spans="1:198" ht="12.6" customHeight="1">
      <c r="A384" s="333">
        <v>28</v>
      </c>
      <c r="B384" s="348" t="s">
        <v>193</v>
      </c>
      <c r="C384" s="344">
        <v>2023</v>
      </c>
      <c r="D384" s="414">
        <v>2027</v>
      </c>
      <c r="E384" s="349" t="s">
        <v>27</v>
      </c>
      <c r="F384" s="352">
        <f>X384</f>
        <v>1200000</v>
      </c>
      <c r="G384" s="335">
        <v>60016</v>
      </c>
      <c r="H384" s="170">
        <v>6050</v>
      </c>
      <c r="I384" s="163" t="s">
        <v>28</v>
      </c>
      <c r="J384" s="164">
        <v>40363</v>
      </c>
      <c r="K384" s="157">
        <v>0</v>
      </c>
      <c r="L384" s="164">
        <v>0</v>
      </c>
      <c r="M384" s="164">
        <v>0</v>
      </c>
      <c r="N384" s="164">
        <v>0</v>
      </c>
      <c r="O384" s="164">
        <v>100000</v>
      </c>
      <c r="P384" s="164">
        <v>1100000</v>
      </c>
      <c r="R384" s="164"/>
      <c r="S384" s="164"/>
      <c r="T384" s="157"/>
      <c r="U384" s="157"/>
      <c r="V384" s="157"/>
      <c r="W384" s="157"/>
      <c r="X384" s="337">
        <f>SUM(L388:W388)</f>
        <v>1200000</v>
      </c>
      <c r="Y384" s="40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</row>
    <row r="385" spans="1:198" ht="12.6" customHeight="1">
      <c r="A385" s="333"/>
      <c r="B385" s="348"/>
      <c r="C385" s="344"/>
      <c r="D385" s="414"/>
      <c r="E385" s="349"/>
      <c r="F385" s="352"/>
      <c r="G385" s="335"/>
      <c r="H385" s="170"/>
      <c r="I385" s="155" t="s">
        <v>31</v>
      </c>
      <c r="J385" s="157"/>
      <c r="K385" s="158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337"/>
      <c r="Y385" s="40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</row>
    <row r="386" spans="1:198" ht="12.6" customHeight="1">
      <c r="A386" s="333"/>
      <c r="B386" s="348"/>
      <c r="C386" s="344"/>
      <c r="D386" s="414"/>
      <c r="E386" s="349"/>
      <c r="F386" s="352"/>
      <c r="G386" s="335"/>
      <c r="H386" s="170"/>
      <c r="I386" s="155" t="s">
        <v>33</v>
      </c>
      <c r="J386" s="157"/>
      <c r="K386" s="156">
        <v>12000</v>
      </c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337"/>
      <c r="Y386" s="40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</row>
    <row r="387" spans="1:198" ht="12.6" customHeight="1">
      <c r="A387" s="333"/>
      <c r="B387" s="348"/>
      <c r="C387" s="344"/>
      <c r="D387" s="414"/>
      <c r="E387" s="349"/>
      <c r="F387" s="352"/>
      <c r="G387" s="335"/>
      <c r="I387" s="155" t="s">
        <v>70</v>
      </c>
      <c r="J387" s="157">
        <v>17323</v>
      </c>
      <c r="K387" s="158">
        <v>16166</v>
      </c>
      <c r="L387" s="158"/>
      <c r="M387" s="187">
        <v>0</v>
      </c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337"/>
      <c r="Y387" s="40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</row>
    <row r="388" spans="1:198" ht="12" customHeight="1">
      <c r="A388" s="333"/>
      <c r="B388" s="348"/>
      <c r="C388" s="344"/>
      <c r="D388" s="414"/>
      <c r="E388" s="349"/>
      <c r="F388" s="352"/>
      <c r="G388" s="335"/>
      <c r="H388" s="170"/>
      <c r="I388" s="160" t="s">
        <v>26</v>
      </c>
      <c r="J388" s="161">
        <f>SUM(J384:J387)</f>
        <v>57686</v>
      </c>
      <c r="K388" s="162">
        <f t="shared" ref="K388:W388" si="118">SUM(K384:K387)</f>
        <v>28166</v>
      </c>
      <c r="L388" s="162">
        <f t="shared" si="118"/>
        <v>0</v>
      </c>
      <c r="M388" s="162">
        <f t="shared" si="118"/>
        <v>0</v>
      </c>
      <c r="N388" s="162">
        <f>SUM(N384:N387)</f>
        <v>0</v>
      </c>
      <c r="O388" s="162">
        <f t="shared" si="118"/>
        <v>100000</v>
      </c>
      <c r="P388" s="162">
        <f t="shared" si="118"/>
        <v>1100000</v>
      </c>
      <c r="Q388" s="162">
        <f t="shared" si="118"/>
        <v>0</v>
      </c>
      <c r="R388" s="162">
        <f t="shared" si="118"/>
        <v>0</v>
      </c>
      <c r="S388" s="162">
        <f t="shared" si="118"/>
        <v>0</v>
      </c>
      <c r="T388" s="162">
        <f t="shared" si="118"/>
        <v>0</v>
      </c>
      <c r="U388" s="162">
        <f t="shared" si="118"/>
        <v>0</v>
      </c>
      <c r="V388" s="162">
        <f t="shared" si="118"/>
        <v>0</v>
      </c>
      <c r="W388" s="162">
        <f t="shared" si="118"/>
        <v>0</v>
      </c>
      <c r="X388" s="337"/>
      <c r="Y388" s="40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</row>
    <row r="389" spans="1:198" ht="13.15" customHeight="1">
      <c r="A389" s="333">
        <v>29</v>
      </c>
      <c r="B389" s="336" t="s">
        <v>192</v>
      </c>
      <c r="C389" s="344">
        <v>2022</v>
      </c>
      <c r="D389" s="414">
        <v>2030</v>
      </c>
      <c r="E389" s="349" t="s">
        <v>27</v>
      </c>
      <c r="F389" s="352">
        <f>81574+X389</f>
        <v>1881574</v>
      </c>
      <c r="G389" s="335">
        <v>60016</v>
      </c>
      <c r="H389" s="170">
        <v>6050</v>
      </c>
      <c r="I389" s="163" t="s">
        <v>28</v>
      </c>
      <c r="J389" s="164">
        <v>40363</v>
      </c>
      <c r="K389" s="157">
        <v>0</v>
      </c>
      <c r="L389" s="164">
        <v>0</v>
      </c>
      <c r="M389" s="164"/>
      <c r="N389" s="157"/>
      <c r="O389" s="157"/>
      <c r="P389" s="164">
        <v>200000</v>
      </c>
      <c r="Q389" s="164">
        <v>500000</v>
      </c>
      <c r="R389" s="164">
        <v>480000</v>
      </c>
      <c r="S389" s="164">
        <v>620000</v>
      </c>
      <c r="T389" s="157"/>
      <c r="U389" s="157"/>
      <c r="V389" s="157"/>
      <c r="W389" s="157"/>
      <c r="X389" s="337">
        <f>SUM(L393:W393)</f>
        <v>1800000</v>
      </c>
      <c r="Y389" s="40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</row>
    <row r="390" spans="1:198" ht="13.15" customHeight="1">
      <c r="A390" s="333"/>
      <c r="B390" s="336"/>
      <c r="C390" s="344"/>
      <c r="D390" s="414"/>
      <c r="E390" s="349"/>
      <c r="F390" s="352"/>
      <c r="G390" s="335"/>
      <c r="H390" s="170"/>
      <c r="I390" s="155" t="s">
        <v>31</v>
      </c>
      <c r="J390" s="157"/>
      <c r="K390" s="158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337"/>
      <c r="Y390" s="40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</row>
    <row r="391" spans="1:198" ht="13.15" customHeight="1">
      <c r="A391" s="333"/>
      <c r="B391" s="336"/>
      <c r="C391" s="344"/>
      <c r="D391" s="414"/>
      <c r="E391" s="349"/>
      <c r="F391" s="352"/>
      <c r="G391" s="335"/>
      <c r="H391" s="170"/>
      <c r="I391" s="155" t="s">
        <v>33</v>
      </c>
      <c r="J391" s="157"/>
      <c r="K391" s="156">
        <v>12000</v>
      </c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337"/>
      <c r="Y391" s="40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</row>
    <row r="392" spans="1:198" ht="13.15" customHeight="1">
      <c r="A392" s="333"/>
      <c r="B392" s="336"/>
      <c r="C392" s="344"/>
      <c r="D392" s="414"/>
      <c r="E392" s="349"/>
      <c r="F392" s="352"/>
      <c r="G392" s="335"/>
      <c r="I392" s="155" t="s">
        <v>70</v>
      </c>
      <c r="J392" s="157">
        <v>17323</v>
      </c>
      <c r="K392" s="158">
        <v>16166</v>
      </c>
      <c r="L392" s="158"/>
      <c r="M392" s="187">
        <v>0</v>
      </c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337"/>
      <c r="Y392" s="40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</row>
    <row r="393" spans="1:198" ht="11.25" customHeight="1">
      <c r="A393" s="333"/>
      <c r="B393" s="336"/>
      <c r="C393" s="344"/>
      <c r="D393" s="414"/>
      <c r="E393" s="349"/>
      <c r="F393" s="352"/>
      <c r="G393" s="335"/>
      <c r="H393" s="170"/>
      <c r="I393" s="160" t="s">
        <v>26</v>
      </c>
      <c r="J393" s="161">
        <f>SUM(J389:J392)</f>
        <v>57686</v>
      </c>
      <c r="K393" s="162">
        <f t="shared" ref="K393:W393" si="119">SUM(K389:K392)</f>
        <v>28166</v>
      </c>
      <c r="L393" s="162">
        <f t="shared" si="119"/>
        <v>0</v>
      </c>
      <c r="M393" s="162">
        <f t="shared" si="119"/>
        <v>0</v>
      </c>
      <c r="N393" s="162">
        <f t="shared" si="119"/>
        <v>0</v>
      </c>
      <c r="O393" s="162">
        <f t="shared" si="119"/>
        <v>0</v>
      </c>
      <c r="P393" s="162">
        <f t="shared" si="119"/>
        <v>200000</v>
      </c>
      <c r="Q393" s="162">
        <f t="shared" si="119"/>
        <v>500000</v>
      </c>
      <c r="R393" s="162">
        <f t="shared" si="119"/>
        <v>480000</v>
      </c>
      <c r="S393" s="162">
        <f t="shared" si="119"/>
        <v>620000</v>
      </c>
      <c r="T393" s="162">
        <f t="shared" si="119"/>
        <v>0</v>
      </c>
      <c r="U393" s="162">
        <f t="shared" si="119"/>
        <v>0</v>
      </c>
      <c r="V393" s="162">
        <f t="shared" si="119"/>
        <v>0</v>
      </c>
      <c r="W393" s="162">
        <f t="shared" si="119"/>
        <v>0</v>
      </c>
      <c r="X393" s="337"/>
      <c r="Y393" s="40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</row>
    <row r="394" spans="1:198" ht="13.15" customHeight="1">
      <c r="A394" s="333">
        <v>30</v>
      </c>
      <c r="B394" s="348" t="s">
        <v>219</v>
      </c>
      <c r="C394" s="344">
        <v>2024</v>
      </c>
      <c r="D394" s="414">
        <v>2026</v>
      </c>
      <c r="E394" s="349" t="s">
        <v>27</v>
      </c>
      <c r="F394" s="352">
        <f>X394</f>
        <v>100000</v>
      </c>
      <c r="G394" s="335">
        <v>60016</v>
      </c>
      <c r="H394" s="170">
        <v>6050</v>
      </c>
      <c r="I394" s="163" t="s">
        <v>28</v>
      </c>
      <c r="J394" s="164">
        <v>40363</v>
      </c>
      <c r="K394" s="157">
        <v>0</v>
      </c>
      <c r="L394" s="164">
        <v>0</v>
      </c>
      <c r="M394" s="164"/>
      <c r="N394" s="164">
        <v>0</v>
      </c>
      <c r="O394" s="164">
        <v>100000</v>
      </c>
      <c r="P394" s="157"/>
      <c r="Q394" s="157"/>
      <c r="R394" s="157"/>
      <c r="S394" s="157"/>
      <c r="T394" s="157"/>
      <c r="U394" s="157"/>
      <c r="V394" s="157"/>
      <c r="W394" s="157"/>
      <c r="X394" s="337">
        <f>SUM(L398:W398)</f>
        <v>100000</v>
      </c>
      <c r="Y394" s="141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</row>
    <row r="395" spans="1:198" ht="13.15" customHeight="1">
      <c r="A395" s="333"/>
      <c r="B395" s="348"/>
      <c r="C395" s="344"/>
      <c r="D395" s="414"/>
      <c r="E395" s="349"/>
      <c r="F395" s="352"/>
      <c r="G395" s="335"/>
      <c r="H395" s="170"/>
      <c r="I395" s="155" t="s">
        <v>31</v>
      </c>
      <c r="J395" s="157"/>
      <c r="K395" s="158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337"/>
      <c r="Y395" s="40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</row>
    <row r="396" spans="1:198" ht="13.15" customHeight="1">
      <c r="A396" s="333"/>
      <c r="B396" s="348"/>
      <c r="C396" s="344"/>
      <c r="D396" s="414"/>
      <c r="E396" s="349"/>
      <c r="F396" s="352"/>
      <c r="G396" s="335"/>
      <c r="H396" s="170"/>
      <c r="I396" s="155" t="s">
        <v>33</v>
      </c>
      <c r="J396" s="157"/>
      <c r="K396" s="156">
        <v>12000</v>
      </c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337"/>
      <c r="Y396" s="40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</row>
    <row r="397" spans="1:198" ht="13.15" customHeight="1">
      <c r="A397" s="333"/>
      <c r="B397" s="348"/>
      <c r="C397" s="344"/>
      <c r="D397" s="414"/>
      <c r="E397" s="349"/>
      <c r="F397" s="352"/>
      <c r="G397" s="335"/>
      <c r="I397" s="155" t="s">
        <v>70</v>
      </c>
      <c r="J397" s="157">
        <v>17323</v>
      </c>
      <c r="K397" s="158">
        <v>16166</v>
      </c>
      <c r="L397" s="158"/>
      <c r="M397" s="156">
        <v>0</v>
      </c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337"/>
      <c r="Y397" s="40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</row>
    <row r="398" spans="1:198" ht="13.9" customHeight="1">
      <c r="A398" s="333"/>
      <c r="B398" s="348"/>
      <c r="C398" s="344"/>
      <c r="D398" s="414"/>
      <c r="E398" s="349"/>
      <c r="F398" s="352"/>
      <c r="G398" s="335"/>
      <c r="H398" s="170"/>
      <c r="I398" s="160" t="s">
        <v>26</v>
      </c>
      <c r="J398" s="161">
        <f>SUM(J394:J397)</f>
        <v>57686</v>
      </c>
      <c r="K398" s="162">
        <f t="shared" ref="K398:P398" si="120">SUM(K394:K397)</f>
        <v>28166</v>
      </c>
      <c r="L398" s="162">
        <f t="shared" si="120"/>
        <v>0</v>
      </c>
      <c r="M398" s="162">
        <f t="shared" si="120"/>
        <v>0</v>
      </c>
      <c r="N398" s="162">
        <f t="shared" si="120"/>
        <v>0</v>
      </c>
      <c r="O398" s="162">
        <f t="shared" si="120"/>
        <v>100000</v>
      </c>
      <c r="P398" s="162">
        <f t="shared" si="120"/>
        <v>0</v>
      </c>
      <c r="Q398" s="162"/>
      <c r="R398" s="162"/>
      <c r="S398" s="162"/>
      <c r="T398" s="162"/>
      <c r="U398" s="162"/>
      <c r="V398" s="162"/>
      <c r="W398" s="162"/>
      <c r="X398" s="337"/>
      <c r="Y398" s="40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</row>
    <row r="399" spans="1:198" ht="11.25" hidden="1" customHeight="1">
      <c r="A399" s="333">
        <v>32</v>
      </c>
      <c r="B399" s="350" t="s">
        <v>216</v>
      </c>
      <c r="C399" s="344">
        <v>2018</v>
      </c>
      <c r="D399" s="414">
        <v>2022</v>
      </c>
      <c r="E399" s="349" t="s">
        <v>27</v>
      </c>
      <c r="F399" s="352">
        <f>X399</f>
        <v>0</v>
      </c>
      <c r="G399" s="335">
        <v>60016</v>
      </c>
      <c r="H399" s="154">
        <v>6050</v>
      </c>
      <c r="I399" s="163" t="s">
        <v>28</v>
      </c>
      <c r="J399" s="167"/>
      <c r="K399" s="164"/>
      <c r="L399" s="164"/>
      <c r="M399" s="164"/>
      <c r="N399" s="167"/>
      <c r="O399" s="157"/>
      <c r="P399" s="157"/>
      <c r="Q399" s="157"/>
      <c r="R399" s="157"/>
      <c r="S399" s="157"/>
      <c r="T399" s="157"/>
      <c r="U399" s="157"/>
      <c r="V399" s="157"/>
      <c r="W399" s="157"/>
      <c r="X399" s="337">
        <f>SUM(L403:P403)</f>
        <v>0</v>
      </c>
      <c r="Y399" s="141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</row>
    <row r="400" spans="1:198" ht="11.25" hidden="1" customHeight="1">
      <c r="A400" s="333"/>
      <c r="B400" s="350"/>
      <c r="C400" s="344"/>
      <c r="D400" s="414"/>
      <c r="E400" s="349"/>
      <c r="F400" s="352"/>
      <c r="G400" s="335"/>
      <c r="H400" s="170"/>
      <c r="I400" s="155" t="s">
        <v>31</v>
      </c>
      <c r="J400" s="157"/>
      <c r="K400" s="158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337"/>
      <c r="Y400" s="40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</row>
    <row r="401" spans="1:198" ht="11.25" hidden="1" customHeight="1">
      <c r="A401" s="333"/>
      <c r="B401" s="350"/>
      <c r="C401" s="344"/>
      <c r="D401" s="414"/>
      <c r="E401" s="349"/>
      <c r="F401" s="352"/>
      <c r="G401" s="335"/>
      <c r="H401" s="170"/>
      <c r="I401" s="155" t="s">
        <v>30</v>
      </c>
      <c r="J401" s="157"/>
      <c r="K401" s="158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337"/>
      <c r="Y401" s="40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</row>
    <row r="402" spans="1:198" ht="11.25" hidden="1" customHeight="1">
      <c r="A402" s="333"/>
      <c r="B402" s="350"/>
      <c r="C402" s="344"/>
      <c r="D402" s="414"/>
      <c r="E402" s="349"/>
      <c r="F402" s="352"/>
      <c r="G402" s="335"/>
      <c r="H402" s="170"/>
      <c r="I402" s="155" t="s">
        <v>32</v>
      </c>
      <c r="J402" s="157"/>
      <c r="K402" s="158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337"/>
      <c r="Y402" s="40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</row>
    <row r="403" spans="1:198" ht="11.25" hidden="1" customHeight="1">
      <c r="A403" s="333"/>
      <c r="B403" s="350"/>
      <c r="C403" s="344"/>
      <c r="D403" s="414"/>
      <c r="E403" s="349"/>
      <c r="F403" s="352"/>
      <c r="G403" s="335"/>
      <c r="H403" s="170"/>
      <c r="I403" s="160" t="s">
        <v>26</v>
      </c>
      <c r="J403" s="161">
        <f>SUM(J399:J402)</f>
        <v>0</v>
      </c>
      <c r="K403" s="161">
        <f t="shared" ref="K403:P403" si="121">SUM(K399:K402)</f>
        <v>0</v>
      </c>
      <c r="L403" s="161">
        <f>SUM(L399:L402)</f>
        <v>0</v>
      </c>
      <c r="M403" s="161">
        <f t="shared" si="121"/>
        <v>0</v>
      </c>
      <c r="N403" s="162">
        <f>SUM(N399:N402)</f>
        <v>0</v>
      </c>
      <c r="O403" s="162">
        <f t="shared" si="121"/>
        <v>0</v>
      </c>
      <c r="P403" s="162">
        <f t="shared" si="121"/>
        <v>0</v>
      </c>
      <c r="Q403" s="162"/>
      <c r="R403" s="162"/>
      <c r="S403" s="162"/>
      <c r="T403" s="162"/>
      <c r="U403" s="162"/>
      <c r="V403" s="162"/>
      <c r="W403" s="162"/>
      <c r="X403" s="337"/>
      <c r="Y403" s="40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</row>
    <row r="404" spans="1:198" ht="13.9" customHeight="1">
      <c r="A404" s="333">
        <v>31</v>
      </c>
      <c r="B404" s="336" t="s">
        <v>225</v>
      </c>
      <c r="C404" s="433">
        <v>2021</v>
      </c>
      <c r="D404" s="433">
        <v>2031</v>
      </c>
      <c r="E404" s="523" t="s">
        <v>27</v>
      </c>
      <c r="F404" s="352">
        <f>20000+X404</f>
        <v>870000</v>
      </c>
      <c r="G404" s="419">
        <v>60016</v>
      </c>
      <c r="H404" s="165">
        <v>6050</v>
      </c>
      <c r="I404" s="183" t="s">
        <v>28</v>
      </c>
      <c r="J404" s="164">
        <v>353900</v>
      </c>
      <c r="K404" s="199"/>
      <c r="L404" s="199"/>
      <c r="M404" s="199"/>
      <c r="N404" s="199"/>
      <c r="O404" s="199"/>
      <c r="P404" s="199"/>
      <c r="Q404" s="199">
        <v>0</v>
      </c>
      <c r="R404" s="169">
        <v>300000</v>
      </c>
      <c r="S404" s="169">
        <v>350000</v>
      </c>
      <c r="T404" s="169">
        <v>200000</v>
      </c>
      <c r="U404" s="199"/>
      <c r="V404" s="199"/>
      <c r="W404" s="199"/>
      <c r="X404" s="337">
        <f>SUM(L408:W408)</f>
        <v>850000</v>
      </c>
      <c r="Y404" s="141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</row>
    <row r="405" spans="1:198" ht="13.9" customHeight="1">
      <c r="A405" s="333"/>
      <c r="B405" s="336"/>
      <c r="C405" s="433"/>
      <c r="D405" s="433"/>
      <c r="E405" s="523"/>
      <c r="F405" s="352"/>
      <c r="G405" s="419"/>
      <c r="H405" s="165">
        <v>6050</v>
      </c>
      <c r="I405" s="183" t="s">
        <v>98</v>
      </c>
      <c r="J405" s="164">
        <v>200000</v>
      </c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337"/>
      <c r="Y405" s="40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</row>
    <row r="406" spans="1:198" ht="13.9" customHeight="1">
      <c r="A406" s="333"/>
      <c r="B406" s="336"/>
      <c r="C406" s="433"/>
      <c r="D406" s="433"/>
      <c r="E406" s="523"/>
      <c r="F406" s="352"/>
      <c r="G406" s="419"/>
      <c r="H406" s="165"/>
      <c r="I406" s="183" t="s">
        <v>30</v>
      </c>
      <c r="J406" s="169"/>
      <c r="K406" s="199"/>
      <c r="L406" s="199"/>
      <c r="M406" s="199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337"/>
      <c r="Y406" s="40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</row>
    <row r="407" spans="1:198" ht="13.9" customHeight="1">
      <c r="A407" s="333"/>
      <c r="B407" s="336"/>
      <c r="C407" s="433"/>
      <c r="D407" s="433"/>
      <c r="E407" s="523"/>
      <c r="F407" s="352"/>
      <c r="G407" s="419"/>
      <c r="H407" s="165">
        <v>6050</v>
      </c>
      <c r="I407" s="163" t="s">
        <v>81</v>
      </c>
      <c r="J407" s="157">
        <v>353900</v>
      </c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337"/>
      <c r="Y407" s="40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</row>
    <row r="408" spans="1:198" ht="10.5" customHeight="1">
      <c r="A408" s="333"/>
      <c r="B408" s="336"/>
      <c r="C408" s="433"/>
      <c r="D408" s="433"/>
      <c r="E408" s="523"/>
      <c r="F408" s="352"/>
      <c r="G408" s="419"/>
      <c r="H408" s="165"/>
      <c r="I408" s="191" t="s">
        <v>26</v>
      </c>
      <c r="J408" s="161">
        <f>SUM(J404:J407)</f>
        <v>907800</v>
      </c>
      <c r="K408" s="161">
        <f t="shared" ref="K408:W408" si="122">SUM(K404:K407)</f>
        <v>0</v>
      </c>
      <c r="L408" s="161">
        <f t="shared" si="122"/>
        <v>0</v>
      </c>
      <c r="M408" s="161">
        <f t="shared" si="122"/>
        <v>0</v>
      </c>
      <c r="N408" s="161">
        <f t="shared" si="122"/>
        <v>0</v>
      </c>
      <c r="O408" s="161">
        <f t="shared" si="122"/>
        <v>0</v>
      </c>
      <c r="P408" s="161">
        <f t="shared" si="122"/>
        <v>0</v>
      </c>
      <c r="Q408" s="161">
        <f t="shared" si="122"/>
        <v>0</v>
      </c>
      <c r="R408" s="161">
        <f t="shared" si="122"/>
        <v>300000</v>
      </c>
      <c r="S408" s="161">
        <f t="shared" si="122"/>
        <v>350000</v>
      </c>
      <c r="T408" s="161">
        <f t="shared" si="122"/>
        <v>200000</v>
      </c>
      <c r="U408" s="161">
        <f t="shared" si="122"/>
        <v>0</v>
      </c>
      <c r="V408" s="161">
        <f t="shared" si="122"/>
        <v>0</v>
      </c>
      <c r="W408" s="161">
        <f t="shared" si="122"/>
        <v>0</v>
      </c>
      <c r="X408" s="337"/>
      <c r="Y408" s="40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</row>
    <row r="409" spans="1:198" ht="14.25" customHeight="1">
      <c r="A409" s="333">
        <v>32</v>
      </c>
      <c r="B409" s="348" t="s">
        <v>120</v>
      </c>
      <c r="C409" s="433">
        <v>2018</v>
      </c>
      <c r="D409" s="433">
        <v>2028</v>
      </c>
      <c r="E409" s="523" t="s">
        <v>27</v>
      </c>
      <c r="F409" s="352">
        <f>149720+X409</f>
        <v>1549720</v>
      </c>
      <c r="G409" s="419">
        <v>60016</v>
      </c>
      <c r="H409" s="165">
        <v>6050</v>
      </c>
      <c r="I409" s="183" t="s">
        <v>28</v>
      </c>
      <c r="J409" s="164">
        <v>69975</v>
      </c>
      <c r="K409" s="164"/>
      <c r="L409" s="164"/>
      <c r="M409" s="164"/>
      <c r="O409" s="164">
        <v>400000</v>
      </c>
      <c r="P409" s="164">
        <v>500000</v>
      </c>
      <c r="Q409" s="164">
        <v>500000</v>
      </c>
      <c r="R409" s="199"/>
      <c r="S409" s="199"/>
      <c r="T409" s="199"/>
      <c r="U409" s="199"/>
      <c r="V409" s="199"/>
      <c r="W409" s="199"/>
      <c r="X409" s="337">
        <f>SUM(M413:W413)</f>
        <v>1400000</v>
      </c>
      <c r="Y409" s="141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</row>
    <row r="410" spans="1:198" ht="14.25" customHeight="1">
      <c r="A410" s="333"/>
      <c r="B410" s="348"/>
      <c r="C410" s="433"/>
      <c r="D410" s="433"/>
      <c r="E410" s="523"/>
      <c r="F410" s="352"/>
      <c r="G410" s="419"/>
      <c r="H410" s="165"/>
      <c r="I410" s="183" t="s">
        <v>31</v>
      </c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337"/>
      <c r="Y410" s="40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</row>
    <row r="411" spans="1:198" ht="14.25" customHeight="1">
      <c r="A411" s="333"/>
      <c r="B411" s="348"/>
      <c r="C411" s="433"/>
      <c r="D411" s="433"/>
      <c r="E411" s="523"/>
      <c r="F411" s="352"/>
      <c r="G411" s="419"/>
      <c r="H411" s="165"/>
      <c r="I411" s="183" t="s">
        <v>30</v>
      </c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337"/>
      <c r="Y411" s="40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</row>
    <row r="412" spans="1:198" ht="14.25" customHeight="1">
      <c r="A412" s="333"/>
      <c r="B412" s="348"/>
      <c r="C412" s="433"/>
      <c r="D412" s="433"/>
      <c r="E412" s="523"/>
      <c r="F412" s="352"/>
      <c r="G412" s="419"/>
      <c r="H412" s="165"/>
      <c r="I412" s="183" t="s">
        <v>32</v>
      </c>
      <c r="J412" s="157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337"/>
      <c r="Y412" s="40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</row>
    <row r="413" spans="1:198" ht="13.5" customHeight="1">
      <c r="A413" s="333"/>
      <c r="B413" s="348"/>
      <c r="C413" s="433"/>
      <c r="D413" s="433"/>
      <c r="E413" s="523"/>
      <c r="F413" s="352"/>
      <c r="G413" s="419"/>
      <c r="H413" s="165"/>
      <c r="I413" s="191" t="s">
        <v>26</v>
      </c>
      <c r="J413" s="161">
        <f>SUM(J409:J412)</f>
        <v>69975</v>
      </c>
      <c r="K413" s="161">
        <f t="shared" ref="K413" si="123">SUM(K409:K412)</f>
        <v>0</v>
      </c>
      <c r="L413" s="161">
        <f t="shared" ref="L413" si="124">SUM(L409:L412)</f>
        <v>0</v>
      </c>
      <c r="M413" s="161">
        <f t="shared" ref="M413" si="125">SUM(M409:M412)</f>
        <v>0</v>
      </c>
      <c r="N413" s="161">
        <f>SUM(N409:N412)</f>
        <v>0</v>
      </c>
      <c r="O413" s="161">
        <f t="shared" ref="O413" si="126">SUM(O409:O412)</f>
        <v>400000</v>
      </c>
      <c r="P413" s="161">
        <f t="shared" ref="P413" si="127">SUM(P409:P412)</f>
        <v>500000</v>
      </c>
      <c r="Q413" s="161">
        <f>SUM(Q409:Q412)</f>
        <v>500000</v>
      </c>
      <c r="R413" s="161"/>
      <c r="S413" s="161"/>
      <c r="T413" s="161"/>
      <c r="U413" s="161"/>
      <c r="V413" s="161"/>
      <c r="W413" s="161"/>
      <c r="X413" s="337"/>
      <c r="Y413" s="40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</row>
    <row r="414" spans="1:198" ht="13.5" customHeight="1">
      <c r="A414" s="333">
        <v>33</v>
      </c>
      <c r="B414" s="336" t="s">
        <v>226</v>
      </c>
      <c r="C414" s="344">
        <v>2021</v>
      </c>
      <c r="D414" s="351">
        <v>2031</v>
      </c>
      <c r="E414" s="354" t="s">
        <v>27</v>
      </c>
      <c r="F414" s="352">
        <f>139804+X414</f>
        <v>669804</v>
      </c>
      <c r="G414" s="335">
        <v>60016</v>
      </c>
      <c r="H414" s="154">
        <v>6050</v>
      </c>
      <c r="I414" s="163" t="s">
        <v>28</v>
      </c>
      <c r="J414" s="164">
        <v>55525</v>
      </c>
      <c r="K414" s="164">
        <v>165000</v>
      </c>
      <c r="L414" s="164"/>
      <c r="M414" s="164">
        <v>0</v>
      </c>
      <c r="N414" s="164">
        <v>30000</v>
      </c>
      <c r="O414" s="164"/>
      <c r="P414" s="157"/>
      <c r="Q414" s="157"/>
      <c r="R414" s="164">
        <v>0</v>
      </c>
      <c r="S414" s="164">
        <v>250000</v>
      </c>
      <c r="T414" s="164">
        <v>250000</v>
      </c>
      <c r="U414" s="157"/>
      <c r="V414" s="157"/>
      <c r="W414" s="157"/>
      <c r="X414" s="337">
        <f>SUM(L418:W418)</f>
        <v>530000</v>
      </c>
      <c r="Y414" s="141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</row>
    <row r="415" spans="1:198" ht="13.5" customHeight="1">
      <c r="A415" s="333"/>
      <c r="B415" s="336"/>
      <c r="C415" s="344"/>
      <c r="D415" s="351"/>
      <c r="E415" s="354"/>
      <c r="F415" s="352"/>
      <c r="G415" s="335"/>
      <c r="H415" s="170"/>
      <c r="I415" s="155" t="s">
        <v>31</v>
      </c>
      <c r="J415" s="164"/>
      <c r="K415" s="156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337"/>
      <c r="Y415" s="40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</row>
    <row r="416" spans="1:198" ht="13.5" customHeight="1">
      <c r="A416" s="333"/>
      <c r="B416" s="336"/>
      <c r="C416" s="344"/>
      <c r="D416" s="351"/>
      <c r="E416" s="354"/>
      <c r="F416" s="352"/>
      <c r="G416" s="335"/>
      <c r="H416" s="170"/>
      <c r="I416" s="155" t="s">
        <v>30</v>
      </c>
      <c r="J416" s="164"/>
      <c r="K416" s="156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337"/>
      <c r="Y416" s="40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</row>
    <row r="417" spans="1:198" ht="13.5" customHeight="1">
      <c r="A417" s="333"/>
      <c r="B417" s="336"/>
      <c r="C417" s="344"/>
      <c r="D417" s="351"/>
      <c r="E417" s="354"/>
      <c r="F417" s="352"/>
      <c r="G417" s="335"/>
      <c r="H417" s="170"/>
      <c r="I417" s="155" t="s">
        <v>91</v>
      </c>
      <c r="J417" s="164">
        <v>10000</v>
      </c>
      <c r="K417" s="156">
        <v>15000</v>
      </c>
      <c r="L417" s="156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337"/>
      <c r="Y417" s="40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</row>
    <row r="418" spans="1:198" ht="12.75" customHeight="1">
      <c r="A418" s="333"/>
      <c r="B418" s="336"/>
      <c r="C418" s="344"/>
      <c r="D418" s="351"/>
      <c r="E418" s="354"/>
      <c r="F418" s="352"/>
      <c r="G418" s="335"/>
      <c r="H418" s="170"/>
      <c r="I418" s="160" t="s">
        <v>26</v>
      </c>
      <c r="J418" s="161">
        <f>SUM(J414:J417)</f>
        <v>65525</v>
      </c>
      <c r="K418" s="162">
        <f t="shared" ref="K418:U418" si="128">SUM(K414:K417)</f>
        <v>180000</v>
      </c>
      <c r="L418" s="162">
        <f t="shared" si="128"/>
        <v>0</v>
      </c>
      <c r="M418" s="162">
        <f t="shared" si="128"/>
        <v>0</v>
      </c>
      <c r="N418" s="162">
        <f t="shared" si="128"/>
        <v>30000</v>
      </c>
      <c r="O418" s="162">
        <f t="shared" si="128"/>
        <v>0</v>
      </c>
      <c r="P418" s="162">
        <f t="shared" si="128"/>
        <v>0</v>
      </c>
      <c r="Q418" s="162">
        <f t="shared" si="128"/>
        <v>0</v>
      </c>
      <c r="R418" s="162">
        <f t="shared" si="128"/>
        <v>0</v>
      </c>
      <c r="S418" s="162">
        <f t="shared" si="128"/>
        <v>250000</v>
      </c>
      <c r="T418" s="162">
        <f t="shared" si="128"/>
        <v>250000</v>
      </c>
      <c r="U418" s="162">
        <f t="shared" si="128"/>
        <v>0</v>
      </c>
      <c r="V418" s="162"/>
      <c r="W418" s="162"/>
      <c r="X418" s="337"/>
      <c r="Y418" s="40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</row>
    <row r="419" spans="1:198" ht="15" hidden="1" customHeight="1">
      <c r="A419" s="333"/>
      <c r="B419" s="434" t="s">
        <v>99</v>
      </c>
      <c r="C419" s="355">
        <v>2015</v>
      </c>
      <c r="D419" s="376">
        <v>2019</v>
      </c>
      <c r="E419" s="366" t="s">
        <v>27</v>
      </c>
      <c r="F419" s="377"/>
      <c r="G419" s="334">
        <v>60016</v>
      </c>
      <c r="H419" s="91">
        <v>6050</v>
      </c>
      <c r="I419" s="114" t="s">
        <v>28</v>
      </c>
      <c r="J419" s="100">
        <v>46094</v>
      </c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356">
        <f t="shared" ref="X419" si="129">SUM(L423:W423)</f>
        <v>0</v>
      </c>
      <c r="Y419" s="40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</row>
    <row r="420" spans="1:198" ht="15" hidden="1" customHeight="1">
      <c r="A420" s="333"/>
      <c r="B420" s="434"/>
      <c r="C420" s="355"/>
      <c r="D420" s="376"/>
      <c r="E420" s="366"/>
      <c r="F420" s="377"/>
      <c r="G420" s="334"/>
      <c r="H420" s="91"/>
      <c r="I420" s="92" t="s">
        <v>31</v>
      </c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356"/>
      <c r="Y420" s="40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</row>
    <row r="421" spans="1:198" ht="15" hidden="1" customHeight="1">
      <c r="A421" s="333"/>
      <c r="B421" s="434"/>
      <c r="C421" s="355"/>
      <c r="D421" s="376"/>
      <c r="E421" s="366"/>
      <c r="F421" s="377"/>
      <c r="G421" s="334"/>
      <c r="H421" s="91"/>
      <c r="I421" s="92" t="s">
        <v>30</v>
      </c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356"/>
      <c r="Y421" s="40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</row>
    <row r="422" spans="1:198" ht="15" hidden="1" customHeight="1">
      <c r="A422" s="333"/>
      <c r="B422" s="434"/>
      <c r="C422" s="355"/>
      <c r="D422" s="376"/>
      <c r="E422" s="366"/>
      <c r="F422" s="377"/>
      <c r="G422" s="334"/>
      <c r="H422" s="91"/>
      <c r="I422" s="92" t="s">
        <v>33</v>
      </c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356"/>
      <c r="Y422" s="40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</row>
    <row r="423" spans="1:198" ht="18" hidden="1" customHeight="1">
      <c r="A423" s="333"/>
      <c r="B423" s="434"/>
      <c r="C423" s="355"/>
      <c r="D423" s="376"/>
      <c r="E423" s="366"/>
      <c r="F423" s="377"/>
      <c r="G423" s="334"/>
      <c r="H423" s="91"/>
      <c r="I423" s="101" t="s">
        <v>26</v>
      </c>
      <c r="J423" s="102">
        <f>SUM(J419:J422)</f>
        <v>46094</v>
      </c>
      <c r="K423" s="102">
        <f t="shared" ref="K423:P423" si="130">SUM(K419:K422)</f>
        <v>0</v>
      </c>
      <c r="L423" s="102">
        <f t="shared" si="130"/>
        <v>0</v>
      </c>
      <c r="M423" s="102">
        <f t="shared" si="130"/>
        <v>0</v>
      </c>
      <c r="N423" s="102">
        <f t="shared" si="130"/>
        <v>0</v>
      </c>
      <c r="O423" s="102">
        <f t="shared" si="130"/>
        <v>0</v>
      </c>
      <c r="P423" s="102">
        <f t="shared" si="130"/>
        <v>0</v>
      </c>
      <c r="Q423" s="102"/>
      <c r="R423" s="102"/>
      <c r="S423" s="102"/>
      <c r="T423" s="102"/>
      <c r="U423" s="102"/>
      <c r="V423" s="102"/>
      <c r="W423" s="102"/>
      <c r="X423" s="356"/>
      <c r="Y423" s="40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</row>
    <row r="424" spans="1:198" ht="15" hidden="1" customHeight="1">
      <c r="A424" s="333"/>
      <c r="B424" s="434" t="s">
        <v>96</v>
      </c>
      <c r="C424" s="355">
        <v>2018</v>
      </c>
      <c r="D424" s="376">
        <v>2019</v>
      </c>
      <c r="E424" s="366" t="s">
        <v>27</v>
      </c>
      <c r="F424" s="407"/>
      <c r="G424" s="334">
        <v>60016</v>
      </c>
      <c r="H424" s="104">
        <v>6050</v>
      </c>
      <c r="I424" s="114" t="s">
        <v>28</v>
      </c>
      <c r="J424" s="100">
        <v>140692</v>
      </c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356">
        <f t="shared" ref="X424" si="131">SUM(L428:W428)</f>
        <v>0</v>
      </c>
      <c r="Y424" s="40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</row>
    <row r="425" spans="1:198" ht="15" hidden="1" customHeight="1">
      <c r="A425" s="333"/>
      <c r="B425" s="434"/>
      <c r="C425" s="355"/>
      <c r="D425" s="376"/>
      <c r="E425" s="366"/>
      <c r="F425" s="407"/>
      <c r="G425" s="334"/>
      <c r="H425" s="91"/>
      <c r="I425" s="92" t="s">
        <v>31</v>
      </c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356"/>
      <c r="Y425" s="40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</row>
    <row r="426" spans="1:198" ht="15" hidden="1" customHeight="1">
      <c r="A426" s="333"/>
      <c r="B426" s="434"/>
      <c r="C426" s="355"/>
      <c r="D426" s="376"/>
      <c r="E426" s="366"/>
      <c r="F426" s="407"/>
      <c r="G426" s="334"/>
      <c r="H426" s="91"/>
      <c r="I426" s="92" t="s">
        <v>30</v>
      </c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356"/>
      <c r="Y426" s="40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</row>
    <row r="427" spans="1:198" ht="15" hidden="1" customHeight="1">
      <c r="A427" s="333"/>
      <c r="B427" s="434"/>
      <c r="C427" s="355"/>
      <c r="D427" s="376"/>
      <c r="E427" s="366"/>
      <c r="F427" s="407"/>
      <c r="G427" s="334"/>
      <c r="H427" s="91"/>
      <c r="I427" s="92" t="s">
        <v>33</v>
      </c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356"/>
      <c r="Y427" s="40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</row>
    <row r="428" spans="1:198" ht="17.25" hidden="1" customHeight="1">
      <c r="A428" s="333"/>
      <c r="B428" s="434"/>
      <c r="C428" s="355"/>
      <c r="D428" s="376"/>
      <c r="E428" s="366"/>
      <c r="F428" s="407"/>
      <c r="G428" s="334"/>
      <c r="H428" s="91"/>
      <c r="I428" s="101" t="s">
        <v>26</v>
      </c>
      <c r="J428" s="102">
        <f>SUM(J424:J427)</f>
        <v>140692</v>
      </c>
      <c r="K428" s="102">
        <f t="shared" ref="K428:P428" si="132">SUM(K424:K427)</f>
        <v>0</v>
      </c>
      <c r="L428" s="102">
        <f t="shared" si="132"/>
        <v>0</v>
      </c>
      <c r="M428" s="102">
        <f t="shared" si="132"/>
        <v>0</v>
      </c>
      <c r="N428" s="102">
        <f t="shared" si="132"/>
        <v>0</v>
      </c>
      <c r="O428" s="102">
        <f t="shared" si="132"/>
        <v>0</v>
      </c>
      <c r="P428" s="102">
        <f t="shared" si="132"/>
        <v>0</v>
      </c>
      <c r="Q428" s="102"/>
      <c r="R428" s="102"/>
      <c r="S428" s="102"/>
      <c r="T428" s="102"/>
      <c r="U428" s="102"/>
      <c r="V428" s="102"/>
      <c r="W428" s="102"/>
      <c r="X428" s="356"/>
      <c r="Y428" s="40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</row>
    <row r="429" spans="1:198" ht="14.25" customHeight="1">
      <c r="A429" s="333">
        <v>34</v>
      </c>
      <c r="B429" s="336" t="s">
        <v>100</v>
      </c>
      <c r="C429" s="359">
        <v>2018</v>
      </c>
      <c r="D429" s="351">
        <v>2027</v>
      </c>
      <c r="E429" s="354" t="s">
        <v>27</v>
      </c>
      <c r="F429" s="352">
        <f>753442+X429</f>
        <v>1353442</v>
      </c>
      <c r="G429" s="357">
        <v>60016</v>
      </c>
      <c r="H429" s="200">
        <v>6050</v>
      </c>
      <c r="I429" s="163" t="s">
        <v>28</v>
      </c>
      <c r="J429" s="156">
        <v>30000</v>
      </c>
      <c r="K429" s="156">
        <f>150000-150000</f>
        <v>0</v>
      </c>
      <c r="L429" s="156"/>
      <c r="M429" s="156"/>
      <c r="O429" s="156">
        <v>200000</v>
      </c>
      <c r="P429" s="156">
        <v>400000</v>
      </c>
      <c r="Q429" s="187"/>
      <c r="R429" s="156">
        <v>0</v>
      </c>
      <c r="S429" s="187"/>
      <c r="T429" s="187"/>
      <c r="U429" s="187"/>
      <c r="V429" s="187"/>
      <c r="W429" s="187"/>
      <c r="X429" s="337">
        <f>SUM(L433:W433)</f>
        <v>600000</v>
      </c>
      <c r="Y429" s="40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</row>
    <row r="430" spans="1:198" ht="14.25" customHeight="1">
      <c r="A430" s="333"/>
      <c r="B430" s="336"/>
      <c r="C430" s="359"/>
      <c r="D430" s="351"/>
      <c r="E430" s="354"/>
      <c r="F430" s="352"/>
      <c r="G430" s="357"/>
      <c r="H430" s="200"/>
      <c r="I430" s="155" t="s">
        <v>31</v>
      </c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337"/>
      <c r="Y430" s="40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</row>
    <row r="431" spans="1:198" ht="14.25" customHeight="1">
      <c r="A431" s="333"/>
      <c r="B431" s="336"/>
      <c r="C431" s="359"/>
      <c r="D431" s="351"/>
      <c r="E431" s="354"/>
      <c r="F431" s="352"/>
      <c r="G431" s="357"/>
      <c r="H431" s="200"/>
      <c r="I431" s="155" t="s">
        <v>30</v>
      </c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337"/>
      <c r="Y431" s="40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</row>
    <row r="432" spans="1:198" ht="14.25" customHeight="1">
      <c r="A432" s="333"/>
      <c r="B432" s="336"/>
      <c r="C432" s="359"/>
      <c r="D432" s="351"/>
      <c r="E432" s="354"/>
      <c r="F432" s="352"/>
      <c r="G432" s="357"/>
      <c r="H432" s="200"/>
      <c r="I432" s="155" t="s">
        <v>33</v>
      </c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337"/>
      <c r="Y432" s="40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</row>
    <row r="433" spans="1:198" ht="11.25" customHeight="1">
      <c r="A433" s="333"/>
      <c r="B433" s="336"/>
      <c r="C433" s="359"/>
      <c r="D433" s="351"/>
      <c r="E433" s="354"/>
      <c r="F433" s="352"/>
      <c r="G433" s="357"/>
      <c r="H433" s="200"/>
      <c r="I433" s="160" t="s">
        <v>26</v>
      </c>
      <c r="J433" s="161">
        <f>SUM(J429:J432)</f>
        <v>30000</v>
      </c>
      <c r="K433" s="161">
        <f t="shared" ref="K433:O433" si="133">SUM(K429:K432)</f>
        <v>0</v>
      </c>
      <c r="L433" s="161">
        <f t="shared" si="133"/>
        <v>0</v>
      </c>
      <c r="M433" s="161">
        <f t="shared" si="133"/>
        <v>0</v>
      </c>
      <c r="N433" s="161">
        <f t="shared" si="133"/>
        <v>0</v>
      </c>
      <c r="O433" s="161">
        <f t="shared" si="133"/>
        <v>200000</v>
      </c>
      <c r="P433" s="161">
        <f>SUM(P429:P432)</f>
        <v>400000</v>
      </c>
      <c r="Q433" s="161">
        <f t="shared" ref="Q433:W433" si="134">SUM(Q429:Q432)</f>
        <v>0</v>
      </c>
      <c r="R433" s="161">
        <f t="shared" si="134"/>
        <v>0</v>
      </c>
      <c r="S433" s="161">
        <f t="shared" si="134"/>
        <v>0</v>
      </c>
      <c r="T433" s="161">
        <f t="shared" si="134"/>
        <v>0</v>
      </c>
      <c r="U433" s="161">
        <f t="shared" si="134"/>
        <v>0</v>
      </c>
      <c r="V433" s="161">
        <f t="shared" si="134"/>
        <v>0</v>
      </c>
      <c r="W433" s="161">
        <f t="shared" si="134"/>
        <v>0</v>
      </c>
      <c r="X433" s="337"/>
      <c r="Y433" s="40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</row>
    <row r="434" spans="1:198" ht="12.75" customHeight="1">
      <c r="A434" s="333">
        <v>35</v>
      </c>
      <c r="B434" s="348" t="s">
        <v>222</v>
      </c>
      <c r="C434" s="358">
        <v>2021</v>
      </c>
      <c r="D434" s="358">
        <v>2031</v>
      </c>
      <c r="E434" s="372" t="s">
        <v>27</v>
      </c>
      <c r="F434" s="353">
        <f>2644305+X434</f>
        <v>3394305</v>
      </c>
      <c r="G434" s="361">
        <v>60016</v>
      </c>
      <c r="H434" s="90"/>
      <c r="I434" s="58" t="s">
        <v>28</v>
      </c>
      <c r="J434" s="100">
        <v>20000</v>
      </c>
      <c r="K434" s="98"/>
      <c r="L434" s="98"/>
      <c r="M434" s="62"/>
      <c r="N434" s="62"/>
      <c r="O434" s="84">
        <v>0</v>
      </c>
      <c r="P434" s="84">
        <v>50000</v>
      </c>
      <c r="Q434" s="84"/>
      <c r="R434" s="84"/>
      <c r="S434" s="84">
        <v>300000</v>
      </c>
      <c r="T434" s="84">
        <v>400000</v>
      </c>
      <c r="U434" s="84"/>
      <c r="V434" s="84"/>
      <c r="W434" s="84"/>
      <c r="X434" s="367">
        <f>SUM(L438:W438)</f>
        <v>750000</v>
      </c>
      <c r="Y434" s="40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</row>
    <row r="435" spans="1:198" ht="12.75" customHeight="1">
      <c r="A435" s="333"/>
      <c r="B435" s="348"/>
      <c r="C435" s="358"/>
      <c r="D435" s="358"/>
      <c r="E435" s="372"/>
      <c r="F435" s="353"/>
      <c r="G435" s="361"/>
      <c r="H435" s="90"/>
      <c r="I435" s="61" t="s">
        <v>31</v>
      </c>
      <c r="J435" s="98"/>
      <c r="K435" s="98"/>
      <c r="L435" s="98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367"/>
      <c r="Y435" s="40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</row>
    <row r="436" spans="1:198" ht="12.75" customHeight="1">
      <c r="A436" s="333"/>
      <c r="B436" s="348"/>
      <c r="C436" s="358"/>
      <c r="D436" s="358"/>
      <c r="E436" s="372"/>
      <c r="F436" s="353"/>
      <c r="G436" s="361"/>
      <c r="H436" s="90"/>
      <c r="I436" s="61" t="s">
        <v>30</v>
      </c>
      <c r="J436" s="98"/>
      <c r="K436" s="98"/>
      <c r="L436" s="98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367"/>
      <c r="Y436" s="40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</row>
    <row r="437" spans="1:198" ht="12.75" customHeight="1">
      <c r="A437" s="333"/>
      <c r="B437" s="348"/>
      <c r="C437" s="358"/>
      <c r="D437" s="358"/>
      <c r="E437" s="372"/>
      <c r="F437" s="353"/>
      <c r="G437" s="361"/>
      <c r="H437" s="90">
        <v>6050</v>
      </c>
      <c r="I437" s="61" t="s">
        <v>70</v>
      </c>
      <c r="J437" s="98"/>
      <c r="K437" s="98">
        <v>14000</v>
      </c>
      <c r="L437" s="100">
        <v>0</v>
      </c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367"/>
      <c r="Y437" s="40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</row>
    <row r="438" spans="1:198" ht="12.75" customHeight="1">
      <c r="A438" s="333"/>
      <c r="B438" s="348"/>
      <c r="C438" s="358"/>
      <c r="D438" s="358"/>
      <c r="E438" s="372"/>
      <c r="F438" s="353"/>
      <c r="G438" s="361"/>
      <c r="H438" s="90"/>
      <c r="I438" s="64" t="s">
        <v>26</v>
      </c>
      <c r="J438" s="102">
        <f>SUM(J434:J437)</f>
        <v>20000</v>
      </c>
      <c r="K438" s="102">
        <f t="shared" ref="K438:W438" si="135">SUM(K434:K437)</f>
        <v>14000</v>
      </c>
      <c r="L438" s="102">
        <f t="shared" si="135"/>
        <v>0</v>
      </c>
      <c r="M438" s="65">
        <f t="shared" si="135"/>
        <v>0</v>
      </c>
      <c r="N438" s="289">
        <f t="shared" si="135"/>
        <v>0</v>
      </c>
      <c r="O438" s="65">
        <f t="shared" si="135"/>
        <v>0</v>
      </c>
      <c r="P438" s="65">
        <f t="shared" si="135"/>
        <v>50000</v>
      </c>
      <c r="Q438" s="65">
        <f t="shared" si="135"/>
        <v>0</v>
      </c>
      <c r="R438" s="65">
        <f t="shared" si="135"/>
        <v>0</v>
      </c>
      <c r="S438" s="65">
        <f t="shared" si="135"/>
        <v>300000</v>
      </c>
      <c r="T438" s="65">
        <f t="shared" si="135"/>
        <v>400000</v>
      </c>
      <c r="U438" s="65">
        <f t="shared" si="135"/>
        <v>0</v>
      </c>
      <c r="V438" s="65">
        <f t="shared" si="135"/>
        <v>0</v>
      </c>
      <c r="W438" s="65">
        <f t="shared" si="135"/>
        <v>0</v>
      </c>
      <c r="X438" s="367"/>
      <c r="Y438" s="40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  <c r="GM438" s="96"/>
      <c r="GN438" s="96"/>
      <c r="GO438" s="96"/>
      <c r="GP438" s="96"/>
    </row>
    <row r="439" spans="1:198" ht="15" customHeight="1">
      <c r="A439" s="333">
        <v>36</v>
      </c>
      <c r="B439" s="345" t="s">
        <v>239</v>
      </c>
      <c r="C439" s="359">
        <v>2021</v>
      </c>
      <c r="D439" s="351">
        <v>2028</v>
      </c>
      <c r="E439" s="354" t="s">
        <v>27</v>
      </c>
      <c r="F439" s="352">
        <f>X439</f>
        <v>2300000</v>
      </c>
      <c r="G439" s="357">
        <v>60016</v>
      </c>
      <c r="H439" s="200">
        <v>6050</v>
      </c>
      <c r="I439" s="183" t="s">
        <v>28</v>
      </c>
      <c r="J439" s="156">
        <v>20000</v>
      </c>
      <c r="K439" s="187"/>
      <c r="L439" s="156"/>
      <c r="M439" s="293"/>
      <c r="N439" s="301"/>
      <c r="O439" s="302">
        <f>700000+100000</f>
        <v>800000</v>
      </c>
      <c r="P439" s="84">
        <v>1000000</v>
      </c>
      <c r="Q439" s="84">
        <v>500000</v>
      </c>
      <c r="R439" s="100"/>
      <c r="S439" s="98"/>
      <c r="T439" s="187"/>
      <c r="U439" s="187"/>
      <c r="V439" s="187"/>
      <c r="W439" s="187"/>
      <c r="X439" s="337">
        <f>SUM(L443:W443)</f>
        <v>2300000</v>
      </c>
      <c r="Y439" s="40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</row>
    <row r="440" spans="1:198" ht="15" customHeight="1">
      <c r="A440" s="333"/>
      <c r="B440" s="346"/>
      <c r="C440" s="359"/>
      <c r="D440" s="351"/>
      <c r="E440" s="354"/>
      <c r="F440" s="352"/>
      <c r="G440" s="357"/>
      <c r="H440" s="200">
        <v>6050</v>
      </c>
      <c r="I440" s="166" t="s">
        <v>31</v>
      </c>
      <c r="J440" s="187"/>
      <c r="K440" s="187"/>
      <c r="L440" s="156"/>
      <c r="M440" s="100"/>
      <c r="N440" s="294"/>
      <c r="O440" s="98"/>
      <c r="P440" s="98"/>
      <c r="Q440" s="98"/>
      <c r="R440" s="98"/>
      <c r="S440" s="98"/>
      <c r="T440" s="187"/>
      <c r="U440" s="187"/>
      <c r="V440" s="187"/>
      <c r="W440" s="187"/>
      <c r="X440" s="337"/>
      <c r="Y440" s="40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  <c r="GM440" s="96"/>
      <c r="GN440" s="96"/>
      <c r="GO440" s="96"/>
      <c r="GP440" s="96"/>
    </row>
    <row r="441" spans="1:198" ht="15" customHeight="1">
      <c r="A441" s="333"/>
      <c r="B441" s="346"/>
      <c r="C441" s="359"/>
      <c r="D441" s="351"/>
      <c r="E441" s="354"/>
      <c r="F441" s="352"/>
      <c r="G441" s="357"/>
      <c r="H441" s="200"/>
      <c r="I441" s="166" t="s">
        <v>30</v>
      </c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337"/>
      <c r="Y441" s="40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</row>
    <row r="442" spans="1:198" ht="15" customHeight="1">
      <c r="A442" s="333"/>
      <c r="B442" s="346"/>
      <c r="C442" s="359"/>
      <c r="D442" s="351"/>
      <c r="E442" s="354"/>
      <c r="F442" s="352"/>
      <c r="G442" s="357"/>
      <c r="H442" s="200"/>
      <c r="I442" s="166" t="s">
        <v>70</v>
      </c>
      <c r="J442" s="187"/>
      <c r="K442" s="187">
        <v>14000</v>
      </c>
      <c r="L442" s="156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337"/>
      <c r="Y442" s="40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</row>
    <row r="443" spans="1:198" ht="15" customHeight="1">
      <c r="A443" s="333"/>
      <c r="B443" s="347"/>
      <c r="C443" s="359"/>
      <c r="D443" s="351"/>
      <c r="E443" s="354"/>
      <c r="F443" s="352"/>
      <c r="G443" s="357"/>
      <c r="H443" s="200"/>
      <c r="I443" s="160" t="s">
        <v>26</v>
      </c>
      <c r="J443" s="161">
        <f>SUM(J439:J442)</f>
        <v>20000</v>
      </c>
      <c r="K443" s="161">
        <f t="shared" ref="K443:P443" si="136">SUM(K439:K442)</f>
        <v>14000</v>
      </c>
      <c r="L443" s="161">
        <f t="shared" si="136"/>
        <v>0</v>
      </c>
      <c r="M443" s="161">
        <f t="shared" si="136"/>
        <v>0</v>
      </c>
      <c r="N443" s="161">
        <f t="shared" si="136"/>
        <v>0</v>
      </c>
      <c r="O443" s="161">
        <f t="shared" si="136"/>
        <v>800000</v>
      </c>
      <c r="P443" s="161">
        <f t="shared" si="136"/>
        <v>1000000</v>
      </c>
      <c r="Q443" s="161">
        <f>SUM(Q439:Q442)</f>
        <v>500000</v>
      </c>
      <c r="R443" s="161">
        <f>SUM(R439:R442)</f>
        <v>0</v>
      </c>
      <c r="S443" s="161"/>
      <c r="T443" s="161"/>
      <c r="U443" s="161"/>
      <c r="V443" s="161"/>
      <c r="W443" s="161"/>
      <c r="X443" s="337"/>
      <c r="Y443" s="40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</row>
    <row r="444" spans="1:198" ht="15.75" hidden="1" customHeight="1">
      <c r="A444" s="333">
        <v>37</v>
      </c>
      <c r="B444" s="338" t="s">
        <v>217</v>
      </c>
      <c r="C444" s="359">
        <v>2020</v>
      </c>
      <c r="D444" s="359">
        <v>2022</v>
      </c>
      <c r="E444" s="354" t="s">
        <v>27</v>
      </c>
      <c r="F444" s="352">
        <v>0</v>
      </c>
      <c r="G444" s="357">
        <v>60016</v>
      </c>
      <c r="H444" s="200">
        <v>6050</v>
      </c>
      <c r="I444" s="183" t="s">
        <v>28</v>
      </c>
      <c r="J444" s="161"/>
      <c r="K444" s="161"/>
      <c r="L444" s="156">
        <v>0</v>
      </c>
      <c r="M444" s="156"/>
      <c r="N444" s="156"/>
      <c r="O444" s="156"/>
      <c r="P444" s="187"/>
      <c r="Q444" s="187"/>
      <c r="R444" s="187"/>
      <c r="S444" s="187"/>
      <c r="T444" s="187"/>
      <c r="U444" s="187"/>
      <c r="V444" s="187"/>
      <c r="W444" s="187"/>
      <c r="X444" s="337">
        <f t="shared" ref="X444" si="137">SUM(L448:W448)</f>
        <v>0</v>
      </c>
      <c r="Y444" s="40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</row>
    <row r="445" spans="1:198" ht="15.75" hidden="1" customHeight="1">
      <c r="A445" s="333"/>
      <c r="B445" s="339"/>
      <c r="C445" s="359"/>
      <c r="D445" s="359"/>
      <c r="E445" s="354"/>
      <c r="F445" s="352"/>
      <c r="G445" s="357"/>
      <c r="H445" s="200"/>
      <c r="I445" s="166" t="s">
        <v>31</v>
      </c>
      <c r="J445" s="161"/>
      <c r="K445" s="161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337"/>
      <c r="Y445" s="40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</row>
    <row r="446" spans="1:198" ht="15.75" hidden="1" customHeight="1">
      <c r="A446" s="333"/>
      <c r="B446" s="339"/>
      <c r="C446" s="359"/>
      <c r="D446" s="359"/>
      <c r="E446" s="354"/>
      <c r="F446" s="352"/>
      <c r="G446" s="357"/>
      <c r="H446" s="200"/>
      <c r="I446" s="166" t="s">
        <v>30</v>
      </c>
      <c r="J446" s="161"/>
      <c r="K446" s="161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337"/>
      <c r="Y446" s="40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</row>
    <row r="447" spans="1:198" ht="10.5" hidden="1" customHeight="1">
      <c r="A447" s="333"/>
      <c r="B447" s="339"/>
      <c r="C447" s="359"/>
      <c r="D447" s="359"/>
      <c r="E447" s="354"/>
      <c r="F447" s="352"/>
      <c r="G447" s="357"/>
      <c r="H447" s="200"/>
      <c r="I447" s="166" t="s">
        <v>70</v>
      </c>
      <c r="J447" s="161"/>
      <c r="K447" s="161"/>
      <c r="L447" s="156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337"/>
      <c r="Y447" s="40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</row>
    <row r="448" spans="1:198" ht="15.75" hidden="1" customHeight="1">
      <c r="A448" s="333"/>
      <c r="B448" s="339"/>
      <c r="C448" s="359"/>
      <c r="D448" s="359"/>
      <c r="E448" s="354"/>
      <c r="F448" s="352"/>
      <c r="G448" s="357"/>
      <c r="H448" s="200"/>
      <c r="I448" s="160" t="s">
        <v>26</v>
      </c>
      <c r="J448" s="161"/>
      <c r="K448" s="161"/>
      <c r="L448" s="161">
        <f t="shared" ref="L448:P448" si="138">SUM(L444:L447)</f>
        <v>0</v>
      </c>
      <c r="M448" s="161">
        <f t="shared" si="138"/>
        <v>0</v>
      </c>
      <c r="N448" s="161">
        <f t="shared" si="138"/>
        <v>0</v>
      </c>
      <c r="O448" s="161">
        <f t="shared" si="138"/>
        <v>0</v>
      </c>
      <c r="P448" s="161">
        <f t="shared" si="138"/>
        <v>0</v>
      </c>
      <c r="Q448" s="161"/>
      <c r="R448" s="161"/>
      <c r="S448" s="161"/>
      <c r="T448" s="161"/>
      <c r="U448" s="161"/>
      <c r="V448" s="161"/>
      <c r="W448" s="161"/>
      <c r="X448" s="337"/>
      <c r="Y448" s="40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</row>
    <row r="449" spans="1:198" ht="15.75" hidden="1" customHeight="1">
      <c r="A449" s="333">
        <v>38</v>
      </c>
      <c r="B449" s="338" t="s">
        <v>139</v>
      </c>
      <c r="C449" s="359">
        <v>2020</v>
      </c>
      <c r="D449" s="359">
        <v>2022</v>
      </c>
      <c r="E449" s="354" t="s">
        <v>27</v>
      </c>
      <c r="F449" s="352">
        <f>X449</f>
        <v>0</v>
      </c>
      <c r="G449" s="357">
        <v>60016</v>
      </c>
      <c r="H449" s="200"/>
      <c r="I449" s="183" t="s">
        <v>28</v>
      </c>
      <c r="J449" s="161"/>
      <c r="K449" s="161"/>
      <c r="L449" s="156"/>
      <c r="M449" s="156"/>
      <c r="N449" s="156"/>
      <c r="O449" s="156"/>
      <c r="P449" s="187"/>
      <c r="Q449" s="187"/>
      <c r="R449" s="187"/>
      <c r="S449" s="187"/>
      <c r="T449" s="187"/>
      <c r="U449" s="187"/>
      <c r="V449" s="187"/>
      <c r="W449" s="187"/>
      <c r="X449" s="337">
        <f t="shared" ref="X449" si="139">SUM(L453:W453)</f>
        <v>0</v>
      </c>
      <c r="Y449" s="40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</row>
    <row r="450" spans="1:198" ht="15.75" hidden="1" customHeight="1">
      <c r="A450" s="333"/>
      <c r="B450" s="339"/>
      <c r="C450" s="359"/>
      <c r="D450" s="359"/>
      <c r="E450" s="354"/>
      <c r="F450" s="352"/>
      <c r="G450" s="357"/>
      <c r="H450" s="200"/>
      <c r="I450" s="166" t="s">
        <v>31</v>
      </c>
      <c r="J450" s="161"/>
      <c r="K450" s="161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337"/>
      <c r="Y450" s="40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</row>
    <row r="451" spans="1:198" ht="15.75" hidden="1" customHeight="1">
      <c r="A451" s="333"/>
      <c r="B451" s="339"/>
      <c r="C451" s="359"/>
      <c r="D451" s="359"/>
      <c r="E451" s="354"/>
      <c r="F451" s="352"/>
      <c r="G451" s="357"/>
      <c r="H451" s="200"/>
      <c r="I451" s="166" t="s">
        <v>30</v>
      </c>
      <c r="J451" s="161"/>
      <c r="K451" s="161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337"/>
      <c r="Y451" s="40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</row>
    <row r="452" spans="1:198" ht="15.75" hidden="1" customHeight="1">
      <c r="A452" s="333"/>
      <c r="B452" s="339"/>
      <c r="C452" s="359"/>
      <c r="D452" s="359"/>
      <c r="E452" s="354"/>
      <c r="F452" s="352"/>
      <c r="G452" s="357"/>
      <c r="H452" s="200">
        <v>6050</v>
      </c>
      <c r="I452" s="166" t="s">
        <v>70</v>
      </c>
      <c r="J452" s="161"/>
      <c r="K452" s="161"/>
      <c r="L452" s="156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337"/>
      <c r="Y452" s="40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</row>
    <row r="453" spans="1:198" ht="12" hidden="1" customHeight="1">
      <c r="A453" s="333"/>
      <c r="B453" s="339"/>
      <c r="C453" s="359"/>
      <c r="D453" s="359"/>
      <c r="E453" s="354"/>
      <c r="F453" s="352"/>
      <c r="G453" s="357"/>
      <c r="H453" s="200"/>
      <c r="I453" s="160" t="s">
        <v>26</v>
      </c>
      <c r="J453" s="161"/>
      <c r="K453" s="161"/>
      <c r="L453" s="161">
        <f t="shared" ref="L453:P453" si="140">SUM(L449:L452)</f>
        <v>0</v>
      </c>
      <c r="M453" s="161">
        <f t="shared" si="140"/>
        <v>0</v>
      </c>
      <c r="N453" s="161">
        <f t="shared" si="140"/>
        <v>0</v>
      </c>
      <c r="O453" s="161">
        <f t="shared" si="140"/>
        <v>0</v>
      </c>
      <c r="P453" s="161">
        <f t="shared" si="140"/>
        <v>0</v>
      </c>
      <c r="Q453" s="161"/>
      <c r="R453" s="161"/>
      <c r="S453" s="161"/>
      <c r="T453" s="161"/>
      <c r="U453" s="161"/>
      <c r="V453" s="161"/>
      <c r="W453" s="161"/>
      <c r="X453" s="337"/>
      <c r="Y453" s="40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</row>
    <row r="454" spans="1:198" ht="15.75" hidden="1" customHeight="1">
      <c r="A454" s="333">
        <v>39</v>
      </c>
      <c r="B454" s="338" t="s">
        <v>140</v>
      </c>
      <c r="C454" s="359">
        <v>2020</v>
      </c>
      <c r="D454" s="359">
        <v>2022</v>
      </c>
      <c r="E454" s="354" t="s">
        <v>27</v>
      </c>
      <c r="F454" s="352">
        <f>X454</f>
        <v>0</v>
      </c>
      <c r="G454" s="357">
        <v>60016</v>
      </c>
      <c r="H454" s="200">
        <v>6050</v>
      </c>
      <c r="I454" s="183" t="s">
        <v>28</v>
      </c>
      <c r="J454" s="161"/>
      <c r="K454" s="161"/>
      <c r="L454" s="156"/>
      <c r="M454" s="156"/>
      <c r="N454" s="156"/>
      <c r="O454" s="156"/>
      <c r="P454" s="187"/>
      <c r="Q454" s="187"/>
      <c r="R454" s="187"/>
      <c r="S454" s="187"/>
      <c r="T454" s="187"/>
      <c r="U454" s="187"/>
      <c r="V454" s="187"/>
      <c r="W454" s="187"/>
      <c r="X454" s="337">
        <f t="shared" ref="X454" si="141">SUM(L458:W458)</f>
        <v>0</v>
      </c>
      <c r="Y454" s="40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</row>
    <row r="455" spans="1:198" ht="15.75" hidden="1" customHeight="1">
      <c r="A455" s="333"/>
      <c r="B455" s="339"/>
      <c r="C455" s="359"/>
      <c r="D455" s="359"/>
      <c r="E455" s="354"/>
      <c r="F455" s="352"/>
      <c r="G455" s="357"/>
      <c r="H455" s="200"/>
      <c r="I455" s="166" t="s">
        <v>31</v>
      </c>
      <c r="J455" s="161"/>
      <c r="K455" s="161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337"/>
      <c r="Y455" s="40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</row>
    <row r="456" spans="1:198" ht="15.75" hidden="1" customHeight="1">
      <c r="A456" s="333"/>
      <c r="B456" s="339"/>
      <c r="C456" s="359"/>
      <c r="D456" s="359"/>
      <c r="E456" s="354"/>
      <c r="F456" s="352"/>
      <c r="G456" s="357"/>
      <c r="H456" s="200"/>
      <c r="I456" s="166" t="s">
        <v>30</v>
      </c>
      <c r="J456" s="161"/>
      <c r="K456" s="161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337"/>
      <c r="Y456" s="40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</row>
    <row r="457" spans="1:198" ht="15.75" hidden="1" customHeight="1">
      <c r="A457" s="333"/>
      <c r="B457" s="339"/>
      <c r="C457" s="359"/>
      <c r="D457" s="359"/>
      <c r="E457" s="354"/>
      <c r="F457" s="352"/>
      <c r="G457" s="357"/>
      <c r="H457" s="200">
        <v>6050</v>
      </c>
      <c r="I457" s="166" t="s">
        <v>70</v>
      </c>
      <c r="J457" s="161"/>
      <c r="K457" s="161"/>
      <c r="L457" s="156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337"/>
      <c r="Y457" s="40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</row>
    <row r="458" spans="1:198" ht="16.5" hidden="1" customHeight="1">
      <c r="A458" s="333"/>
      <c r="B458" s="339"/>
      <c r="C458" s="359"/>
      <c r="D458" s="359"/>
      <c r="E458" s="354"/>
      <c r="F458" s="352"/>
      <c r="G458" s="357"/>
      <c r="H458" s="200"/>
      <c r="I458" s="160" t="s">
        <v>26</v>
      </c>
      <c r="J458" s="161"/>
      <c r="K458" s="161"/>
      <c r="L458" s="161">
        <f t="shared" ref="L458:P458" si="142">SUM(L454:L457)</f>
        <v>0</v>
      </c>
      <c r="M458" s="161">
        <f t="shared" si="142"/>
        <v>0</v>
      </c>
      <c r="N458" s="161">
        <f t="shared" si="142"/>
        <v>0</v>
      </c>
      <c r="O458" s="161">
        <f t="shared" si="142"/>
        <v>0</v>
      </c>
      <c r="P458" s="161">
        <f t="shared" si="142"/>
        <v>0</v>
      </c>
      <c r="Q458" s="161"/>
      <c r="R458" s="161"/>
      <c r="S458" s="161"/>
      <c r="T458" s="161"/>
      <c r="U458" s="161"/>
      <c r="V458" s="161"/>
      <c r="W458" s="161"/>
      <c r="X458" s="337"/>
      <c r="Y458" s="40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</row>
    <row r="459" spans="1:198" ht="15.75" hidden="1" customHeight="1">
      <c r="A459" s="333">
        <v>40</v>
      </c>
      <c r="B459" s="338" t="s">
        <v>174</v>
      </c>
      <c r="C459" s="358">
        <v>2019</v>
      </c>
      <c r="D459" s="358">
        <v>2022</v>
      </c>
      <c r="E459" s="372" t="s">
        <v>27</v>
      </c>
      <c r="F459" s="353">
        <f>L463</f>
        <v>0</v>
      </c>
      <c r="G459" s="361">
        <v>60016</v>
      </c>
      <c r="H459" s="90"/>
      <c r="I459" s="58" t="s">
        <v>28</v>
      </c>
      <c r="J459" s="62"/>
      <c r="K459" s="62"/>
      <c r="L459" s="84"/>
      <c r="M459" s="84"/>
      <c r="N459" s="84"/>
      <c r="O459" s="84"/>
      <c r="P459" s="62"/>
      <c r="Q459" s="62"/>
      <c r="R459" s="62"/>
      <c r="S459" s="62"/>
      <c r="T459" s="62"/>
      <c r="U459" s="62"/>
      <c r="V459" s="62"/>
      <c r="W459" s="62"/>
      <c r="X459" s="367">
        <f t="shared" ref="X459" si="143">SUM(L463:W463)</f>
        <v>0</v>
      </c>
      <c r="Y459" s="40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</row>
    <row r="460" spans="1:198" ht="12" hidden="1" customHeight="1">
      <c r="A460" s="333"/>
      <c r="B460" s="339"/>
      <c r="C460" s="358"/>
      <c r="D460" s="358"/>
      <c r="E460" s="372"/>
      <c r="F460" s="353"/>
      <c r="G460" s="361"/>
      <c r="H460" s="90"/>
      <c r="I460" s="61" t="s">
        <v>31</v>
      </c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367"/>
      <c r="Y460" s="40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</row>
    <row r="461" spans="1:198" ht="11.25" hidden="1" customHeight="1">
      <c r="A461" s="333"/>
      <c r="B461" s="339"/>
      <c r="C461" s="358"/>
      <c r="D461" s="358"/>
      <c r="E461" s="372"/>
      <c r="F461" s="353"/>
      <c r="G461" s="361"/>
      <c r="H461" s="90"/>
      <c r="I461" s="61" t="s">
        <v>30</v>
      </c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367"/>
      <c r="Y461" s="40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</row>
    <row r="462" spans="1:198" ht="12" hidden="1" customHeight="1">
      <c r="A462" s="333"/>
      <c r="B462" s="339"/>
      <c r="C462" s="358"/>
      <c r="D462" s="358"/>
      <c r="E462" s="372"/>
      <c r="F462" s="353"/>
      <c r="G462" s="361"/>
      <c r="H462" s="90">
        <v>6050</v>
      </c>
      <c r="I462" s="61" t="s">
        <v>70</v>
      </c>
      <c r="J462" s="62"/>
      <c r="K462" s="62"/>
      <c r="L462" s="84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367"/>
      <c r="Y462" s="40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</row>
    <row r="463" spans="1:198" ht="15.75" hidden="1" customHeight="1">
      <c r="A463" s="333"/>
      <c r="B463" s="339"/>
      <c r="C463" s="358"/>
      <c r="D463" s="358"/>
      <c r="E463" s="372"/>
      <c r="F463" s="353"/>
      <c r="G463" s="361"/>
      <c r="H463" s="90"/>
      <c r="I463" s="64" t="s">
        <v>26</v>
      </c>
      <c r="J463" s="62"/>
      <c r="K463" s="62"/>
      <c r="L463" s="65">
        <f t="shared" ref="L463:P463" si="144">SUM(L459:L462)</f>
        <v>0</v>
      </c>
      <c r="M463" s="65">
        <f t="shared" si="144"/>
        <v>0</v>
      </c>
      <c r="N463" s="65">
        <f t="shared" si="144"/>
        <v>0</v>
      </c>
      <c r="O463" s="65">
        <f t="shared" si="144"/>
        <v>0</v>
      </c>
      <c r="P463" s="65">
        <f t="shared" si="144"/>
        <v>0</v>
      </c>
      <c r="Q463" s="65"/>
      <c r="R463" s="65"/>
      <c r="S463" s="65"/>
      <c r="T463" s="65"/>
      <c r="U463" s="65"/>
      <c r="V463" s="65"/>
      <c r="W463" s="65"/>
      <c r="X463" s="367"/>
      <c r="Y463" s="40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</row>
    <row r="464" spans="1:198" ht="15" hidden="1" customHeight="1">
      <c r="A464" s="333">
        <v>41</v>
      </c>
      <c r="B464" s="338" t="s">
        <v>156</v>
      </c>
      <c r="C464" s="358">
        <v>2019</v>
      </c>
      <c r="D464" s="358">
        <v>2022</v>
      </c>
      <c r="E464" s="372" t="s">
        <v>27</v>
      </c>
      <c r="F464" s="353">
        <f>X464</f>
        <v>0</v>
      </c>
      <c r="G464" s="361">
        <v>60016</v>
      </c>
      <c r="H464" s="90"/>
      <c r="I464" s="58" t="s">
        <v>28</v>
      </c>
      <c r="J464" s="65"/>
      <c r="K464" s="65"/>
      <c r="L464" s="84"/>
      <c r="M464" s="84"/>
      <c r="N464" s="84"/>
      <c r="O464" s="84"/>
      <c r="P464" s="62"/>
      <c r="Q464" s="62"/>
      <c r="R464" s="62"/>
      <c r="S464" s="62"/>
      <c r="T464" s="62"/>
      <c r="U464" s="62"/>
      <c r="V464" s="62"/>
      <c r="W464" s="62"/>
      <c r="X464" s="367">
        <f t="shared" ref="X464" si="145">SUM(L468:W468)</f>
        <v>0</v>
      </c>
      <c r="Y464" s="40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  <c r="FF464" s="96"/>
      <c r="FG464" s="96"/>
      <c r="FH464" s="96"/>
      <c r="FI464" s="96"/>
      <c r="FJ464" s="96"/>
      <c r="FK464" s="96"/>
      <c r="FL464" s="96"/>
      <c r="FM464" s="96"/>
      <c r="FN464" s="96"/>
      <c r="FO464" s="96"/>
      <c r="FP464" s="96"/>
      <c r="FQ464" s="96"/>
      <c r="FR464" s="96"/>
      <c r="FS464" s="96"/>
      <c r="FT464" s="96"/>
      <c r="FU464" s="96"/>
      <c r="FV464" s="96"/>
      <c r="FW464" s="96"/>
      <c r="FX464" s="96"/>
      <c r="FY464" s="96"/>
      <c r="FZ464" s="96"/>
      <c r="GA464" s="96"/>
      <c r="GB464" s="96"/>
      <c r="GC464" s="96"/>
      <c r="GD464" s="96"/>
      <c r="GE464" s="96"/>
      <c r="GF464" s="96"/>
      <c r="GG464" s="96"/>
      <c r="GH464" s="96"/>
      <c r="GI464" s="96"/>
      <c r="GJ464" s="96"/>
      <c r="GK464" s="96"/>
      <c r="GL464" s="96"/>
      <c r="GM464" s="96"/>
      <c r="GN464" s="96"/>
      <c r="GO464" s="96"/>
      <c r="GP464" s="96"/>
    </row>
    <row r="465" spans="1:198" ht="15" hidden="1" customHeight="1">
      <c r="A465" s="333"/>
      <c r="B465" s="339"/>
      <c r="C465" s="358"/>
      <c r="D465" s="358"/>
      <c r="E465" s="372"/>
      <c r="F465" s="353"/>
      <c r="G465" s="361"/>
      <c r="H465" s="90"/>
      <c r="I465" s="61" t="s">
        <v>31</v>
      </c>
      <c r="J465" s="65"/>
      <c r="K465" s="65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367"/>
      <c r="Y465" s="40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  <c r="FF465" s="96"/>
      <c r="FG465" s="96"/>
      <c r="FH465" s="96"/>
      <c r="FI465" s="96"/>
      <c r="FJ465" s="96"/>
      <c r="FK465" s="96"/>
      <c r="FL465" s="96"/>
      <c r="FM465" s="96"/>
      <c r="FN465" s="96"/>
      <c r="FO465" s="96"/>
      <c r="FP465" s="96"/>
      <c r="FQ465" s="96"/>
      <c r="FR465" s="96"/>
      <c r="FS465" s="96"/>
      <c r="FT465" s="96"/>
      <c r="FU465" s="96"/>
      <c r="FV465" s="96"/>
      <c r="FW465" s="96"/>
      <c r="FX465" s="96"/>
      <c r="FY465" s="96"/>
      <c r="FZ465" s="96"/>
      <c r="GA465" s="96"/>
      <c r="GB465" s="96"/>
      <c r="GC465" s="96"/>
      <c r="GD465" s="96"/>
      <c r="GE465" s="96"/>
      <c r="GF465" s="96"/>
      <c r="GG465" s="96"/>
      <c r="GH465" s="96"/>
      <c r="GI465" s="96"/>
      <c r="GJ465" s="96"/>
      <c r="GK465" s="96"/>
      <c r="GL465" s="96"/>
      <c r="GM465" s="96"/>
      <c r="GN465" s="96"/>
      <c r="GO465" s="96"/>
      <c r="GP465" s="96"/>
    </row>
    <row r="466" spans="1:198" ht="15" hidden="1" customHeight="1">
      <c r="A466" s="333"/>
      <c r="B466" s="339"/>
      <c r="C466" s="358"/>
      <c r="D466" s="358"/>
      <c r="E466" s="372"/>
      <c r="F466" s="353"/>
      <c r="G466" s="361"/>
      <c r="H466" s="90"/>
      <c r="I466" s="61" t="s">
        <v>30</v>
      </c>
      <c r="J466" s="65"/>
      <c r="K466" s="65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367"/>
      <c r="Y466" s="40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  <c r="FF466" s="96"/>
      <c r="FG466" s="96"/>
      <c r="FH466" s="96"/>
      <c r="FI466" s="96"/>
      <c r="FJ466" s="96"/>
      <c r="FK466" s="96"/>
      <c r="FL466" s="96"/>
      <c r="FM466" s="96"/>
      <c r="FN466" s="96"/>
      <c r="FO466" s="96"/>
      <c r="FP466" s="96"/>
      <c r="FQ466" s="96"/>
      <c r="FR466" s="96"/>
      <c r="FS466" s="96"/>
      <c r="FT466" s="96"/>
      <c r="FU466" s="96"/>
      <c r="FV466" s="96"/>
      <c r="FW466" s="96"/>
      <c r="FX466" s="96"/>
      <c r="FY466" s="96"/>
      <c r="FZ466" s="96"/>
      <c r="GA466" s="96"/>
      <c r="GB466" s="96"/>
      <c r="GC466" s="96"/>
      <c r="GD466" s="96"/>
      <c r="GE466" s="96"/>
      <c r="GF466" s="96"/>
      <c r="GG466" s="96"/>
      <c r="GH466" s="96"/>
      <c r="GI466" s="96"/>
      <c r="GJ466" s="96"/>
      <c r="GK466" s="96"/>
      <c r="GL466" s="96"/>
      <c r="GM466" s="96"/>
      <c r="GN466" s="96"/>
      <c r="GO466" s="96"/>
      <c r="GP466" s="96"/>
    </row>
    <row r="467" spans="1:198" ht="13.5" hidden="1" customHeight="1">
      <c r="A467" s="333"/>
      <c r="B467" s="339"/>
      <c r="C467" s="358"/>
      <c r="D467" s="358"/>
      <c r="E467" s="372"/>
      <c r="F467" s="353"/>
      <c r="G467" s="361"/>
      <c r="H467" s="90">
        <v>6050</v>
      </c>
      <c r="I467" s="61" t="s">
        <v>70</v>
      </c>
      <c r="J467" s="65"/>
      <c r="K467" s="65"/>
      <c r="L467" s="84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367"/>
      <c r="Y467" s="40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  <c r="FF467" s="96"/>
      <c r="FG467" s="96"/>
      <c r="FH467" s="96"/>
      <c r="FI467" s="96"/>
      <c r="FJ467" s="96"/>
      <c r="FK467" s="96"/>
      <c r="FL467" s="96"/>
      <c r="FM467" s="96"/>
      <c r="FN467" s="96"/>
      <c r="FO467" s="96"/>
      <c r="FP467" s="96"/>
      <c r="FQ467" s="96"/>
      <c r="FR467" s="96"/>
      <c r="FS467" s="96"/>
      <c r="FT467" s="96"/>
      <c r="FU467" s="96"/>
      <c r="FV467" s="96"/>
      <c r="FW467" s="96"/>
      <c r="FX467" s="96"/>
      <c r="FY467" s="96"/>
      <c r="FZ467" s="96"/>
      <c r="GA467" s="96"/>
      <c r="GB467" s="96"/>
      <c r="GC467" s="96"/>
      <c r="GD467" s="96"/>
      <c r="GE467" s="96"/>
      <c r="GF467" s="96"/>
      <c r="GG467" s="96"/>
      <c r="GH467" s="96"/>
      <c r="GI467" s="96"/>
      <c r="GJ467" s="96"/>
      <c r="GK467" s="96"/>
      <c r="GL467" s="96"/>
      <c r="GM467" s="96"/>
      <c r="GN467" s="96"/>
      <c r="GO467" s="96"/>
      <c r="GP467" s="96"/>
    </row>
    <row r="468" spans="1:198" ht="18" hidden="1" customHeight="1">
      <c r="A468" s="333"/>
      <c r="B468" s="339"/>
      <c r="C468" s="358"/>
      <c r="D468" s="358"/>
      <c r="E468" s="372"/>
      <c r="F468" s="353"/>
      <c r="G468" s="361"/>
      <c r="H468" s="90"/>
      <c r="I468" s="64" t="s">
        <v>26</v>
      </c>
      <c r="J468" s="65"/>
      <c r="K468" s="65"/>
      <c r="L468" s="65">
        <f t="shared" ref="L468:P468" si="146">SUM(L464:L467)</f>
        <v>0</v>
      </c>
      <c r="M468" s="65">
        <f t="shared" si="146"/>
        <v>0</v>
      </c>
      <c r="N468" s="65">
        <f t="shared" si="146"/>
        <v>0</v>
      </c>
      <c r="O468" s="65">
        <f t="shared" si="146"/>
        <v>0</v>
      </c>
      <c r="P468" s="65">
        <f t="shared" si="146"/>
        <v>0</v>
      </c>
      <c r="Q468" s="65"/>
      <c r="R468" s="65"/>
      <c r="S468" s="65"/>
      <c r="T468" s="65"/>
      <c r="U468" s="65"/>
      <c r="V468" s="65"/>
      <c r="W468" s="65"/>
      <c r="X468" s="367"/>
      <c r="Y468" s="40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  <c r="FF468" s="96"/>
      <c r="FG468" s="96"/>
      <c r="FH468" s="96"/>
      <c r="FI468" s="96"/>
      <c r="FJ468" s="96"/>
      <c r="FK468" s="96"/>
      <c r="FL468" s="96"/>
      <c r="FM468" s="96"/>
      <c r="FN468" s="96"/>
      <c r="FO468" s="96"/>
      <c r="FP468" s="96"/>
      <c r="FQ468" s="96"/>
      <c r="FR468" s="96"/>
      <c r="FS468" s="96"/>
      <c r="FT468" s="96"/>
      <c r="FU468" s="96"/>
      <c r="FV468" s="96"/>
      <c r="FW468" s="96"/>
      <c r="FX468" s="96"/>
      <c r="FY468" s="96"/>
      <c r="FZ468" s="96"/>
      <c r="GA468" s="96"/>
      <c r="GB468" s="96"/>
      <c r="GC468" s="96"/>
      <c r="GD468" s="96"/>
      <c r="GE468" s="96"/>
      <c r="GF468" s="96"/>
      <c r="GG468" s="96"/>
      <c r="GH468" s="96"/>
      <c r="GI468" s="96"/>
      <c r="GJ468" s="96"/>
      <c r="GK468" s="96"/>
      <c r="GL468" s="96"/>
      <c r="GM468" s="96"/>
      <c r="GN468" s="96"/>
      <c r="GO468" s="96"/>
      <c r="GP468" s="96"/>
    </row>
    <row r="469" spans="1:198" ht="17.25" hidden="1" customHeight="1">
      <c r="A469" s="333">
        <v>43</v>
      </c>
      <c r="B469" s="338" t="s">
        <v>110</v>
      </c>
      <c r="C469" s="355">
        <v>2017</v>
      </c>
      <c r="D469" s="355">
        <v>2025</v>
      </c>
      <c r="E469" s="366" t="s">
        <v>27</v>
      </c>
      <c r="F469" s="407">
        <f>X469</f>
        <v>0</v>
      </c>
      <c r="G469" s="334">
        <v>60016</v>
      </c>
      <c r="H469" s="91">
        <v>6050</v>
      </c>
      <c r="I469" s="105" t="s">
        <v>28</v>
      </c>
      <c r="J469" s="102"/>
      <c r="K469" s="102"/>
      <c r="L469" s="100"/>
      <c r="M469" s="100"/>
      <c r="N469" s="100"/>
      <c r="O469" s="100"/>
      <c r="P469" s="100"/>
      <c r="Q469" s="98"/>
      <c r="R469" s="98"/>
      <c r="S469" s="98"/>
      <c r="T469" s="98"/>
      <c r="U469" s="98"/>
      <c r="V469" s="98"/>
      <c r="W469" s="98"/>
      <c r="X469" s="356">
        <f t="shared" ref="X469" si="147">SUM(L473:W473)</f>
        <v>0</v>
      </c>
      <c r="Y469" s="40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/>
      <c r="DA469" s="148"/>
      <c r="DB469" s="148"/>
      <c r="DC469" s="148"/>
      <c r="DD469" s="148"/>
      <c r="DE469" s="148"/>
      <c r="DF469" s="148"/>
      <c r="DG469" s="148"/>
      <c r="DH469" s="148"/>
      <c r="DI469" s="148"/>
      <c r="DJ469" s="148"/>
      <c r="DK469" s="148"/>
      <c r="DL469" s="148"/>
      <c r="DM469" s="148"/>
      <c r="DN469" s="148"/>
      <c r="DO469" s="148"/>
      <c r="DP469" s="148"/>
      <c r="DQ469" s="148"/>
      <c r="DR469" s="148"/>
      <c r="DS469" s="148"/>
      <c r="DT469" s="148"/>
      <c r="DU469" s="148"/>
      <c r="DV469" s="148"/>
      <c r="DW469" s="148"/>
      <c r="DX469" s="148"/>
      <c r="DY469" s="148"/>
      <c r="DZ469" s="148"/>
      <c r="EA469" s="148"/>
      <c r="EB469" s="148"/>
      <c r="EC469" s="148"/>
      <c r="ED469" s="148"/>
      <c r="EE469" s="148"/>
      <c r="EF469" s="148"/>
      <c r="EG469" s="148"/>
      <c r="EH469" s="148"/>
      <c r="EI469" s="148"/>
      <c r="EJ469" s="148"/>
      <c r="EK469" s="148"/>
      <c r="EL469" s="148"/>
      <c r="EM469" s="148"/>
      <c r="EN469" s="148"/>
      <c r="EO469" s="148"/>
      <c r="EP469" s="148"/>
      <c r="EQ469" s="148"/>
      <c r="ER469" s="148"/>
      <c r="ES469" s="148"/>
      <c r="ET469" s="148"/>
      <c r="EU469" s="148"/>
      <c r="EV469" s="148"/>
      <c r="EW469" s="148"/>
      <c r="EX469" s="148"/>
      <c r="EY469" s="148"/>
      <c r="EZ469" s="148"/>
      <c r="FA469" s="148"/>
      <c r="FB469" s="148"/>
      <c r="FC469" s="148"/>
      <c r="FD469" s="148"/>
      <c r="FE469" s="148"/>
      <c r="FF469" s="148"/>
      <c r="FG469" s="148"/>
      <c r="FH469" s="148"/>
      <c r="FI469" s="148"/>
      <c r="FJ469" s="148"/>
      <c r="FK469" s="148"/>
      <c r="FL469" s="148"/>
      <c r="FM469" s="148"/>
      <c r="FN469" s="148"/>
      <c r="FO469" s="148"/>
      <c r="FP469" s="148"/>
      <c r="FQ469" s="148"/>
      <c r="FR469" s="148"/>
      <c r="FS469" s="148"/>
      <c r="FT469" s="148"/>
      <c r="FU469" s="148"/>
      <c r="FV469" s="148"/>
      <c r="FW469" s="148"/>
      <c r="FX469" s="148"/>
      <c r="FY469" s="148"/>
      <c r="FZ469" s="148"/>
      <c r="GA469" s="148"/>
      <c r="GB469" s="148"/>
      <c r="GC469" s="148"/>
      <c r="GD469" s="148"/>
      <c r="GE469" s="148"/>
      <c r="GF469" s="148"/>
      <c r="GG469" s="148"/>
      <c r="GH469" s="148"/>
      <c r="GI469" s="148"/>
      <c r="GJ469" s="148"/>
      <c r="GK469" s="148"/>
      <c r="GL469" s="148"/>
      <c r="GM469" s="148"/>
      <c r="GN469" s="148"/>
      <c r="GO469" s="148"/>
      <c r="GP469" s="96"/>
    </row>
    <row r="470" spans="1:198" ht="15.75" hidden="1" customHeight="1">
      <c r="A470" s="333"/>
      <c r="B470" s="339"/>
      <c r="C470" s="355"/>
      <c r="D470" s="355"/>
      <c r="E470" s="366"/>
      <c r="F470" s="407"/>
      <c r="G470" s="334"/>
      <c r="H470" s="91"/>
      <c r="I470" s="97" t="s">
        <v>31</v>
      </c>
      <c r="J470" s="102"/>
      <c r="K470" s="102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356"/>
      <c r="Y470" s="40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/>
      <c r="DA470" s="148"/>
      <c r="DB470" s="148"/>
      <c r="DC470" s="148"/>
      <c r="DD470" s="148"/>
      <c r="DE470" s="148"/>
      <c r="DF470" s="148"/>
      <c r="DG470" s="148"/>
      <c r="DH470" s="148"/>
      <c r="DI470" s="148"/>
      <c r="DJ470" s="148"/>
      <c r="DK470" s="148"/>
      <c r="DL470" s="148"/>
      <c r="DM470" s="148"/>
      <c r="DN470" s="148"/>
      <c r="DO470" s="148"/>
      <c r="DP470" s="148"/>
      <c r="DQ470" s="148"/>
      <c r="DR470" s="148"/>
      <c r="DS470" s="148"/>
      <c r="DT470" s="148"/>
      <c r="DU470" s="148"/>
      <c r="DV470" s="148"/>
      <c r="DW470" s="148"/>
      <c r="DX470" s="148"/>
      <c r="DY470" s="148"/>
      <c r="DZ470" s="148"/>
      <c r="EA470" s="148"/>
      <c r="EB470" s="148"/>
      <c r="EC470" s="148"/>
      <c r="ED470" s="148"/>
      <c r="EE470" s="148"/>
      <c r="EF470" s="148"/>
      <c r="EG470" s="148"/>
      <c r="EH470" s="148"/>
      <c r="EI470" s="148"/>
      <c r="EJ470" s="148"/>
      <c r="EK470" s="148"/>
      <c r="EL470" s="148"/>
      <c r="EM470" s="148"/>
      <c r="EN470" s="148"/>
      <c r="EO470" s="148"/>
      <c r="EP470" s="148"/>
      <c r="EQ470" s="148"/>
      <c r="ER470" s="148"/>
      <c r="ES470" s="148"/>
      <c r="ET470" s="148"/>
      <c r="EU470" s="148"/>
      <c r="EV470" s="148"/>
      <c r="EW470" s="148"/>
      <c r="EX470" s="148"/>
      <c r="EY470" s="148"/>
      <c r="EZ470" s="148"/>
      <c r="FA470" s="148"/>
      <c r="FB470" s="148"/>
      <c r="FC470" s="148"/>
      <c r="FD470" s="148"/>
      <c r="FE470" s="148"/>
      <c r="FF470" s="148"/>
      <c r="FG470" s="148"/>
      <c r="FH470" s="148"/>
      <c r="FI470" s="148"/>
      <c r="FJ470" s="148"/>
      <c r="FK470" s="148"/>
      <c r="FL470" s="148"/>
      <c r="FM470" s="148"/>
      <c r="FN470" s="148"/>
      <c r="FO470" s="148"/>
      <c r="FP470" s="148"/>
      <c r="FQ470" s="148"/>
      <c r="FR470" s="148"/>
      <c r="FS470" s="148"/>
      <c r="FT470" s="148"/>
      <c r="FU470" s="148"/>
      <c r="FV470" s="148"/>
      <c r="FW470" s="148"/>
      <c r="FX470" s="148"/>
      <c r="FY470" s="148"/>
      <c r="FZ470" s="148"/>
      <c r="GA470" s="148"/>
      <c r="GB470" s="148"/>
      <c r="GC470" s="148"/>
      <c r="GD470" s="148"/>
      <c r="GE470" s="148"/>
      <c r="GF470" s="148"/>
      <c r="GG470" s="148"/>
      <c r="GH470" s="148"/>
      <c r="GI470" s="148"/>
      <c r="GJ470" s="148"/>
      <c r="GK470" s="148"/>
      <c r="GL470" s="148"/>
      <c r="GM470" s="148"/>
      <c r="GN470" s="148"/>
      <c r="GO470" s="148"/>
      <c r="GP470" s="96"/>
    </row>
    <row r="471" spans="1:198" ht="15.75" hidden="1" customHeight="1">
      <c r="A471" s="333"/>
      <c r="B471" s="339"/>
      <c r="C471" s="355"/>
      <c r="D471" s="355"/>
      <c r="E471" s="366"/>
      <c r="F471" s="407"/>
      <c r="G471" s="334"/>
      <c r="H471" s="91"/>
      <c r="I471" s="97" t="s">
        <v>30</v>
      </c>
      <c r="J471" s="102"/>
      <c r="K471" s="102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356"/>
      <c r="Y471" s="40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  <c r="EC471" s="148"/>
      <c r="ED471" s="148"/>
      <c r="EE471" s="148"/>
      <c r="EF471" s="148"/>
      <c r="EG471" s="148"/>
      <c r="EH471" s="148"/>
      <c r="EI471" s="148"/>
      <c r="EJ471" s="148"/>
      <c r="EK471" s="148"/>
      <c r="EL471" s="148"/>
      <c r="EM471" s="148"/>
      <c r="EN471" s="148"/>
      <c r="EO471" s="148"/>
      <c r="EP471" s="148"/>
      <c r="EQ471" s="148"/>
      <c r="ER471" s="148"/>
      <c r="ES471" s="148"/>
      <c r="ET471" s="148"/>
      <c r="EU471" s="148"/>
      <c r="EV471" s="148"/>
      <c r="EW471" s="148"/>
      <c r="EX471" s="148"/>
      <c r="EY471" s="148"/>
      <c r="EZ471" s="148"/>
      <c r="FA471" s="148"/>
      <c r="FB471" s="148"/>
      <c r="FC471" s="148"/>
      <c r="FD471" s="148"/>
      <c r="FE471" s="148"/>
      <c r="FF471" s="148"/>
      <c r="FG471" s="148"/>
      <c r="FH471" s="148"/>
      <c r="FI471" s="148"/>
      <c r="FJ471" s="148"/>
      <c r="FK471" s="148"/>
      <c r="FL471" s="148"/>
      <c r="FM471" s="148"/>
      <c r="FN471" s="148"/>
      <c r="FO471" s="148"/>
      <c r="FP471" s="148"/>
      <c r="FQ471" s="148"/>
      <c r="FR471" s="148"/>
      <c r="FS471" s="148"/>
      <c r="FT471" s="148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8"/>
      <c r="GH471" s="148"/>
      <c r="GI471" s="148"/>
      <c r="GJ471" s="148"/>
      <c r="GK471" s="148"/>
      <c r="GL471" s="148"/>
      <c r="GM471" s="148"/>
      <c r="GN471" s="148"/>
      <c r="GO471" s="148"/>
      <c r="GP471" s="96"/>
    </row>
    <row r="472" spans="1:198" ht="15.75" hidden="1" customHeight="1">
      <c r="A472" s="333"/>
      <c r="B472" s="339"/>
      <c r="C472" s="355"/>
      <c r="D472" s="355"/>
      <c r="E472" s="366"/>
      <c r="F472" s="407"/>
      <c r="G472" s="334"/>
      <c r="H472" s="91">
        <v>6050</v>
      </c>
      <c r="I472" s="97" t="s">
        <v>123</v>
      </c>
      <c r="J472" s="102"/>
      <c r="K472" s="102"/>
      <c r="L472" s="100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356"/>
      <c r="Y472" s="40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  <c r="EC472" s="148"/>
      <c r="ED472" s="148"/>
      <c r="EE472" s="148"/>
      <c r="EF472" s="148"/>
      <c r="EG472" s="148"/>
      <c r="EH472" s="148"/>
      <c r="EI472" s="148"/>
      <c r="EJ472" s="148"/>
      <c r="EK472" s="148"/>
      <c r="EL472" s="148"/>
      <c r="EM472" s="148"/>
      <c r="EN472" s="148"/>
      <c r="EO472" s="148"/>
      <c r="EP472" s="148"/>
      <c r="EQ472" s="148"/>
      <c r="ER472" s="148"/>
      <c r="ES472" s="148"/>
      <c r="ET472" s="148"/>
      <c r="EU472" s="148"/>
      <c r="EV472" s="148"/>
      <c r="EW472" s="148"/>
      <c r="EX472" s="148"/>
      <c r="EY472" s="148"/>
      <c r="EZ472" s="148"/>
      <c r="FA472" s="148"/>
      <c r="FB472" s="148"/>
      <c r="FC472" s="148"/>
      <c r="FD472" s="148"/>
      <c r="FE472" s="148"/>
      <c r="FF472" s="148"/>
      <c r="FG472" s="148"/>
      <c r="FH472" s="148"/>
      <c r="FI472" s="148"/>
      <c r="FJ472" s="148"/>
      <c r="FK472" s="148"/>
      <c r="FL472" s="148"/>
      <c r="FM472" s="148"/>
      <c r="FN472" s="148"/>
      <c r="FO472" s="148"/>
      <c r="FP472" s="148"/>
      <c r="FQ472" s="148"/>
      <c r="FR472" s="148"/>
      <c r="FS472" s="148"/>
      <c r="FT472" s="148"/>
      <c r="FU472" s="148"/>
      <c r="FV472" s="148"/>
      <c r="FW472" s="148"/>
      <c r="FX472" s="148"/>
      <c r="FY472" s="148"/>
      <c r="FZ472" s="148"/>
      <c r="GA472" s="148"/>
      <c r="GB472" s="148"/>
      <c r="GC472" s="148"/>
      <c r="GD472" s="148"/>
      <c r="GE472" s="148"/>
      <c r="GF472" s="148"/>
      <c r="GG472" s="148"/>
      <c r="GH472" s="148"/>
      <c r="GI472" s="148"/>
      <c r="GJ472" s="148"/>
      <c r="GK472" s="148"/>
      <c r="GL472" s="148"/>
      <c r="GM472" s="148"/>
      <c r="GN472" s="148"/>
      <c r="GO472" s="148"/>
      <c r="GP472" s="96"/>
    </row>
    <row r="473" spans="1:198" ht="15.75" hidden="1" customHeight="1">
      <c r="A473" s="333"/>
      <c r="B473" s="339"/>
      <c r="C473" s="355"/>
      <c r="D473" s="355"/>
      <c r="E473" s="366"/>
      <c r="F473" s="407"/>
      <c r="G473" s="334"/>
      <c r="H473" s="91"/>
      <c r="I473" s="101" t="s">
        <v>26</v>
      </c>
      <c r="J473" s="102"/>
      <c r="K473" s="102"/>
      <c r="L473" s="102">
        <f t="shared" ref="L473:P473" si="148">SUM(L469:L472)</f>
        <v>0</v>
      </c>
      <c r="M473" s="102">
        <f t="shared" si="148"/>
        <v>0</v>
      </c>
      <c r="N473" s="102">
        <f t="shared" si="148"/>
        <v>0</v>
      </c>
      <c r="O473" s="102">
        <f t="shared" si="148"/>
        <v>0</v>
      </c>
      <c r="P473" s="102">
        <f t="shared" si="148"/>
        <v>0</v>
      </c>
      <c r="Q473" s="102"/>
      <c r="R473" s="102"/>
      <c r="S473" s="102"/>
      <c r="T473" s="102"/>
      <c r="U473" s="102"/>
      <c r="V473" s="102"/>
      <c r="W473" s="102"/>
      <c r="X473" s="356"/>
      <c r="Y473" s="40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  <c r="EC473" s="148"/>
      <c r="ED473" s="148"/>
      <c r="EE473" s="148"/>
      <c r="EF473" s="148"/>
      <c r="EG473" s="148"/>
      <c r="EH473" s="148"/>
      <c r="EI473" s="148"/>
      <c r="EJ473" s="148"/>
      <c r="EK473" s="148"/>
      <c r="EL473" s="148"/>
      <c r="EM473" s="148"/>
      <c r="EN473" s="148"/>
      <c r="EO473" s="148"/>
      <c r="EP473" s="148"/>
      <c r="EQ473" s="148"/>
      <c r="ER473" s="148"/>
      <c r="ES473" s="148"/>
      <c r="ET473" s="148"/>
      <c r="EU473" s="148"/>
      <c r="EV473" s="148"/>
      <c r="EW473" s="148"/>
      <c r="EX473" s="148"/>
      <c r="EY473" s="148"/>
      <c r="EZ473" s="148"/>
      <c r="FA473" s="148"/>
      <c r="FB473" s="148"/>
      <c r="FC473" s="148"/>
      <c r="FD473" s="148"/>
      <c r="FE473" s="148"/>
      <c r="FF473" s="148"/>
      <c r="FG473" s="148"/>
      <c r="FH473" s="148"/>
      <c r="FI473" s="148"/>
      <c r="FJ473" s="148"/>
      <c r="FK473" s="148"/>
      <c r="FL473" s="148"/>
      <c r="FM473" s="148"/>
      <c r="FN473" s="148"/>
      <c r="FO473" s="148"/>
      <c r="FP473" s="148"/>
      <c r="FQ473" s="148"/>
      <c r="FR473" s="148"/>
      <c r="FS473" s="148"/>
      <c r="FT473" s="148"/>
      <c r="FU473" s="148"/>
      <c r="FV473" s="148"/>
      <c r="FW473" s="148"/>
      <c r="FX473" s="148"/>
      <c r="FY473" s="148"/>
      <c r="FZ473" s="148"/>
      <c r="GA473" s="148"/>
      <c r="GB473" s="148"/>
      <c r="GC473" s="148"/>
      <c r="GD473" s="148"/>
      <c r="GE473" s="148"/>
      <c r="GF473" s="148"/>
      <c r="GG473" s="148"/>
      <c r="GH473" s="148"/>
      <c r="GI473" s="148"/>
      <c r="GJ473" s="148"/>
      <c r="GK473" s="148"/>
      <c r="GL473" s="148"/>
      <c r="GM473" s="148"/>
      <c r="GN473" s="148"/>
      <c r="GO473" s="148"/>
      <c r="GP473" s="96"/>
    </row>
    <row r="474" spans="1:198" ht="15.75" hidden="1" customHeight="1">
      <c r="A474" s="373">
        <v>42</v>
      </c>
      <c r="B474" s="338" t="s">
        <v>181</v>
      </c>
      <c r="C474" s="382">
        <v>2021</v>
      </c>
      <c r="D474" s="435">
        <v>2022</v>
      </c>
      <c r="E474" s="354" t="s">
        <v>27</v>
      </c>
      <c r="F474" s="352">
        <f>X474</f>
        <v>0</v>
      </c>
      <c r="G474" s="357">
        <v>60016</v>
      </c>
      <c r="H474" s="200">
        <v>6050</v>
      </c>
      <c r="I474" s="183" t="s">
        <v>28</v>
      </c>
      <c r="J474" s="161"/>
      <c r="K474" s="161"/>
      <c r="L474" s="156"/>
      <c r="M474" s="156"/>
      <c r="N474" s="156"/>
      <c r="O474" s="156"/>
      <c r="P474" s="156"/>
      <c r="Q474" s="187"/>
      <c r="R474" s="187"/>
      <c r="S474" s="187"/>
      <c r="T474" s="187"/>
      <c r="U474" s="187"/>
      <c r="V474" s="187"/>
      <c r="W474" s="187"/>
      <c r="X474" s="337">
        <f t="shared" ref="X474" si="149">SUM(L478:W478)</f>
        <v>0</v>
      </c>
      <c r="Y474" s="40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  <c r="EC474" s="148"/>
      <c r="ED474" s="148"/>
      <c r="EE474" s="148"/>
      <c r="EF474" s="148"/>
      <c r="EG474" s="148"/>
      <c r="EH474" s="148"/>
      <c r="EI474" s="148"/>
      <c r="EJ474" s="148"/>
      <c r="EK474" s="148"/>
      <c r="EL474" s="148"/>
      <c r="EM474" s="148"/>
      <c r="EN474" s="148"/>
      <c r="EO474" s="148"/>
      <c r="EP474" s="148"/>
      <c r="EQ474" s="148"/>
      <c r="ER474" s="148"/>
      <c r="ES474" s="148"/>
      <c r="ET474" s="148"/>
      <c r="EU474" s="148"/>
      <c r="EV474" s="148"/>
      <c r="EW474" s="148"/>
      <c r="EX474" s="148"/>
      <c r="EY474" s="148"/>
      <c r="EZ474" s="148"/>
      <c r="FA474" s="148"/>
      <c r="FB474" s="148"/>
      <c r="FC474" s="148"/>
      <c r="FD474" s="148"/>
      <c r="FE474" s="148"/>
      <c r="FF474" s="148"/>
      <c r="FG474" s="148"/>
      <c r="FH474" s="148"/>
      <c r="FI474" s="148"/>
      <c r="FJ474" s="148"/>
      <c r="FK474" s="148"/>
      <c r="FL474" s="148"/>
      <c r="FM474" s="148"/>
      <c r="FN474" s="148"/>
      <c r="FO474" s="148"/>
      <c r="FP474" s="148"/>
      <c r="FQ474" s="148"/>
      <c r="FR474" s="148"/>
      <c r="FS474" s="148"/>
      <c r="FT474" s="148"/>
      <c r="FU474" s="148"/>
      <c r="FV474" s="148"/>
      <c r="FW474" s="148"/>
      <c r="FX474" s="148"/>
      <c r="FY474" s="148"/>
      <c r="FZ474" s="148"/>
      <c r="GA474" s="148"/>
      <c r="GB474" s="148"/>
      <c r="GC474" s="148"/>
      <c r="GD474" s="148"/>
      <c r="GE474" s="148"/>
      <c r="GF474" s="148"/>
      <c r="GG474" s="148"/>
      <c r="GH474" s="148"/>
      <c r="GI474" s="148"/>
      <c r="GJ474" s="148"/>
      <c r="GK474" s="148"/>
      <c r="GL474" s="148"/>
      <c r="GM474" s="148"/>
      <c r="GN474" s="148"/>
      <c r="GO474" s="148"/>
      <c r="GP474" s="96"/>
    </row>
    <row r="475" spans="1:198" ht="15.75" hidden="1" customHeight="1">
      <c r="A475" s="374"/>
      <c r="B475" s="339"/>
      <c r="C475" s="383"/>
      <c r="D475" s="436"/>
      <c r="E475" s="354"/>
      <c r="F475" s="352"/>
      <c r="G475" s="357"/>
      <c r="H475" s="200">
        <v>6370</v>
      </c>
      <c r="I475" s="166" t="s">
        <v>185</v>
      </c>
      <c r="J475" s="161"/>
      <c r="K475" s="161"/>
      <c r="L475" s="156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337"/>
      <c r="Y475" s="40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48"/>
      <c r="EG475" s="148"/>
      <c r="EH475" s="148"/>
      <c r="EI475" s="148"/>
      <c r="EJ475" s="148"/>
      <c r="EK475" s="148"/>
      <c r="EL475" s="148"/>
      <c r="EM475" s="148"/>
      <c r="EN475" s="148"/>
      <c r="EO475" s="148"/>
      <c r="EP475" s="148"/>
      <c r="EQ475" s="148"/>
      <c r="ER475" s="148"/>
      <c r="ES475" s="148"/>
      <c r="ET475" s="148"/>
      <c r="EU475" s="148"/>
      <c r="EV475" s="148"/>
      <c r="EW475" s="148"/>
      <c r="EX475" s="148"/>
      <c r="EY475" s="148"/>
      <c r="EZ475" s="148"/>
      <c r="FA475" s="148"/>
      <c r="FB475" s="148"/>
      <c r="FC475" s="148"/>
      <c r="FD475" s="148"/>
      <c r="FE475" s="148"/>
      <c r="FF475" s="148"/>
      <c r="FG475" s="148"/>
      <c r="FH475" s="148"/>
      <c r="FI475" s="148"/>
      <c r="FJ475" s="148"/>
      <c r="FK475" s="148"/>
      <c r="FL475" s="148"/>
      <c r="FM475" s="148"/>
      <c r="FN475" s="148"/>
      <c r="FO475" s="148"/>
      <c r="FP475" s="148"/>
      <c r="FQ475" s="148"/>
      <c r="FR475" s="148"/>
      <c r="FS475" s="148"/>
      <c r="FT475" s="148"/>
      <c r="FU475" s="148"/>
      <c r="FV475" s="148"/>
      <c r="FW475" s="148"/>
      <c r="FX475" s="148"/>
      <c r="FY475" s="148"/>
      <c r="FZ475" s="148"/>
      <c r="GA475" s="148"/>
      <c r="GB475" s="148"/>
      <c r="GC475" s="148"/>
      <c r="GD475" s="148"/>
      <c r="GE475" s="148"/>
      <c r="GF475" s="148"/>
      <c r="GG475" s="148"/>
      <c r="GH475" s="148"/>
      <c r="GI475" s="148"/>
      <c r="GJ475" s="148"/>
      <c r="GK475" s="148"/>
      <c r="GL475" s="148"/>
      <c r="GM475" s="148"/>
      <c r="GN475" s="148"/>
      <c r="GO475" s="148"/>
      <c r="GP475" s="96"/>
    </row>
    <row r="476" spans="1:198" ht="15.75" hidden="1" customHeight="1">
      <c r="A476" s="374"/>
      <c r="B476" s="339"/>
      <c r="C476" s="383"/>
      <c r="D476" s="436"/>
      <c r="E476" s="354"/>
      <c r="F476" s="352"/>
      <c r="G476" s="357"/>
      <c r="H476" s="200"/>
      <c r="I476" s="166" t="s">
        <v>30</v>
      </c>
      <c r="J476" s="161"/>
      <c r="K476" s="161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337"/>
      <c r="Y476" s="40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48"/>
      <c r="EG476" s="148"/>
      <c r="EH476" s="148"/>
      <c r="EI476" s="148"/>
      <c r="EJ476" s="148"/>
      <c r="EK476" s="148"/>
      <c r="EL476" s="148"/>
      <c r="EM476" s="148"/>
      <c r="EN476" s="148"/>
      <c r="EO476" s="148"/>
      <c r="EP476" s="148"/>
      <c r="EQ476" s="148"/>
      <c r="ER476" s="148"/>
      <c r="ES476" s="148"/>
      <c r="ET476" s="148"/>
      <c r="EU476" s="148"/>
      <c r="EV476" s="148"/>
      <c r="EW476" s="148"/>
      <c r="EX476" s="148"/>
      <c r="EY476" s="148"/>
      <c r="EZ476" s="148"/>
      <c r="FA476" s="148"/>
      <c r="FB476" s="148"/>
      <c r="FC476" s="148"/>
      <c r="FD476" s="148"/>
      <c r="FE476" s="148"/>
      <c r="FF476" s="148"/>
      <c r="FG476" s="148"/>
      <c r="FH476" s="148"/>
      <c r="FI476" s="148"/>
      <c r="FJ476" s="148"/>
      <c r="FK476" s="148"/>
      <c r="FL476" s="148"/>
      <c r="FM476" s="148"/>
      <c r="FN476" s="148"/>
      <c r="FO476" s="148"/>
      <c r="FP476" s="148"/>
      <c r="FQ476" s="148"/>
      <c r="FR476" s="148"/>
      <c r="FS476" s="148"/>
      <c r="FT476" s="148"/>
      <c r="FU476" s="148"/>
      <c r="FV476" s="148"/>
      <c r="FW476" s="148"/>
      <c r="FX476" s="148"/>
      <c r="FY476" s="148"/>
      <c r="FZ476" s="148"/>
      <c r="GA476" s="148"/>
      <c r="GB476" s="148"/>
      <c r="GC476" s="148"/>
      <c r="GD476" s="148"/>
      <c r="GE476" s="148"/>
      <c r="GF476" s="148"/>
      <c r="GG476" s="148"/>
      <c r="GH476" s="148"/>
      <c r="GI476" s="148"/>
      <c r="GJ476" s="148"/>
      <c r="GK476" s="148"/>
      <c r="GL476" s="148"/>
      <c r="GM476" s="148"/>
      <c r="GN476" s="148"/>
      <c r="GO476" s="148"/>
      <c r="GP476" s="96"/>
    </row>
    <row r="477" spans="1:198" ht="15.75" hidden="1" customHeight="1">
      <c r="A477" s="374"/>
      <c r="B477" s="339"/>
      <c r="C477" s="383"/>
      <c r="D477" s="436"/>
      <c r="E477" s="354"/>
      <c r="F477" s="352"/>
      <c r="G477" s="357"/>
      <c r="H477" s="200"/>
      <c r="I477" s="166" t="s">
        <v>123</v>
      </c>
      <c r="J477" s="161"/>
      <c r="K477" s="161"/>
      <c r="L477" s="156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337"/>
      <c r="Y477" s="40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48"/>
      <c r="EG477" s="148"/>
      <c r="EH477" s="148"/>
      <c r="EI477" s="148"/>
      <c r="EJ477" s="148"/>
      <c r="EK477" s="148"/>
      <c r="EL477" s="148"/>
      <c r="EM477" s="148"/>
      <c r="EN477" s="148"/>
      <c r="EO477" s="148"/>
      <c r="EP477" s="148"/>
      <c r="EQ477" s="148"/>
      <c r="ER477" s="148"/>
      <c r="ES477" s="148"/>
      <c r="ET477" s="148"/>
      <c r="EU477" s="148"/>
      <c r="EV477" s="148"/>
      <c r="EW477" s="148"/>
      <c r="EX477" s="148"/>
      <c r="EY477" s="148"/>
      <c r="EZ477" s="148"/>
      <c r="FA477" s="148"/>
      <c r="FB477" s="148"/>
      <c r="FC477" s="148"/>
      <c r="FD477" s="148"/>
      <c r="FE477" s="148"/>
      <c r="FF477" s="148"/>
      <c r="FG477" s="148"/>
      <c r="FH477" s="148"/>
      <c r="FI477" s="148"/>
      <c r="FJ477" s="148"/>
      <c r="FK477" s="148"/>
      <c r="FL477" s="148"/>
      <c r="FM477" s="148"/>
      <c r="FN477" s="148"/>
      <c r="FO477" s="148"/>
      <c r="FP477" s="148"/>
      <c r="FQ477" s="148"/>
      <c r="FR477" s="148"/>
      <c r="FS477" s="148"/>
      <c r="FT477" s="148"/>
      <c r="FU477" s="148"/>
      <c r="FV477" s="148"/>
      <c r="FW477" s="148"/>
      <c r="FX477" s="148"/>
      <c r="FY477" s="148"/>
      <c r="FZ477" s="148"/>
      <c r="GA477" s="148"/>
      <c r="GB477" s="148"/>
      <c r="GC477" s="148"/>
      <c r="GD477" s="148"/>
      <c r="GE477" s="148"/>
      <c r="GF477" s="148"/>
      <c r="GG477" s="148"/>
      <c r="GH477" s="148"/>
      <c r="GI477" s="148"/>
      <c r="GJ477" s="148"/>
      <c r="GK477" s="148"/>
      <c r="GL477" s="148"/>
      <c r="GM477" s="148"/>
      <c r="GN477" s="148"/>
      <c r="GO477" s="148"/>
      <c r="GP477" s="96"/>
    </row>
    <row r="478" spans="1:198" ht="6.75" hidden="1" customHeight="1">
      <c r="A478" s="375"/>
      <c r="B478" s="343"/>
      <c r="C478" s="384"/>
      <c r="D478" s="437"/>
      <c r="E478" s="535"/>
      <c r="F478" s="352"/>
      <c r="G478" s="357"/>
      <c r="H478" s="200"/>
      <c r="I478" s="160" t="s">
        <v>26</v>
      </c>
      <c r="J478" s="161"/>
      <c r="K478" s="161"/>
      <c r="L478" s="161">
        <f t="shared" ref="L478:P478" si="150">SUM(L474:L477)</f>
        <v>0</v>
      </c>
      <c r="M478" s="161">
        <f t="shared" si="150"/>
        <v>0</v>
      </c>
      <c r="N478" s="161">
        <f t="shared" si="150"/>
        <v>0</v>
      </c>
      <c r="O478" s="161">
        <f t="shared" si="150"/>
        <v>0</v>
      </c>
      <c r="P478" s="161">
        <f t="shared" si="150"/>
        <v>0</v>
      </c>
      <c r="Q478" s="161"/>
      <c r="R478" s="161"/>
      <c r="S478" s="161"/>
      <c r="T478" s="161"/>
      <c r="U478" s="161"/>
      <c r="V478" s="161"/>
      <c r="W478" s="161"/>
      <c r="X478" s="337"/>
      <c r="Y478" s="40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  <c r="EC478" s="148"/>
      <c r="ED478" s="148"/>
      <c r="EE478" s="148"/>
      <c r="EF478" s="148"/>
      <c r="EG478" s="148"/>
      <c r="EH478" s="148"/>
      <c r="EI478" s="148"/>
      <c r="EJ478" s="148"/>
      <c r="EK478" s="148"/>
      <c r="EL478" s="148"/>
      <c r="EM478" s="148"/>
      <c r="EN478" s="148"/>
      <c r="EO478" s="148"/>
      <c r="EP478" s="148"/>
      <c r="EQ478" s="148"/>
      <c r="ER478" s="148"/>
      <c r="ES478" s="148"/>
      <c r="ET478" s="148"/>
      <c r="EU478" s="148"/>
      <c r="EV478" s="148"/>
      <c r="EW478" s="148"/>
      <c r="EX478" s="148"/>
      <c r="EY478" s="148"/>
      <c r="EZ478" s="148"/>
      <c r="FA478" s="148"/>
      <c r="FB478" s="148"/>
      <c r="FC478" s="148"/>
      <c r="FD478" s="148"/>
      <c r="FE478" s="148"/>
      <c r="FF478" s="148"/>
      <c r="FG478" s="148"/>
      <c r="FH478" s="148"/>
      <c r="FI478" s="148"/>
      <c r="FJ478" s="148"/>
      <c r="FK478" s="148"/>
      <c r="FL478" s="148"/>
      <c r="FM478" s="148"/>
      <c r="FN478" s="148"/>
      <c r="FO478" s="148"/>
      <c r="FP478" s="148"/>
      <c r="FQ478" s="148"/>
      <c r="FR478" s="148"/>
      <c r="FS478" s="148"/>
      <c r="FT478" s="148"/>
      <c r="FU478" s="148"/>
      <c r="FV478" s="148"/>
      <c r="FW478" s="148"/>
      <c r="FX478" s="148"/>
      <c r="FY478" s="148"/>
      <c r="FZ478" s="148"/>
      <c r="GA478" s="148"/>
      <c r="GB478" s="148"/>
      <c r="GC478" s="148"/>
      <c r="GD478" s="148"/>
      <c r="GE478" s="148"/>
      <c r="GF478" s="148"/>
      <c r="GG478" s="148"/>
      <c r="GH478" s="148"/>
      <c r="GI478" s="148"/>
      <c r="GJ478" s="148"/>
      <c r="GK478" s="148"/>
      <c r="GL478" s="148"/>
      <c r="GM478" s="148"/>
      <c r="GN478" s="148"/>
      <c r="GO478" s="148"/>
      <c r="GP478" s="96"/>
    </row>
    <row r="479" spans="1:198" ht="14.25" hidden="1" customHeight="1">
      <c r="A479" s="333">
        <v>26</v>
      </c>
      <c r="B479" s="338" t="s">
        <v>111</v>
      </c>
      <c r="C479" s="359">
        <v>2020</v>
      </c>
      <c r="D479" s="359">
        <v>2023</v>
      </c>
      <c r="E479" s="430" t="s">
        <v>27</v>
      </c>
      <c r="F479" s="352">
        <f>X479</f>
        <v>0</v>
      </c>
      <c r="G479" s="548">
        <v>60016</v>
      </c>
      <c r="H479" s="200">
        <v>6050</v>
      </c>
      <c r="I479" s="183" t="s">
        <v>28</v>
      </c>
      <c r="J479" s="161">
        <v>20000</v>
      </c>
      <c r="K479" s="161"/>
      <c r="L479" s="156"/>
      <c r="M479" s="156"/>
      <c r="N479" s="156"/>
      <c r="O479" s="156"/>
      <c r="P479" s="187"/>
      <c r="Q479" s="187"/>
      <c r="R479" s="187"/>
      <c r="S479" s="187"/>
      <c r="T479" s="187"/>
      <c r="U479" s="187"/>
      <c r="V479" s="187"/>
      <c r="W479" s="187"/>
      <c r="X479" s="337">
        <f>SUM(L483:W483)</f>
        <v>0</v>
      </c>
      <c r="Y479" s="40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  <c r="EC479" s="148"/>
      <c r="ED479" s="148"/>
      <c r="EE479" s="148"/>
      <c r="EF479" s="148"/>
      <c r="EG479" s="148"/>
      <c r="EH479" s="148"/>
      <c r="EI479" s="148"/>
      <c r="EJ479" s="148"/>
      <c r="EK479" s="148"/>
      <c r="EL479" s="148"/>
      <c r="EM479" s="148"/>
      <c r="EN479" s="148"/>
      <c r="EO479" s="148"/>
      <c r="EP479" s="148"/>
      <c r="EQ479" s="148"/>
      <c r="ER479" s="148"/>
      <c r="ES479" s="148"/>
      <c r="ET479" s="148"/>
      <c r="EU479" s="148"/>
      <c r="EV479" s="148"/>
      <c r="EW479" s="148"/>
      <c r="EX479" s="148"/>
      <c r="EY479" s="148"/>
      <c r="EZ479" s="148"/>
      <c r="FA479" s="148"/>
      <c r="FB479" s="148"/>
      <c r="FC479" s="148"/>
      <c r="FD479" s="148"/>
      <c r="FE479" s="148"/>
      <c r="FF479" s="148"/>
      <c r="FG479" s="148"/>
      <c r="FH479" s="148"/>
      <c r="FI479" s="148"/>
      <c r="FJ479" s="148"/>
      <c r="FK479" s="148"/>
      <c r="FL479" s="148"/>
      <c r="FM479" s="148"/>
      <c r="FN479" s="148"/>
      <c r="FO479" s="148"/>
      <c r="FP479" s="148"/>
      <c r="FQ479" s="148"/>
      <c r="FR479" s="148"/>
      <c r="FS479" s="148"/>
      <c r="FT479" s="148"/>
      <c r="FU479" s="148"/>
      <c r="FV479" s="148"/>
      <c r="FW479" s="148"/>
      <c r="FX479" s="148"/>
      <c r="FY479" s="148"/>
      <c r="FZ479" s="148"/>
      <c r="GA479" s="148"/>
      <c r="GB479" s="148"/>
      <c r="GC479" s="148"/>
      <c r="GD479" s="148"/>
      <c r="GE479" s="148"/>
      <c r="GF479" s="148"/>
      <c r="GG479" s="148"/>
      <c r="GH479" s="148"/>
      <c r="GI479" s="148"/>
      <c r="GJ479" s="148"/>
      <c r="GK479" s="148"/>
      <c r="GL479" s="148"/>
      <c r="GM479" s="148"/>
      <c r="GN479" s="148"/>
      <c r="GO479" s="148"/>
      <c r="GP479" s="96"/>
    </row>
    <row r="480" spans="1:198" ht="14.25" hidden="1" customHeight="1">
      <c r="A480" s="333"/>
      <c r="B480" s="339"/>
      <c r="C480" s="359"/>
      <c r="D480" s="359"/>
      <c r="E480" s="354"/>
      <c r="F480" s="352"/>
      <c r="G480" s="549"/>
      <c r="H480" s="200"/>
      <c r="I480" s="166" t="s">
        <v>31</v>
      </c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337"/>
      <c r="Y480" s="40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  <c r="EC480" s="148"/>
      <c r="ED480" s="148"/>
      <c r="EE480" s="148"/>
      <c r="EF480" s="148"/>
      <c r="EG480" s="148"/>
      <c r="EH480" s="148"/>
      <c r="EI480" s="148"/>
      <c r="EJ480" s="148"/>
      <c r="EK480" s="148"/>
      <c r="EL480" s="148"/>
      <c r="EM480" s="148"/>
      <c r="EN480" s="148"/>
      <c r="EO480" s="148"/>
      <c r="EP480" s="148"/>
      <c r="EQ480" s="148"/>
      <c r="ER480" s="148"/>
      <c r="ES480" s="148"/>
      <c r="ET480" s="148"/>
      <c r="EU480" s="148"/>
      <c r="EV480" s="148"/>
      <c r="EW480" s="148"/>
      <c r="EX480" s="148"/>
      <c r="EY480" s="148"/>
      <c r="EZ480" s="148"/>
      <c r="FA480" s="148"/>
      <c r="FB480" s="148"/>
      <c r="FC480" s="148"/>
      <c r="FD480" s="148"/>
      <c r="FE480" s="148"/>
      <c r="FF480" s="148"/>
      <c r="FG480" s="148"/>
      <c r="FH480" s="148"/>
      <c r="FI480" s="148"/>
      <c r="FJ480" s="148"/>
      <c r="FK480" s="148"/>
      <c r="FL480" s="148"/>
      <c r="FM480" s="148"/>
      <c r="FN480" s="148"/>
      <c r="FO480" s="148"/>
      <c r="FP480" s="148"/>
      <c r="FQ480" s="148"/>
      <c r="FR480" s="148"/>
      <c r="FS480" s="148"/>
      <c r="FT480" s="148"/>
      <c r="FU480" s="148"/>
      <c r="FV480" s="148"/>
      <c r="FW480" s="148"/>
      <c r="FX480" s="148"/>
      <c r="FY480" s="148"/>
      <c r="FZ480" s="148"/>
      <c r="GA480" s="148"/>
      <c r="GB480" s="148"/>
      <c r="GC480" s="148"/>
      <c r="GD480" s="148"/>
      <c r="GE480" s="148"/>
      <c r="GF480" s="148"/>
      <c r="GG480" s="148"/>
      <c r="GH480" s="148"/>
      <c r="GI480" s="148"/>
      <c r="GJ480" s="148"/>
      <c r="GK480" s="148"/>
      <c r="GL480" s="148"/>
      <c r="GM480" s="148"/>
      <c r="GN480" s="148"/>
      <c r="GO480" s="148"/>
      <c r="GP480" s="96"/>
    </row>
    <row r="481" spans="1:198" ht="14.25" hidden="1" customHeight="1">
      <c r="A481" s="333"/>
      <c r="B481" s="339"/>
      <c r="C481" s="359"/>
      <c r="D481" s="359"/>
      <c r="E481" s="354"/>
      <c r="F481" s="352"/>
      <c r="G481" s="549"/>
      <c r="H481" s="200"/>
      <c r="I481" s="166" t="s">
        <v>30</v>
      </c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337"/>
      <c r="Y481" s="40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  <c r="EC481" s="148"/>
      <c r="ED481" s="148"/>
      <c r="EE481" s="148"/>
      <c r="EF481" s="148"/>
      <c r="EG481" s="148"/>
      <c r="EH481" s="148"/>
      <c r="EI481" s="148"/>
      <c r="EJ481" s="148"/>
      <c r="EK481" s="148"/>
      <c r="EL481" s="148"/>
      <c r="EM481" s="148"/>
      <c r="EN481" s="148"/>
      <c r="EO481" s="148"/>
      <c r="EP481" s="148"/>
      <c r="EQ481" s="148"/>
      <c r="ER481" s="148"/>
      <c r="ES481" s="148"/>
      <c r="ET481" s="148"/>
      <c r="EU481" s="148"/>
      <c r="EV481" s="148"/>
      <c r="EW481" s="148"/>
      <c r="EX481" s="148"/>
      <c r="EY481" s="148"/>
      <c r="EZ481" s="148"/>
      <c r="FA481" s="148"/>
      <c r="FB481" s="148"/>
      <c r="FC481" s="148"/>
      <c r="FD481" s="148"/>
      <c r="FE481" s="148"/>
      <c r="FF481" s="148"/>
      <c r="FG481" s="148"/>
      <c r="FH481" s="148"/>
      <c r="FI481" s="148"/>
      <c r="FJ481" s="148"/>
      <c r="FK481" s="148"/>
      <c r="FL481" s="148"/>
      <c r="FM481" s="148"/>
      <c r="FN481" s="148"/>
      <c r="FO481" s="148"/>
      <c r="FP481" s="148"/>
      <c r="FQ481" s="148"/>
      <c r="FR481" s="148"/>
      <c r="FS481" s="148"/>
      <c r="FT481" s="148"/>
      <c r="FU481" s="148"/>
      <c r="FV481" s="148"/>
      <c r="FW481" s="148"/>
      <c r="FX481" s="148"/>
      <c r="FY481" s="148"/>
      <c r="FZ481" s="148"/>
      <c r="GA481" s="148"/>
      <c r="GB481" s="148"/>
      <c r="GC481" s="148"/>
      <c r="GD481" s="148"/>
      <c r="GE481" s="148"/>
      <c r="GF481" s="148"/>
      <c r="GG481" s="148"/>
      <c r="GH481" s="148"/>
      <c r="GI481" s="148"/>
      <c r="GJ481" s="148"/>
      <c r="GK481" s="148"/>
      <c r="GL481" s="148"/>
      <c r="GM481" s="148"/>
      <c r="GN481" s="148"/>
      <c r="GO481" s="148"/>
      <c r="GP481" s="96"/>
    </row>
    <row r="482" spans="1:198" ht="15.75" hidden="1" customHeight="1">
      <c r="A482" s="333"/>
      <c r="B482" s="339"/>
      <c r="C482" s="359"/>
      <c r="D482" s="359"/>
      <c r="E482" s="354"/>
      <c r="F482" s="352"/>
      <c r="G482" s="549"/>
      <c r="H482" s="224"/>
      <c r="I482" s="166" t="s">
        <v>124</v>
      </c>
      <c r="J482" s="223"/>
      <c r="K482" s="223"/>
      <c r="L482" s="156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337"/>
      <c r="Y482" s="40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  <c r="EC482" s="148"/>
      <c r="ED482" s="148"/>
      <c r="EE482" s="148"/>
      <c r="EF482" s="148"/>
      <c r="EG482" s="148"/>
      <c r="EH482" s="148"/>
      <c r="EI482" s="148"/>
      <c r="EJ482" s="148"/>
      <c r="EK482" s="148"/>
      <c r="EL482" s="148"/>
      <c r="EM482" s="148"/>
      <c r="EN482" s="148"/>
      <c r="EO482" s="148"/>
      <c r="EP482" s="148"/>
      <c r="EQ482" s="148"/>
      <c r="ER482" s="148"/>
      <c r="ES482" s="148"/>
      <c r="ET482" s="148"/>
      <c r="EU482" s="148"/>
      <c r="EV482" s="148"/>
      <c r="EW482" s="148"/>
      <c r="EX482" s="148"/>
      <c r="EY482" s="148"/>
      <c r="EZ482" s="148"/>
      <c r="FA482" s="148"/>
      <c r="FB482" s="148"/>
      <c r="FC482" s="148"/>
      <c r="FD482" s="148"/>
      <c r="FE482" s="148"/>
      <c r="FF482" s="148"/>
      <c r="FG482" s="148"/>
      <c r="FH482" s="148"/>
      <c r="FI482" s="148"/>
      <c r="FJ482" s="148"/>
      <c r="FK482" s="148"/>
      <c r="FL482" s="148"/>
      <c r="FM482" s="148"/>
      <c r="FN482" s="148"/>
      <c r="FO482" s="148"/>
      <c r="FP482" s="148"/>
      <c r="FQ482" s="148"/>
      <c r="FR482" s="148"/>
      <c r="FS482" s="148"/>
      <c r="FT482" s="148"/>
      <c r="FU482" s="148"/>
      <c r="FV482" s="148"/>
      <c r="FW482" s="148"/>
      <c r="FX482" s="148"/>
      <c r="FY482" s="148"/>
      <c r="FZ482" s="148"/>
      <c r="GA482" s="148"/>
      <c r="GB482" s="148"/>
      <c r="GC482" s="148"/>
      <c r="GD482" s="148"/>
      <c r="GE482" s="148"/>
      <c r="GF482" s="148"/>
      <c r="GG482" s="148"/>
      <c r="GH482" s="148"/>
      <c r="GI482" s="148"/>
      <c r="GJ482" s="148"/>
      <c r="GK482" s="148"/>
      <c r="GL482" s="148"/>
      <c r="GM482" s="148"/>
      <c r="GN482" s="148"/>
      <c r="GO482" s="148"/>
      <c r="GP482" s="96"/>
    </row>
    <row r="483" spans="1:198" ht="12.75" hidden="1" customHeight="1">
      <c r="A483" s="333"/>
      <c r="B483" s="343"/>
      <c r="C483" s="359"/>
      <c r="D483" s="359"/>
      <c r="E483" s="354"/>
      <c r="F483" s="352"/>
      <c r="G483" s="550"/>
      <c r="H483" s="200"/>
      <c r="I483" s="160" t="s">
        <v>26</v>
      </c>
      <c r="J483" s="161"/>
      <c r="K483" s="161"/>
      <c r="L483" s="161">
        <f t="shared" ref="L483:P483" si="151">SUM(L479:L482)</f>
        <v>0</v>
      </c>
      <c r="M483" s="161">
        <f t="shared" si="151"/>
        <v>0</v>
      </c>
      <c r="N483" s="161">
        <f t="shared" si="151"/>
        <v>0</v>
      </c>
      <c r="O483" s="161">
        <f t="shared" si="151"/>
        <v>0</v>
      </c>
      <c r="P483" s="161">
        <f t="shared" si="151"/>
        <v>0</v>
      </c>
      <c r="Q483" s="161"/>
      <c r="R483" s="161"/>
      <c r="S483" s="161"/>
      <c r="T483" s="161"/>
      <c r="U483" s="161"/>
      <c r="V483" s="161"/>
      <c r="W483" s="161"/>
      <c r="X483" s="337"/>
      <c r="Y483" s="40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  <c r="EC483" s="148"/>
      <c r="ED483" s="148"/>
      <c r="EE483" s="148"/>
      <c r="EF483" s="148"/>
      <c r="EG483" s="148"/>
      <c r="EH483" s="148"/>
      <c r="EI483" s="148"/>
      <c r="EJ483" s="148"/>
      <c r="EK483" s="148"/>
      <c r="EL483" s="148"/>
      <c r="EM483" s="148"/>
      <c r="EN483" s="148"/>
      <c r="EO483" s="148"/>
      <c r="EP483" s="148"/>
      <c r="EQ483" s="148"/>
      <c r="ER483" s="148"/>
      <c r="ES483" s="148"/>
      <c r="ET483" s="148"/>
      <c r="EU483" s="148"/>
      <c r="EV483" s="148"/>
      <c r="EW483" s="148"/>
      <c r="EX483" s="148"/>
      <c r="EY483" s="148"/>
      <c r="EZ483" s="148"/>
      <c r="FA483" s="148"/>
      <c r="FB483" s="148"/>
      <c r="FC483" s="148"/>
      <c r="FD483" s="148"/>
      <c r="FE483" s="148"/>
      <c r="FF483" s="148"/>
      <c r="FG483" s="148"/>
      <c r="FH483" s="148"/>
      <c r="FI483" s="148"/>
      <c r="FJ483" s="148"/>
      <c r="FK483" s="148"/>
      <c r="FL483" s="148"/>
      <c r="FM483" s="148"/>
      <c r="FN483" s="148"/>
      <c r="FO483" s="148"/>
      <c r="FP483" s="148"/>
      <c r="FQ483" s="148"/>
      <c r="FR483" s="148"/>
      <c r="FS483" s="148"/>
      <c r="FT483" s="148"/>
      <c r="FU483" s="148"/>
      <c r="FV483" s="148"/>
      <c r="FW483" s="148"/>
      <c r="FX483" s="148"/>
      <c r="FY483" s="148"/>
      <c r="FZ483" s="148"/>
      <c r="GA483" s="148"/>
      <c r="GB483" s="148"/>
      <c r="GC483" s="148"/>
      <c r="GD483" s="148"/>
      <c r="GE483" s="148"/>
      <c r="GF483" s="148"/>
      <c r="GG483" s="148"/>
      <c r="GH483" s="148"/>
      <c r="GI483" s="148"/>
      <c r="GJ483" s="148"/>
      <c r="GK483" s="148"/>
      <c r="GL483" s="148"/>
      <c r="GM483" s="148"/>
      <c r="GN483" s="148"/>
      <c r="GO483" s="148"/>
      <c r="GP483" s="96"/>
    </row>
    <row r="484" spans="1:198" ht="14.25" customHeight="1">
      <c r="A484" s="373">
        <v>37</v>
      </c>
      <c r="B484" s="542" t="s">
        <v>151</v>
      </c>
      <c r="C484" s="382">
        <v>2022</v>
      </c>
      <c r="D484" s="435">
        <v>2025</v>
      </c>
      <c r="E484" s="354" t="s">
        <v>27</v>
      </c>
      <c r="F484" s="352">
        <f>X484+85239</f>
        <v>10320239</v>
      </c>
      <c r="G484" s="357">
        <v>60016</v>
      </c>
      <c r="H484" s="200">
        <v>6050</v>
      </c>
      <c r="I484" s="183" t="s">
        <v>28</v>
      </c>
      <c r="J484" s="161"/>
      <c r="K484" s="161"/>
      <c r="L484" s="156"/>
      <c r="M484" s="156">
        <v>2135000</v>
      </c>
      <c r="N484" s="156">
        <v>500000</v>
      </c>
      <c r="O484" s="156"/>
      <c r="P484" s="156"/>
      <c r="Q484" s="156"/>
      <c r="R484" s="187"/>
      <c r="S484" s="187"/>
      <c r="T484" s="187"/>
      <c r="U484" s="187"/>
      <c r="V484" s="187"/>
      <c r="W484" s="187"/>
      <c r="X484" s="337">
        <f>SUM(L488:W488)</f>
        <v>10235000</v>
      </c>
      <c r="Y484" s="40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  <c r="EC484" s="148"/>
      <c r="ED484" s="148"/>
      <c r="EE484" s="148"/>
      <c r="EF484" s="148"/>
      <c r="EG484" s="148"/>
      <c r="EH484" s="148"/>
      <c r="EI484" s="148"/>
      <c r="EJ484" s="148"/>
      <c r="EK484" s="148"/>
      <c r="EL484" s="148"/>
      <c r="EM484" s="148"/>
      <c r="EN484" s="148"/>
      <c r="EO484" s="148"/>
      <c r="EP484" s="148"/>
      <c r="EQ484" s="148"/>
      <c r="ER484" s="148"/>
      <c r="ES484" s="148"/>
      <c r="ET484" s="148"/>
      <c r="EU484" s="148"/>
      <c r="EV484" s="148"/>
      <c r="EW484" s="148"/>
      <c r="EX484" s="148"/>
      <c r="EY484" s="148"/>
      <c r="EZ484" s="148"/>
      <c r="FA484" s="148"/>
      <c r="FB484" s="148"/>
      <c r="FC484" s="148"/>
      <c r="FD484" s="148"/>
      <c r="FE484" s="148"/>
      <c r="FF484" s="148"/>
      <c r="FG484" s="148"/>
      <c r="FH484" s="148"/>
      <c r="FI484" s="148"/>
      <c r="FJ484" s="148"/>
      <c r="FK484" s="148"/>
      <c r="FL484" s="148"/>
      <c r="FM484" s="148"/>
      <c r="FN484" s="148"/>
      <c r="FO484" s="148"/>
      <c r="FP484" s="148"/>
      <c r="FQ484" s="148"/>
      <c r="FR484" s="148"/>
      <c r="FS484" s="148"/>
      <c r="FT484" s="148"/>
      <c r="FU484" s="148"/>
      <c r="FV484" s="148"/>
      <c r="FW484" s="148"/>
      <c r="FX484" s="148"/>
      <c r="FY484" s="148"/>
      <c r="FZ484" s="148"/>
      <c r="GA484" s="148"/>
      <c r="GB484" s="148"/>
      <c r="GC484" s="148"/>
      <c r="GD484" s="148"/>
      <c r="GE484" s="148"/>
      <c r="GF484" s="148"/>
      <c r="GG484" s="148"/>
      <c r="GH484" s="148"/>
      <c r="GI484" s="148"/>
      <c r="GJ484" s="148"/>
      <c r="GK484" s="148"/>
      <c r="GL484" s="148"/>
      <c r="GM484" s="148"/>
      <c r="GN484" s="148"/>
      <c r="GO484" s="148"/>
      <c r="GP484" s="96"/>
    </row>
    <row r="485" spans="1:198" ht="14.25" customHeight="1">
      <c r="A485" s="374"/>
      <c r="B485" s="542"/>
      <c r="C485" s="383"/>
      <c r="D485" s="436"/>
      <c r="E485" s="354"/>
      <c r="F485" s="352"/>
      <c r="G485" s="357"/>
      <c r="H485" s="200">
        <v>6370</v>
      </c>
      <c r="I485" s="155" t="s">
        <v>186</v>
      </c>
      <c r="J485" s="161"/>
      <c r="K485" s="161"/>
      <c r="L485" s="187"/>
      <c r="M485" s="156">
        <v>0</v>
      </c>
      <c r="N485" s="156">
        <v>7600000</v>
      </c>
      <c r="O485" s="187"/>
      <c r="P485" s="187"/>
      <c r="Q485" s="187"/>
      <c r="R485" s="187"/>
      <c r="S485" s="187"/>
      <c r="T485" s="187"/>
      <c r="U485" s="187"/>
      <c r="V485" s="187"/>
      <c r="W485" s="187"/>
      <c r="X485" s="337"/>
      <c r="Y485" s="40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  <c r="EC485" s="148"/>
      <c r="ED485" s="148"/>
      <c r="EE485" s="148"/>
      <c r="EF485" s="148"/>
      <c r="EG485" s="148"/>
      <c r="EH485" s="148"/>
      <c r="EI485" s="148"/>
      <c r="EJ485" s="148"/>
      <c r="EK485" s="148"/>
      <c r="EL485" s="148"/>
      <c r="EM485" s="148"/>
      <c r="EN485" s="148"/>
      <c r="EO485" s="148"/>
      <c r="EP485" s="148"/>
      <c r="EQ485" s="148"/>
      <c r="ER485" s="148"/>
      <c r="ES485" s="148"/>
      <c r="ET485" s="148"/>
      <c r="EU485" s="148"/>
      <c r="EV485" s="148"/>
      <c r="EW485" s="148"/>
      <c r="EX485" s="148"/>
      <c r="EY485" s="148"/>
      <c r="EZ485" s="148"/>
      <c r="FA485" s="148"/>
      <c r="FB485" s="148"/>
      <c r="FC485" s="148"/>
      <c r="FD485" s="148"/>
      <c r="FE485" s="148"/>
      <c r="FF485" s="148"/>
      <c r="FG485" s="148"/>
      <c r="FH485" s="148"/>
      <c r="FI485" s="148"/>
      <c r="FJ485" s="148"/>
      <c r="FK485" s="148"/>
      <c r="FL485" s="148"/>
      <c r="FM485" s="148"/>
      <c r="FN485" s="148"/>
      <c r="FO485" s="148"/>
      <c r="FP485" s="148"/>
      <c r="FQ485" s="148"/>
      <c r="FR485" s="148"/>
      <c r="FS485" s="148"/>
      <c r="FT485" s="148"/>
      <c r="FU485" s="148"/>
      <c r="FV485" s="148"/>
      <c r="FW485" s="148"/>
      <c r="FX485" s="148"/>
      <c r="FY485" s="148"/>
      <c r="FZ485" s="148"/>
      <c r="GA485" s="148"/>
      <c r="GB485" s="148"/>
      <c r="GC485" s="148"/>
      <c r="GD485" s="148"/>
      <c r="GE485" s="148"/>
      <c r="GF485" s="148"/>
      <c r="GG485" s="148"/>
      <c r="GH485" s="148"/>
      <c r="GI485" s="148"/>
      <c r="GJ485" s="148"/>
      <c r="GK485" s="148"/>
      <c r="GL485" s="148"/>
      <c r="GM485" s="148"/>
      <c r="GN485" s="148"/>
      <c r="GO485" s="148"/>
      <c r="GP485" s="96"/>
    </row>
    <row r="486" spans="1:198" ht="12" customHeight="1">
      <c r="A486" s="374"/>
      <c r="B486" s="542"/>
      <c r="C486" s="383"/>
      <c r="D486" s="436"/>
      <c r="E486" s="354"/>
      <c r="F486" s="352"/>
      <c r="G486" s="357"/>
      <c r="H486" s="200"/>
      <c r="I486" s="166" t="s">
        <v>30</v>
      </c>
      <c r="J486" s="161"/>
      <c r="K486" s="161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337"/>
      <c r="Y486" s="40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  <c r="EC486" s="148"/>
      <c r="ED486" s="148"/>
      <c r="EE486" s="148"/>
      <c r="EF486" s="148"/>
      <c r="EG486" s="148"/>
      <c r="EH486" s="148"/>
      <c r="EI486" s="148"/>
      <c r="EJ486" s="148"/>
      <c r="EK486" s="148"/>
      <c r="EL486" s="148"/>
      <c r="EM486" s="148"/>
      <c r="EN486" s="148"/>
      <c r="EO486" s="148"/>
      <c r="EP486" s="148"/>
      <c r="EQ486" s="148"/>
      <c r="ER486" s="148"/>
      <c r="ES486" s="148"/>
      <c r="ET486" s="148"/>
      <c r="EU486" s="148"/>
      <c r="EV486" s="148"/>
      <c r="EW486" s="148"/>
      <c r="EX486" s="148"/>
      <c r="EY486" s="148"/>
      <c r="EZ486" s="148"/>
      <c r="FA486" s="148"/>
      <c r="FB486" s="148"/>
      <c r="FC486" s="148"/>
      <c r="FD486" s="148"/>
      <c r="FE486" s="148"/>
      <c r="FF486" s="148"/>
      <c r="FG486" s="148"/>
      <c r="FH486" s="148"/>
      <c r="FI486" s="148"/>
      <c r="FJ486" s="148"/>
      <c r="FK486" s="148"/>
      <c r="FL486" s="148"/>
      <c r="FM486" s="148"/>
      <c r="FN486" s="148"/>
      <c r="FO486" s="148"/>
      <c r="FP486" s="148"/>
      <c r="FQ486" s="148"/>
      <c r="FR486" s="148"/>
      <c r="FS486" s="148"/>
      <c r="FT486" s="148"/>
      <c r="FU486" s="148"/>
      <c r="FV486" s="148"/>
      <c r="FW486" s="148"/>
      <c r="FX486" s="148"/>
      <c r="FY486" s="148"/>
      <c r="FZ486" s="148"/>
      <c r="GA486" s="148"/>
      <c r="GB486" s="148"/>
      <c r="GC486" s="148"/>
      <c r="GD486" s="148"/>
      <c r="GE486" s="148"/>
      <c r="GF486" s="148"/>
      <c r="GG486" s="148"/>
      <c r="GH486" s="148"/>
      <c r="GI486" s="148"/>
      <c r="GJ486" s="148"/>
      <c r="GK486" s="148"/>
      <c r="GL486" s="148"/>
      <c r="GM486" s="148"/>
      <c r="GN486" s="148"/>
      <c r="GO486" s="148"/>
      <c r="GP486" s="96"/>
    </row>
    <row r="487" spans="1:198" ht="12" customHeight="1">
      <c r="A487" s="374"/>
      <c r="B487" s="542"/>
      <c r="C487" s="383"/>
      <c r="D487" s="436"/>
      <c r="E487" s="354"/>
      <c r="F487" s="352"/>
      <c r="G487" s="357"/>
      <c r="H487" s="200"/>
      <c r="I487" s="166" t="s">
        <v>123</v>
      </c>
      <c r="J487" s="161"/>
      <c r="K487" s="161"/>
      <c r="L487" s="156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337"/>
      <c r="Y487" s="40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  <c r="EC487" s="148"/>
      <c r="ED487" s="148"/>
      <c r="EE487" s="148"/>
      <c r="EF487" s="148"/>
      <c r="EG487" s="148"/>
      <c r="EH487" s="148"/>
      <c r="EI487" s="148"/>
      <c r="EJ487" s="148"/>
      <c r="EK487" s="148"/>
      <c r="EL487" s="148"/>
      <c r="EM487" s="148"/>
      <c r="EN487" s="148"/>
      <c r="EO487" s="148"/>
      <c r="EP487" s="148"/>
      <c r="EQ487" s="148"/>
      <c r="ER487" s="148"/>
      <c r="ES487" s="148"/>
      <c r="ET487" s="148"/>
      <c r="EU487" s="148"/>
      <c r="EV487" s="148"/>
      <c r="EW487" s="148"/>
      <c r="EX487" s="148"/>
      <c r="EY487" s="148"/>
      <c r="EZ487" s="148"/>
      <c r="FA487" s="148"/>
      <c r="FB487" s="148"/>
      <c r="FC487" s="148"/>
      <c r="FD487" s="148"/>
      <c r="FE487" s="148"/>
      <c r="FF487" s="148"/>
      <c r="FG487" s="148"/>
      <c r="FH487" s="148"/>
      <c r="FI487" s="148"/>
      <c r="FJ487" s="148"/>
      <c r="FK487" s="148"/>
      <c r="FL487" s="148"/>
      <c r="FM487" s="148"/>
      <c r="FN487" s="148"/>
      <c r="FO487" s="148"/>
      <c r="FP487" s="148"/>
      <c r="FQ487" s="148"/>
      <c r="FR487" s="148"/>
      <c r="FS487" s="148"/>
      <c r="FT487" s="148"/>
      <c r="FU487" s="148"/>
      <c r="FV487" s="148"/>
      <c r="FW487" s="148"/>
      <c r="FX487" s="148"/>
      <c r="FY487" s="148"/>
      <c r="FZ487" s="148"/>
      <c r="GA487" s="148"/>
      <c r="GB487" s="148"/>
      <c r="GC487" s="148"/>
      <c r="GD487" s="148"/>
      <c r="GE487" s="148"/>
      <c r="GF487" s="148"/>
      <c r="GG487" s="148"/>
      <c r="GH487" s="148"/>
      <c r="GI487" s="148"/>
      <c r="GJ487" s="148"/>
      <c r="GK487" s="148"/>
      <c r="GL487" s="148"/>
      <c r="GM487" s="148"/>
      <c r="GN487" s="148"/>
      <c r="GO487" s="148"/>
      <c r="GP487" s="96"/>
    </row>
    <row r="488" spans="1:198" ht="12" customHeight="1">
      <c r="A488" s="375"/>
      <c r="B488" s="543"/>
      <c r="C488" s="384"/>
      <c r="D488" s="437"/>
      <c r="E488" s="354"/>
      <c r="F488" s="352"/>
      <c r="G488" s="357"/>
      <c r="H488" s="200"/>
      <c r="I488" s="160" t="s">
        <v>26</v>
      </c>
      <c r="J488" s="161"/>
      <c r="K488" s="161"/>
      <c r="L488" s="161">
        <f t="shared" ref="L488:Q488" si="152">SUM(L484:L487)</f>
        <v>0</v>
      </c>
      <c r="M488" s="161">
        <f t="shared" si="152"/>
        <v>2135000</v>
      </c>
      <c r="N488" s="161">
        <f t="shared" si="152"/>
        <v>8100000</v>
      </c>
      <c r="O488" s="161">
        <f t="shared" si="152"/>
        <v>0</v>
      </c>
      <c r="P488" s="161">
        <f t="shared" si="152"/>
        <v>0</v>
      </c>
      <c r="Q488" s="161">
        <f t="shared" si="152"/>
        <v>0</v>
      </c>
      <c r="R488" s="161"/>
      <c r="S488" s="161"/>
      <c r="T488" s="161"/>
      <c r="U488" s="161"/>
      <c r="V488" s="161"/>
      <c r="W488" s="161"/>
      <c r="X488" s="337"/>
      <c r="Y488" s="40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  <c r="ER488" s="148"/>
      <c r="ES488" s="148"/>
      <c r="ET488" s="148"/>
      <c r="EU488" s="148"/>
      <c r="EV488" s="148"/>
      <c r="EW488" s="148"/>
      <c r="EX488" s="148"/>
      <c r="EY488" s="148"/>
      <c r="EZ488" s="148"/>
      <c r="FA488" s="148"/>
      <c r="FB488" s="148"/>
      <c r="FC488" s="148"/>
      <c r="FD488" s="148"/>
      <c r="FE488" s="148"/>
      <c r="FF488" s="148"/>
      <c r="FG488" s="148"/>
      <c r="FH488" s="148"/>
      <c r="FI488" s="148"/>
      <c r="FJ488" s="148"/>
      <c r="FK488" s="148"/>
      <c r="FL488" s="148"/>
      <c r="FM488" s="148"/>
      <c r="FN488" s="148"/>
      <c r="FO488" s="148"/>
      <c r="FP488" s="148"/>
      <c r="FQ488" s="148"/>
      <c r="FR488" s="148"/>
      <c r="FS488" s="148"/>
      <c r="FT488" s="148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8"/>
      <c r="GH488" s="148"/>
      <c r="GI488" s="148"/>
      <c r="GJ488" s="148"/>
      <c r="GK488" s="148"/>
      <c r="GL488" s="148"/>
      <c r="GM488" s="148"/>
      <c r="GN488" s="148"/>
      <c r="GO488" s="148"/>
      <c r="GP488" s="96"/>
    </row>
    <row r="489" spans="1:198" ht="12" customHeight="1">
      <c r="A489" s="373">
        <v>38</v>
      </c>
      <c r="B489" s="389" t="s">
        <v>228</v>
      </c>
      <c r="C489" s="382">
        <v>2024</v>
      </c>
      <c r="D489" s="435">
        <v>2028</v>
      </c>
      <c r="E489" s="354" t="s">
        <v>27</v>
      </c>
      <c r="F489" s="352">
        <f>X489</f>
        <v>500000</v>
      </c>
      <c r="G489" s="357">
        <v>60016</v>
      </c>
      <c r="H489" s="200">
        <v>6050</v>
      </c>
      <c r="I489" s="183" t="s">
        <v>28</v>
      </c>
      <c r="J489" s="161"/>
      <c r="K489" s="161"/>
      <c r="L489" s="156"/>
      <c r="M489" s="156">
        <v>0</v>
      </c>
      <c r="N489" s="156"/>
      <c r="O489" s="156"/>
      <c r="P489" s="156">
        <v>200000</v>
      </c>
      <c r="Q489" s="156">
        <v>300000</v>
      </c>
      <c r="R489" s="187"/>
      <c r="S489" s="187"/>
      <c r="T489" s="187"/>
      <c r="U489" s="187"/>
      <c r="V489" s="187"/>
      <c r="W489" s="187"/>
      <c r="X489" s="337">
        <f>SUM(L493:W493)</f>
        <v>500000</v>
      </c>
      <c r="Y489" s="40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  <c r="EC489" s="148"/>
      <c r="ED489" s="148"/>
      <c r="EE489" s="148"/>
      <c r="EF489" s="148"/>
      <c r="EG489" s="148"/>
      <c r="EH489" s="148"/>
      <c r="EI489" s="148"/>
      <c r="EJ489" s="148"/>
      <c r="EK489" s="148"/>
      <c r="EL489" s="148"/>
      <c r="EM489" s="148"/>
      <c r="EN489" s="148"/>
      <c r="EO489" s="148"/>
      <c r="EP489" s="148"/>
      <c r="EQ489" s="148"/>
      <c r="ER489" s="148"/>
      <c r="ES489" s="148"/>
      <c r="ET489" s="148"/>
      <c r="EU489" s="148"/>
      <c r="EV489" s="148"/>
      <c r="EW489" s="148"/>
      <c r="EX489" s="148"/>
      <c r="EY489" s="148"/>
      <c r="EZ489" s="148"/>
      <c r="FA489" s="148"/>
      <c r="FB489" s="148"/>
      <c r="FC489" s="148"/>
      <c r="FD489" s="148"/>
      <c r="FE489" s="148"/>
      <c r="FF489" s="148"/>
      <c r="FG489" s="148"/>
      <c r="FH489" s="148"/>
      <c r="FI489" s="148"/>
      <c r="FJ489" s="148"/>
      <c r="FK489" s="148"/>
      <c r="FL489" s="148"/>
      <c r="FM489" s="148"/>
      <c r="FN489" s="148"/>
      <c r="FO489" s="148"/>
      <c r="FP489" s="148"/>
      <c r="FQ489" s="148"/>
      <c r="FR489" s="148"/>
      <c r="FS489" s="148"/>
      <c r="FT489" s="148"/>
      <c r="FU489" s="148"/>
      <c r="FV489" s="148"/>
      <c r="FW489" s="148"/>
      <c r="FX489" s="148"/>
      <c r="FY489" s="148"/>
      <c r="FZ489" s="148"/>
      <c r="GA489" s="148"/>
      <c r="GB489" s="148"/>
      <c r="GC489" s="148"/>
      <c r="GD489" s="148"/>
      <c r="GE489" s="148"/>
      <c r="GF489" s="148"/>
      <c r="GG489" s="148"/>
      <c r="GH489" s="148"/>
      <c r="GI489" s="148"/>
      <c r="GJ489" s="148"/>
      <c r="GK489" s="148"/>
      <c r="GL489" s="148"/>
      <c r="GM489" s="148"/>
      <c r="GN489" s="148"/>
      <c r="GO489" s="148"/>
      <c r="GP489" s="96"/>
    </row>
    <row r="490" spans="1:198" ht="12" customHeight="1">
      <c r="A490" s="374"/>
      <c r="B490" s="389"/>
      <c r="C490" s="383"/>
      <c r="D490" s="436"/>
      <c r="E490" s="354"/>
      <c r="F490" s="352"/>
      <c r="G490" s="357"/>
      <c r="H490" s="200"/>
      <c r="I490" s="166" t="s">
        <v>31</v>
      </c>
      <c r="J490" s="161"/>
      <c r="K490" s="161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337"/>
      <c r="Y490" s="40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  <c r="EC490" s="148"/>
      <c r="ED490" s="148"/>
      <c r="EE490" s="148"/>
      <c r="EF490" s="148"/>
      <c r="EG490" s="148"/>
      <c r="EH490" s="148"/>
      <c r="EI490" s="148"/>
      <c r="EJ490" s="148"/>
      <c r="EK490" s="148"/>
      <c r="EL490" s="148"/>
      <c r="EM490" s="148"/>
      <c r="EN490" s="148"/>
      <c r="EO490" s="148"/>
      <c r="EP490" s="148"/>
      <c r="EQ490" s="148"/>
      <c r="ER490" s="148"/>
      <c r="ES490" s="148"/>
      <c r="ET490" s="148"/>
      <c r="EU490" s="148"/>
      <c r="EV490" s="148"/>
      <c r="EW490" s="148"/>
      <c r="EX490" s="148"/>
      <c r="EY490" s="148"/>
      <c r="EZ490" s="148"/>
      <c r="FA490" s="148"/>
      <c r="FB490" s="148"/>
      <c r="FC490" s="148"/>
      <c r="FD490" s="148"/>
      <c r="FE490" s="148"/>
      <c r="FF490" s="148"/>
      <c r="FG490" s="148"/>
      <c r="FH490" s="148"/>
      <c r="FI490" s="148"/>
      <c r="FJ490" s="148"/>
      <c r="FK490" s="148"/>
      <c r="FL490" s="148"/>
      <c r="FM490" s="148"/>
      <c r="FN490" s="148"/>
      <c r="FO490" s="148"/>
      <c r="FP490" s="148"/>
      <c r="FQ490" s="148"/>
      <c r="FR490" s="148"/>
      <c r="FS490" s="148"/>
      <c r="FT490" s="148"/>
      <c r="FU490" s="148"/>
      <c r="FV490" s="148"/>
      <c r="FW490" s="148"/>
      <c r="FX490" s="148"/>
      <c r="FY490" s="148"/>
      <c r="FZ490" s="148"/>
      <c r="GA490" s="148"/>
      <c r="GB490" s="148"/>
      <c r="GC490" s="148"/>
      <c r="GD490" s="148"/>
      <c r="GE490" s="148"/>
      <c r="GF490" s="148"/>
      <c r="GG490" s="148"/>
      <c r="GH490" s="148"/>
      <c r="GI490" s="148"/>
      <c r="GJ490" s="148"/>
      <c r="GK490" s="148"/>
      <c r="GL490" s="148"/>
      <c r="GM490" s="148"/>
      <c r="GN490" s="148"/>
      <c r="GO490" s="148"/>
      <c r="GP490" s="96"/>
    </row>
    <row r="491" spans="1:198" ht="12" customHeight="1">
      <c r="A491" s="374"/>
      <c r="B491" s="389"/>
      <c r="C491" s="383"/>
      <c r="D491" s="436"/>
      <c r="E491" s="354"/>
      <c r="F491" s="352"/>
      <c r="G491" s="357"/>
      <c r="H491" s="200"/>
      <c r="I491" s="166" t="s">
        <v>30</v>
      </c>
      <c r="J491" s="161"/>
      <c r="K491" s="161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337"/>
      <c r="Y491" s="40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  <c r="EC491" s="148"/>
      <c r="ED491" s="148"/>
      <c r="EE491" s="148"/>
      <c r="EF491" s="148"/>
      <c r="EG491" s="148"/>
      <c r="EH491" s="148"/>
      <c r="EI491" s="148"/>
      <c r="EJ491" s="148"/>
      <c r="EK491" s="148"/>
      <c r="EL491" s="148"/>
      <c r="EM491" s="148"/>
      <c r="EN491" s="148"/>
      <c r="EO491" s="148"/>
      <c r="EP491" s="148"/>
      <c r="EQ491" s="148"/>
      <c r="ER491" s="148"/>
      <c r="ES491" s="148"/>
      <c r="ET491" s="148"/>
      <c r="EU491" s="148"/>
      <c r="EV491" s="148"/>
      <c r="EW491" s="148"/>
      <c r="EX491" s="148"/>
      <c r="EY491" s="148"/>
      <c r="EZ491" s="148"/>
      <c r="FA491" s="148"/>
      <c r="FB491" s="148"/>
      <c r="FC491" s="148"/>
      <c r="FD491" s="148"/>
      <c r="FE491" s="148"/>
      <c r="FF491" s="148"/>
      <c r="FG491" s="148"/>
      <c r="FH491" s="148"/>
      <c r="FI491" s="148"/>
      <c r="FJ491" s="148"/>
      <c r="FK491" s="148"/>
      <c r="FL491" s="148"/>
      <c r="FM491" s="148"/>
      <c r="FN491" s="148"/>
      <c r="FO491" s="148"/>
      <c r="FP491" s="148"/>
      <c r="FQ491" s="148"/>
      <c r="FR491" s="148"/>
      <c r="FS491" s="148"/>
      <c r="FT491" s="148"/>
      <c r="FU491" s="148"/>
      <c r="FV491" s="148"/>
      <c r="FW491" s="148"/>
      <c r="FX491" s="148"/>
      <c r="FY491" s="148"/>
      <c r="FZ491" s="148"/>
      <c r="GA491" s="148"/>
      <c r="GB491" s="148"/>
      <c r="GC491" s="148"/>
      <c r="GD491" s="148"/>
      <c r="GE491" s="148"/>
      <c r="GF491" s="148"/>
      <c r="GG491" s="148"/>
      <c r="GH491" s="148"/>
      <c r="GI491" s="148"/>
      <c r="GJ491" s="148"/>
      <c r="GK491" s="148"/>
      <c r="GL491" s="148"/>
      <c r="GM491" s="148"/>
      <c r="GN491" s="148"/>
      <c r="GO491" s="148"/>
      <c r="GP491" s="96"/>
    </row>
    <row r="492" spans="1:198" ht="12" customHeight="1">
      <c r="A492" s="374"/>
      <c r="B492" s="389"/>
      <c r="C492" s="383"/>
      <c r="D492" s="436"/>
      <c r="E492" s="354"/>
      <c r="F492" s="352"/>
      <c r="G492" s="357"/>
      <c r="H492" s="200"/>
      <c r="I492" s="166" t="s">
        <v>123</v>
      </c>
      <c r="J492" s="161"/>
      <c r="K492" s="161"/>
      <c r="L492" s="156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337"/>
      <c r="Y492" s="40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  <c r="EC492" s="148"/>
      <c r="ED492" s="148"/>
      <c r="EE492" s="148"/>
      <c r="EF492" s="148"/>
      <c r="EG492" s="148"/>
      <c r="EH492" s="148"/>
      <c r="EI492" s="148"/>
      <c r="EJ492" s="148"/>
      <c r="EK492" s="148"/>
      <c r="EL492" s="148"/>
      <c r="EM492" s="148"/>
      <c r="EN492" s="148"/>
      <c r="EO492" s="148"/>
      <c r="EP492" s="148"/>
      <c r="EQ492" s="148"/>
      <c r="ER492" s="148"/>
      <c r="ES492" s="148"/>
      <c r="ET492" s="148"/>
      <c r="EU492" s="148"/>
      <c r="EV492" s="148"/>
      <c r="EW492" s="148"/>
      <c r="EX492" s="148"/>
      <c r="EY492" s="148"/>
      <c r="EZ492" s="148"/>
      <c r="FA492" s="148"/>
      <c r="FB492" s="148"/>
      <c r="FC492" s="148"/>
      <c r="FD492" s="148"/>
      <c r="FE492" s="148"/>
      <c r="FF492" s="148"/>
      <c r="FG492" s="148"/>
      <c r="FH492" s="148"/>
      <c r="FI492" s="148"/>
      <c r="FJ492" s="148"/>
      <c r="FK492" s="148"/>
      <c r="FL492" s="148"/>
      <c r="FM492" s="148"/>
      <c r="FN492" s="148"/>
      <c r="FO492" s="148"/>
      <c r="FP492" s="148"/>
      <c r="FQ492" s="148"/>
      <c r="FR492" s="148"/>
      <c r="FS492" s="148"/>
      <c r="FT492" s="148"/>
      <c r="FU492" s="148"/>
      <c r="FV492" s="148"/>
      <c r="FW492" s="148"/>
      <c r="FX492" s="148"/>
      <c r="FY492" s="148"/>
      <c r="FZ492" s="148"/>
      <c r="GA492" s="148"/>
      <c r="GB492" s="148"/>
      <c r="GC492" s="148"/>
      <c r="GD492" s="148"/>
      <c r="GE492" s="148"/>
      <c r="GF492" s="148"/>
      <c r="GG492" s="148"/>
      <c r="GH492" s="148"/>
      <c r="GI492" s="148"/>
      <c r="GJ492" s="148"/>
      <c r="GK492" s="148"/>
      <c r="GL492" s="148"/>
      <c r="GM492" s="148"/>
      <c r="GN492" s="148"/>
      <c r="GO492" s="148"/>
      <c r="GP492" s="96"/>
    </row>
    <row r="493" spans="1:198" ht="12" customHeight="1">
      <c r="A493" s="375"/>
      <c r="B493" s="390"/>
      <c r="C493" s="384"/>
      <c r="D493" s="437"/>
      <c r="E493" s="354"/>
      <c r="F493" s="352"/>
      <c r="G493" s="357"/>
      <c r="H493" s="200"/>
      <c r="I493" s="160" t="s">
        <v>26</v>
      </c>
      <c r="J493" s="161"/>
      <c r="K493" s="161"/>
      <c r="L493" s="161">
        <f t="shared" ref="L493:W493" si="153">SUM(L489:L492)</f>
        <v>0</v>
      </c>
      <c r="M493" s="161">
        <f t="shared" si="153"/>
        <v>0</v>
      </c>
      <c r="N493" s="161">
        <f t="shared" si="153"/>
        <v>0</v>
      </c>
      <c r="O493" s="161">
        <f t="shared" si="153"/>
        <v>0</v>
      </c>
      <c r="P493" s="161">
        <f t="shared" si="153"/>
        <v>200000</v>
      </c>
      <c r="Q493" s="161">
        <f t="shared" si="153"/>
        <v>300000</v>
      </c>
      <c r="R493" s="161">
        <f t="shared" si="153"/>
        <v>0</v>
      </c>
      <c r="S493" s="161">
        <f t="shared" si="153"/>
        <v>0</v>
      </c>
      <c r="T493" s="161">
        <f t="shared" si="153"/>
        <v>0</v>
      </c>
      <c r="U493" s="161">
        <f t="shared" si="153"/>
        <v>0</v>
      </c>
      <c r="V493" s="161">
        <f t="shared" si="153"/>
        <v>0</v>
      </c>
      <c r="W493" s="161">
        <f t="shared" si="153"/>
        <v>0</v>
      </c>
      <c r="X493" s="337"/>
      <c r="Y493" s="40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  <c r="EC493" s="148"/>
      <c r="ED493" s="148"/>
      <c r="EE493" s="148"/>
      <c r="EF493" s="148"/>
      <c r="EG493" s="148"/>
      <c r="EH493" s="148"/>
      <c r="EI493" s="148"/>
      <c r="EJ493" s="148"/>
      <c r="EK493" s="148"/>
      <c r="EL493" s="148"/>
      <c r="EM493" s="148"/>
      <c r="EN493" s="148"/>
      <c r="EO493" s="148"/>
      <c r="EP493" s="148"/>
      <c r="EQ493" s="148"/>
      <c r="ER493" s="148"/>
      <c r="ES493" s="148"/>
      <c r="ET493" s="148"/>
      <c r="EU493" s="148"/>
      <c r="EV493" s="148"/>
      <c r="EW493" s="148"/>
      <c r="EX493" s="148"/>
      <c r="EY493" s="148"/>
      <c r="EZ493" s="148"/>
      <c r="FA493" s="148"/>
      <c r="FB493" s="148"/>
      <c r="FC493" s="148"/>
      <c r="FD493" s="148"/>
      <c r="FE493" s="148"/>
      <c r="FF493" s="148"/>
      <c r="FG493" s="148"/>
      <c r="FH493" s="148"/>
      <c r="FI493" s="148"/>
      <c r="FJ493" s="148"/>
      <c r="FK493" s="148"/>
      <c r="FL493" s="148"/>
      <c r="FM493" s="148"/>
      <c r="FN493" s="148"/>
      <c r="FO493" s="148"/>
      <c r="FP493" s="148"/>
      <c r="FQ493" s="148"/>
      <c r="FR493" s="148"/>
      <c r="FS493" s="148"/>
      <c r="FT493" s="148"/>
      <c r="FU493" s="148"/>
      <c r="FV493" s="148"/>
      <c r="FW493" s="148"/>
      <c r="FX493" s="148"/>
      <c r="FY493" s="148"/>
      <c r="FZ493" s="148"/>
      <c r="GA493" s="148"/>
      <c r="GB493" s="148"/>
      <c r="GC493" s="148"/>
      <c r="GD493" s="148"/>
      <c r="GE493" s="148"/>
      <c r="GF493" s="148"/>
      <c r="GG493" s="148"/>
      <c r="GH493" s="148"/>
      <c r="GI493" s="148"/>
      <c r="GJ493" s="148"/>
      <c r="GK493" s="148"/>
      <c r="GL493" s="148"/>
      <c r="GM493" s="148"/>
      <c r="GN493" s="148"/>
      <c r="GO493" s="148"/>
      <c r="GP493" s="96"/>
    </row>
    <row r="494" spans="1:198" ht="13.5" hidden="1" customHeight="1">
      <c r="A494" s="555">
        <v>28</v>
      </c>
      <c r="B494" s="339" t="s">
        <v>229</v>
      </c>
      <c r="C494" s="527">
        <v>2024</v>
      </c>
      <c r="D494" s="530">
        <v>2030</v>
      </c>
      <c r="E494" s="366" t="s">
        <v>27</v>
      </c>
      <c r="F494" s="352">
        <f>X494</f>
        <v>0</v>
      </c>
      <c r="G494" s="334">
        <v>60014</v>
      </c>
      <c r="H494" s="200">
        <v>6050</v>
      </c>
      <c r="I494" s="183" t="s">
        <v>28</v>
      </c>
      <c r="J494" s="161"/>
      <c r="K494" s="161"/>
      <c r="L494" s="156"/>
      <c r="M494" s="164"/>
      <c r="P494" s="276"/>
      <c r="Q494" s="276"/>
      <c r="R494" s="187"/>
      <c r="S494" s="187"/>
      <c r="T494" s="187"/>
      <c r="U494" s="187"/>
      <c r="V494" s="187"/>
      <c r="W494" s="187"/>
      <c r="X494" s="337">
        <f>SUM(L498:W498)</f>
        <v>0</v>
      </c>
      <c r="Y494" s="40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  <c r="EC494" s="148"/>
      <c r="ED494" s="148"/>
      <c r="EE494" s="148"/>
      <c r="EF494" s="148"/>
      <c r="EG494" s="148"/>
      <c r="EH494" s="148"/>
      <c r="EI494" s="148"/>
      <c r="EJ494" s="148"/>
      <c r="EK494" s="148"/>
      <c r="EL494" s="148"/>
      <c r="EM494" s="148"/>
      <c r="EN494" s="148"/>
      <c r="EO494" s="148"/>
      <c r="EP494" s="148"/>
      <c r="EQ494" s="148"/>
      <c r="ER494" s="148"/>
      <c r="ES494" s="148"/>
      <c r="ET494" s="148"/>
      <c r="EU494" s="148"/>
      <c r="EV494" s="148"/>
      <c r="EW494" s="148"/>
      <c r="EX494" s="148"/>
      <c r="EY494" s="148"/>
      <c r="EZ494" s="148"/>
      <c r="FA494" s="148"/>
      <c r="FB494" s="148"/>
      <c r="FC494" s="148"/>
      <c r="FD494" s="148"/>
      <c r="FE494" s="148"/>
      <c r="FF494" s="148"/>
      <c r="FG494" s="148"/>
      <c r="FH494" s="148"/>
      <c r="FI494" s="148"/>
      <c r="FJ494" s="148"/>
      <c r="FK494" s="148"/>
      <c r="FL494" s="148"/>
      <c r="FM494" s="148"/>
      <c r="FN494" s="148"/>
      <c r="FO494" s="148"/>
      <c r="FP494" s="148"/>
      <c r="FQ494" s="148"/>
      <c r="FR494" s="148"/>
      <c r="FS494" s="148"/>
      <c r="FT494" s="148"/>
      <c r="FU494" s="148"/>
      <c r="FV494" s="148"/>
      <c r="FW494" s="148"/>
      <c r="FX494" s="148"/>
      <c r="FY494" s="148"/>
      <c r="FZ494" s="148"/>
      <c r="GA494" s="148"/>
      <c r="GB494" s="148"/>
      <c r="GC494" s="148"/>
      <c r="GD494" s="148"/>
      <c r="GE494" s="148"/>
      <c r="GF494" s="148"/>
      <c r="GG494" s="148"/>
      <c r="GH494" s="148"/>
      <c r="GI494" s="148"/>
      <c r="GJ494" s="148"/>
      <c r="GK494" s="148"/>
      <c r="GL494" s="148"/>
      <c r="GM494" s="148"/>
      <c r="GN494" s="148"/>
      <c r="GO494" s="148"/>
      <c r="GP494" s="96"/>
    </row>
    <row r="495" spans="1:198" ht="12" hidden="1" customHeight="1">
      <c r="A495" s="556"/>
      <c r="B495" s="339"/>
      <c r="C495" s="528"/>
      <c r="D495" s="531"/>
      <c r="E495" s="366"/>
      <c r="F495" s="352"/>
      <c r="G495" s="334"/>
      <c r="H495" s="200"/>
      <c r="I495" s="166" t="s">
        <v>31</v>
      </c>
      <c r="J495" s="161"/>
      <c r="K495" s="161"/>
      <c r="L495" s="187"/>
      <c r="M495" s="278"/>
      <c r="N495" s="278"/>
      <c r="O495" s="187"/>
      <c r="P495" s="277"/>
      <c r="Q495" s="277"/>
      <c r="R495" s="187"/>
      <c r="S495" s="187"/>
      <c r="T495" s="187"/>
      <c r="U495" s="187"/>
      <c r="V495" s="187"/>
      <c r="W495" s="187"/>
      <c r="X495" s="337"/>
      <c r="Y495" s="40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  <c r="EC495" s="148"/>
      <c r="ED495" s="148"/>
      <c r="EE495" s="148"/>
      <c r="EF495" s="148"/>
      <c r="EG495" s="148"/>
      <c r="EH495" s="148"/>
      <c r="EI495" s="148"/>
      <c r="EJ495" s="148"/>
      <c r="EK495" s="148"/>
      <c r="EL495" s="148"/>
      <c r="EM495" s="148"/>
      <c r="EN495" s="148"/>
      <c r="EO495" s="148"/>
      <c r="EP495" s="148"/>
      <c r="EQ495" s="148"/>
      <c r="ER495" s="148"/>
      <c r="ES495" s="148"/>
      <c r="ET495" s="148"/>
      <c r="EU495" s="148"/>
      <c r="EV495" s="148"/>
      <c r="EW495" s="148"/>
      <c r="EX495" s="148"/>
      <c r="EY495" s="148"/>
      <c r="EZ495" s="148"/>
      <c r="FA495" s="148"/>
      <c r="FB495" s="148"/>
      <c r="FC495" s="148"/>
      <c r="FD495" s="148"/>
      <c r="FE495" s="148"/>
      <c r="FF495" s="148"/>
      <c r="FG495" s="148"/>
      <c r="FH495" s="148"/>
      <c r="FI495" s="148"/>
      <c r="FJ495" s="148"/>
      <c r="FK495" s="148"/>
      <c r="FL495" s="148"/>
      <c r="FM495" s="148"/>
      <c r="FN495" s="148"/>
      <c r="FO495" s="148"/>
      <c r="FP495" s="148"/>
      <c r="FQ495" s="148"/>
      <c r="FR495" s="148"/>
      <c r="FS495" s="148"/>
      <c r="FT495" s="148"/>
      <c r="FU495" s="148"/>
      <c r="FV495" s="148"/>
      <c r="FW495" s="148"/>
      <c r="FX495" s="148"/>
      <c r="FY495" s="148"/>
      <c r="FZ495" s="148"/>
      <c r="GA495" s="148"/>
      <c r="GB495" s="148"/>
      <c r="GC495" s="148"/>
      <c r="GD495" s="148"/>
      <c r="GE495" s="148"/>
      <c r="GF495" s="148"/>
      <c r="GG495" s="148"/>
      <c r="GH495" s="148"/>
      <c r="GI495" s="148"/>
      <c r="GJ495" s="148"/>
      <c r="GK495" s="148"/>
      <c r="GL495" s="148"/>
      <c r="GM495" s="148"/>
      <c r="GN495" s="148"/>
      <c r="GO495" s="148"/>
      <c r="GP495" s="96"/>
    </row>
    <row r="496" spans="1:198" ht="12" hidden="1" customHeight="1">
      <c r="A496" s="556"/>
      <c r="B496" s="339"/>
      <c r="C496" s="528"/>
      <c r="D496" s="531"/>
      <c r="E496" s="366"/>
      <c r="F496" s="352"/>
      <c r="G496" s="334"/>
      <c r="H496" s="200"/>
      <c r="I496" s="166" t="s">
        <v>30</v>
      </c>
      <c r="J496" s="161"/>
      <c r="K496" s="161"/>
      <c r="L496" s="187"/>
      <c r="M496" s="242"/>
      <c r="N496" s="242"/>
      <c r="O496" s="187"/>
      <c r="P496" s="187"/>
      <c r="Q496" s="187"/>
      <c r="R496" s="187"/>
      <c r="S496" s="187"/>
      <c r="T496" s="187"/>
      <c r="U496" s="187"/>
      <c r="V496" s="187"/>
      <c r="W496" s="187"/>
      <c r="X496" s="337"/>
      <c r="Y496" s="40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  <c r="EC496" s="148"/>
      <c r="ED496" s="148"/>
      <c r="EE496" s="148"/>
      <c r="EF496" s="148"/>
      <c r="EG496" s="148"/>
      <c r="EH496" s="148"/>
      <c r="EI496" s="148"/>
      <c r="EJ496" s="148"/>
      <c r="EK496" s="148"/>
      <c r="EL496" s="148"/>
      <c r="EM496" s="148"/>
      <c r="EN496" s="148"/>
      <c r="EO496" s="148"/>
      <c r="EP496" s="148"/>
      <c r="EQ496" s="148"/>
      <c r="ER496" s="148"/>
      <c r="ES496" s="148"/>
      <c r="ET496" s="148"/>
      <c r="EU496" s="148"/>
      <c r="EV496" s="148"/>
      <c r="EW496" s="148"/>
      <c r="EX496" s="148"/>
      <c r="EY496" s="148"/>
      <c r="EZ496" s="148"/>
      <c r="FA496" s="148"/>
      <c r="FB496" s="148"/>
      <c r="FC496" s="148"/>
      <c r="FD496" s="148"/>
      <c r="FE496" s="148"/>
      <c r="FF496" s="148"/>
      <c r="FG496" s="148"/>
      <c r="FH496" s="148"/>
      <c r="FI496" s="148"/>
      <c r="FJ496" s="148"/>
      <c r="FK496" s="148"/>
      <c r="FL496" s="148"/>
      <c r="FM496" s="148"/>
      <c r="FN496" s="148"/>
      <c r="FO496" s="148"/>
      <c r="FP496" s="148"/>
      <c r="FQ496" s="148"/>
      <c r="FR496" s="148"/>
      <c r="FS496" s="148"/>
      <c r="FT496" s="148"/>
      <c r="FU496" s="148"/>
      <c r="FV496" s="148"/>
      <c r="FW496" s="148"/>
      <c r="FX496" s="148"/>
      <c r="FY496" s="148"/>
      <c r="FZ496" s="148"/>
      <c r="GA496" s="148"/>
      <c r="GB496" s="148"/>
      <c r="GC496" s="148"/>
      <c r="GD496" s="148"/>
      <c r="GE496" s="148"/>
      <c r="GF496" s="148"/>
      <c r="GG496" s="148"/>
      <c r="GH496" s="148"/>
      <c r="GI496" s="148"/>
      <c r="GJ496" s="148"/>
      <c r="GK496" s="148"/>
      <c r="GL496" s="148"/>
      <c r="GM496" s="148"/>
      <c r="GN496" s="148"/>
      <c r="GO496" s="148"/>
      <c r="GP496" s="96"/>
    </row>
    <row r="497" spans="1:198" ht="12" hidden="1" customHeight="1">
      <c r="A497" s="556"/>
      <c r="B497" s="339"/>
      <c r="C497" s="528"/>
      <c r="D497" s="531"/>
      <c r="E497" s="366"/>
      <c r="F497" s="352"/>
      <c r="G497" s="334"/>
      <c r="H497" s="200"/>
      <c r="I497" s="166" t="s">
        <v>123</v>
      </c>
      <c r="J497" s="161"/>
      <c r="K497" s="161"/>
      <c r="L497" s="156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337"/>
      <c r="Y497" s="40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  <c r="EC497" s="148"/>
      <c r="ED497" s="148"/>
      <c r="EE497" s="148"/>
      <c r="EF497" s="148"/>
      <c r="EG497" s="148"/>
      <c r="EH497" s="148"/>
      <c r="EI497" s="148"/>
      <c r="EJ497" s="148"/>
      <c r="EK497" s="148"/>
      <c r="EL497" s="148"/>
      <c r="EM497" s="148"/>
      <c r="EN497" s="148"/>
      <c r="EO497" s="148"/>
      <c r="EP497" s="148"/>
      <c r="EQ497" s="148"/>
      <c r="ER497" s="148"/>
      <c r="ES497" s="148"/>
      <c r="ET497" s="148"/>
      <c r="EU497" s="148"/>
      <c r="EV497" s="148"/>
      <c r="EW497" s="148"/>
      <c r="EX497" s="148"/>
      <c r="EY497" s="148"/>
      <c r="EZ497" s="148"/>
      <c r="FA497" s="148"/>
      <c r="FB497" s="148"/>
      <c r="FC497" s="148"/>
      <c r="FD497" s="148"/>
      <c r="FE497" s="148"/>
      <c r="FF497" s="148"/>
      <c r="FG497" s="148"/>
      <c r="FH497" s="148"/>
      <c r="FI497" s="148"/>
      <c r="FJ497" s="148"/>
      <c r="FK497" s="148"/>
      <c r="FL497" s="148"/>
      <c r="FM497" s="148"/>
      <c r="FN497" s="148"/>
      <c r="FO497" s="148"/>
      <c r="FP497" s="148"/>
      <c r="FQ497" s="148"/>
      <c r="FR497" s="148"/>
      <c r="FS497" s="148"/>
      <c r="FT497" s="148"/>
      <c r="FU497" s="148"/>
      <c r="FV497" s="148"/>
      <c r="FW497" s="148"/>
      <c r="FX497" s="148"/>
      <c r="FY497" s="148"/>
      <c r="FZ497" s="148"/>
      <c r="GA497" s="148"/>
      <c r="GB497" s="148"/>
      <c r="GC497" s="148"/>
      <c r="GD497" s="148"/>
      <c r="GE497" s="148"/>
      <c r="GF497" s="148"/>
      <c r="GG497" s="148"/>
      <c r="GH497" s="148"/>
      <c r="GI497" s="148"/>
      <c r="GJ497" s="148"/>
      <c r="GK497" s="148"/>
      <c r="GL497" s="148"/>
      <c r="GM497" s="148"/>
      <c r="GN497" s="148"/>
      <c r="GO497" s="148"/>
      <c r="GP497" s="96"/>
    </row>
    <row r="498" spans="1:198" ht="12" hidden="1" customHeight="1">
      <c r="A498" s="557"/>
      <c r="B498" s="343"/>
      <c r="C498" s="529"/>
      <c r="D498" s="532"/>
      <c r="E498" s="366"/>
      <c r="F498" s="352"/>
      <c r="G498" s="334"/>
      <c r="H498" s="200"/>
      <c r="I498" s="160" t="s">
        <v>26</v>
      </c>
      <c r="J498" s="161"/>
      <c r="K498" s="161"/>
      <c r="L498" s="161">
        <f t="shared" ref="L498:W498" si="154">SUM(L494:L497)</f>
        <v>0</v>
      </c>
      <c r="M498" s="161">
        <f t="shared" si="154"/>
        <v>0</v>
      </c>
      <c r="N498" s="161">
        <f t="shared" si="154"/>
        <v>0</v>
      </c>
      <c r="O498" s="161">
        <f t="shared" si="154"/>
        <v>0</v>
      </c>
      <c r="P498" s="161">
        <f t="shared" si="154"/>
        <v>0</v>
      </c>
      <c r="Q498" s="161">
        <f t="shared" si="154"/>
        <v>0</v>
      </c>
      <c r="R498" s="161">
        <f t="shared" si="154"/>
        <v>0</v>
      </c>
      <c r="S498" s="161">
        <f t="shared" si="154"/>
        <v>0</v>
      </c>
      <c r="T498" s="161">
        <f t="shared" si="154"/>
        <v>0</v>
      </c>
      <c r="U498" s="161">
        <f t="shared" si="154"/>
        <v>0</v>
      </c>
      <c r="V498" s="161">
        <f t="shared" si="154"/>
        <v>0</v>
      </c>
      <c r="W498" s="161">
        <f t="shared" si="154"/>
        <v>0</v>
      </c>
      <c r="X498" s="337"/>
      <c r="Y498" s="40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  <c r="EC498" s="148"/>
      <c r="ED498" s="148"/>
      <c r="EE498" s="148"/>
      <c r="EF498" s="148"/>
      <c r="EG498" s="148"/>
      <c r="EH498" s="148"/>
      <c r="EI498" s="148"/>
      <c r="EJ498" s="148"/>
      <c r="EK498" s="148"/>
      <c r="EL498" s="148"/>
      <c r="EM498" s="148"/>
      <c r="EN498" s="148"/>
      <c r="EO498" s="148"/>
      <c r="EP498" s="148"/>
      <c r="EQ498" s="148"/>
      <c r="ER498" s="148"/>
      <c r="ES498" s="148"/>
      <c r="ET498" s="148"/>
      <c r="EU498" s="148"/>
      <c r="EV498" s="148"/>
      <c r="EW498" s="148"/>
      <c r="EX498" s="148"/>
      <c r="EY498" s="148"/>
      <c r="EZ498" s="148"/>
      <c r="FA498" s="148"/>
      <c r="FB498" s="148"/>
      <c r="FC498" s="148"/>
      <c r="FD498" s="148"/>
      <c r="FE498" s="148"/>
      <c r="FF498" s="148"/>
      <c r="FG498" s="148"/>
      <c r="FH498" s="148"/>
      <c r="FI498" s="148"/>
      <c r="FJ498" s="148"/>
      <c r="FK498" s="148"/>
      <c r="FL498" s="148"/>
      <c r="FM498" s="148"/>
      <c r="FN498" s="148"/>
      <c r="FO498" s="148"/>
      <c r="FP498" s="148"/>
      <c r="FQ498" s="148"/>
      <c r="FR498" s="148"/>
      <c r="FS498" s="148"/>
      <c r="FT498" s="148"/>
      <c r="FU498" s="148"/>
      <c r="FV498" s="148"/>
      <c r="FW498" s="148"/>
      <c r="FX498" s="148"/>
      <c r="FY498" s="148"/>
      <c r="FZ498" s="148"/>
      <c r="GA498" s="148"/>
      <c r="GB498" s="148"/>
      <c r="GC498" s="148"/>
      <c r="GD498" s="148"/>
      <c r="GE498" s="148"/>
      <c r="GF498" s="148"/>
      <c r="GG498" s="148"/>
      <c r="GH498" s="148"/>
      <c r="GI498" s="148"/>
      <c r="GJ498" s="148"/>
      <c r="GK498" s="148"/>
      <c r="GL498" s="148"/>
      <c r="GM498" s="148"/>
      <c r="GN498" s="148"/>
      <c r="GO498" s="148"/>
      <c r="GP498" s="96"/>
    </row>
    <row r="499" spans="1:198" ht="13.5" hidden="1" customHeight="1">
      <c r="A499" s="373">
        <v>47</v>
      </c>
      <c r="B499" s="389" t="s">
        <v>155</v>
      </c>
      <c r="C499" s="382">
        <v>2022</v>
      </c>
      <c r="D499" s="435">
        <v>2022</v>
      </c>
      <c r="E499" s="354" t="s">
        <v>27</v>
      </c>
      <c r="F499" s="352">
        <f>X499</f>
        <v>0</v>
      </c>
      <c r="G499" s="357">
        <v>60016</v>
      </c>
      <c r="H499" s="200">
        <v>6050</v>
      </c>
      <c r="I499" s="183" t="s">
        <v>28</v>
      </c>
      <c r="J499" s="161"/>
      <c r="K499" s="161"/>
      <c r="L499" s="156"/>
      <c r="M499" s="156">
        <v>0</v>
      </c>
      <c r="P499" s="157"/>
      <c r="Q499" s="157"/>
      <c r="R499" s="187"/>
      <c r="S499" s="187"/>
      <c r="T499" s="187"/>
      <c r="U499" s="187"/>
      <c r="V499" s="187"/>
      <c r="W499" s="187"/>
      <c r="X499" s="337">
        <f t="shared" ref="X499" si="155">SUM(L503:W503)</f>
        <v>0</v>
      </c>
      <c r="Y499" s="40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  <c r="EC499" s="148"/>
      <c r="ED499" s="148"/>
      <c r="EE499" s="148"/>
      <c r="EF499" s="148"/>
      <c r="EG499" s="148"/>
      <c r="EH499" s="148"/>
      <c r="EI499" s="148"/>
      <c r="EJ499" s="148"/>
      <c r="EK499" s="148"/>
      <c r="EL499" s="148"/>
      <c r="EM499" s="148"/>
      <c r="EN499" s="148"/>
      <c r="EO499" s="148"/>
      <c r="EP499" s="148"/>
      <c r="EQ499" s="148"/>
      <c r="ER499" s="148"/>
      <c r="ES499" s="148"/>
      <c r="ET499" s="148"/>
      <c r="EU499" s="148"/>
      <c r="EV499" s="148"/>
      <c r="EW499" s="148"/>
      <c r="EX499" s="148"/>
      <c r="EY499" s="148"/>
      <c r="EZ499" s="148"/>
      <c r="FA499" s="148"/>
      <c r="FB499" s="148"/>
      <c r="FC499" s="148"/>
      <c r="FD499" s="148"/>
      <c r="FE499" s="148"/>
      <c r="FF499" s="148"/>
      <c r="FG499" s="148"/>
      <c r="FH499" s="148"/>
      <c r="FI499" s="148"/>
      <c r="FJ499" s="148"/>
      <c r="FK499" s="148"/>
      <c r="FL499" s="148"/>
      <c r="FM499" s="148"/>
      <c r="FN499" s="148"/>
      <c r="FO499" s="148"/>
      <c r="FP499" s="148"/>
      <c r="FQ499" s="148"/>
      <c r="FR499" s="148"/>
      <c r="FS499" s="148"/>
      <c r="FT499" s="148"/>
      <c r="FU499" s="148"/>
      <c r="FV499" s="148"/>
      <c r="FW499" s="148"/>
      <c r="FX499" s="148"/>
      <c r="FY499" s="148"/>
      <c r="FZ499" s="148"/>
      <c r="GA499" s="148"/>
      <c r="GB499" s="148"/>
      <c r="GC499" s="148"/>
      <c r="GD499" s="148"/>
      <c r="GE499" s="148"/>
      <c r="GF499" s="148"/>
      <c r="GG499" s="148"/>
      <c r="GH499" s="148"/>
      <c r="GI499" s="148"/>
      <c r="GJ499" s="148"/>
      <c r="GK499" s="148"/>
      <c r="GL499" s="148"/>
      <c r="GM499" s="148"/>
      <c r="GN499" s="148"/>
      <c r="GO499" s="148"/>
      <c r="GP499" s="96"/>
    </row>
    <row r="500" spans="1:198" ht="13.5" hidden="1" customHeight="1">
      <c r="A500" s="374"/>
      <c r="B500" s="389"/>
      <c r="C500" s="383"/>
      <c r="D500" s="436"/>
      <c r="E500" s="354"/>
      <c r="F500" s="352"/>
      <c r="G500" s="357"/>
      <c r="H500" s="200"/>
      <c r="I500" s="166" t="s">
        <v>31</v>
      </c>
      <c r="J500" s="161"/>
      <c r="K500" s="161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337"/>
      <c r="Y500" s="40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  <c r="EC500" s="148"/>
      <c r="ED500" s="148"/>
      <c r="EE500" s="148"/>
      <c r="EF500" s="148"/>
      <c r="EG500" s="148"/>
      <c r="EH500" s="148"/>
      <c r="EI500" s="148"/>
      <c r="EJ500" s="148"/>
      <c r="EK500" s="148"/>
      <c r="EL500" s="148"/>
      <c r="EM500" s="148"/>
      <c r="EN500" s="148"/>
      <c r="EO500" s="148"/>
      <c r="EP500" s="148"/>
      <c r="EQ500" s="148"/>
      <c r="ER500" s="148"/>
      <c r="ES500" s="148"/>
      <c r="ET500" s="148"/>
      <c r="EU500" s="148"/>
      <c r="EV500" s="148"/>
      <c r="EW500" s="148"/>
      <c r="EX500" s="148"/>
      <c r="EY500" s="148"/>
      <c r="EZ500" s="148"/>
      <c r="FA500" s="148"/>
      <c r="FB500" s="148"/>
      <c r="FC500" s="148"/>
      <c r="FD500" s="148"/>
      <c r="FE500" s="148"/>
      <c r="FF500" s="148"/>
      <c r="FG500" s="148"/>
      <c r="FH500" s="148"/>
      <c r="FI500" s="148"/>
      <c r="FJ500" s="148"/>
      <c r="FK500" s="148"/>
      <c r="FL500" s="148"/>
      <c r="FM500" s="148"/>
      <c r="FN500" s="148"/>
      <c r="FO500" s="148"/>
      <c r="FP500" s="148"/>
      <c r="FQ500" s="148"/>
      <c r="FR500" s="148"/>
      <c r="FS500" s="148"/>
      <c r="FT500" s="148"/>
      <c r="FU500" s="148"/>
      <c r="FV500" s="148"/>
      <c r="FW500" s="148"/>
      <c r="FX500" s="148"/>
      <c r="FY500" s="148"/>
      <c r="FZ500" s="148"/>
      <c r="GA500" s="148"/>
      <c r="GB500" s="148"/>
      <c r="GC500" s="148"/>
      <c r="GD500" s="148"/>
      <c r="GE500" s="148"/>
      <c r="GF500" s="148"/>
      <c r="GG500" s="148"/>
      <c r="GH500" s="148"/>
      <c r="GI500" s="148"/>
      <c r="GJ500" s="148"/>
      <c r="GK500" s="148"/>
      <c r="GL500" s="148"/>
      <c r="GM500" s="148"/>
      <c r="GN500" s="148"/>
      <c r="GO500" s="148"/>
      <c r="GP500" s="96"/>
    </row>
    <row r="501" spans="1:198" ht="13.5" hidden="1" customHeight="1">
      <c r="A501" s="374"/>
      <c r="B501" s="389"/>
      <c r="C501" s="383"/>
      <c r="D501" s="436"/>
      <c r="E501" s="354"/>
      <c r="F501" s="352"/>
      <c r="G501" s="357"/>
      <c r="H501" s="200"/>
      <c r="I501" s="166" t="s">
        <v>30</v>
      </c>
      <c r="J501" s="161"/>
      <c r="K501" s="161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337"/>
      <c r="Y501" s="40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  <c r="EC501" s="148"/>
      <c r="ED501" s="148"/>
      <c r="EE501" s="148"/>
      <c r="EF501" s="148"/>
      <c r="EG501" s="148"/>
      <c r="EH501" s="148"/>
      <c r="EI501" s="148"/>
      <c r="EJ501" s="148"/>
      <c r="EK501" s="148"/>
      <c r="EL501" s="148"/>
      <c r="EM501" s="148"/>
      <c r="EN501" s="148"/>
      <c r="EO501" s="148"/>
      <c r="EP501" s="148"/>
      <c r="EQ501" s="148"/>
      <c r="ER501" s="148"/>
      <c r="ES501" s="148"/>
      <c r="ET501" s="148"/>
      <c r="EU501" s="148"/>
      <c r="EV501" s="148"/>
      <c r="EW501" s="148"/>
      <c r="EX501" s="148"/>
      <c r="EY501" s="148"/>
      <c r="EZ501" s="148"/>
      <c r="FA501" s="148"/>
      <c r="FB501" s="148"/>
      <c r="FC501" s="148"/>
      <c r="FD501" s="148"/>
      <c r="FE501" s="148"/>
      <c r="FF501" s="148"/>
      <c r="FG501" s="148"/>
      <c r="FH501" s="148"/>
      <c r="FI501" s="148"/>
      <c r="FJ501" s="148"/>
      <c r="FK501" s="148"/>
      <c r="FL501" s="148"/>
      <c r="FM501" s="148"/>
      <c r="FN501" s="148"/>
      <c r="FO501" s="148"/>
      <c r="FP501" s="148"/>
      <c r="FQ501" s="148"/>
      <c r="FR501" s="148"/>
      <c r="FS501" s="148"/>
      <c r="FT501" s="148"/>
      <c r="FU501" s="148"/>
      <c r="FV501" s="148"/>
      <c r="FW501" s="148"/>
      <c r="FX501" s="148"/>
      <c r="FY501" s="148"/>
      <c r="FZ501" s="148"/>
      <c r="GA501" s="148"/>
      <c r="GB501" s="148"/>
      <c r="GC501" s="148"/>
      <c r="GD501" s="148"/>
      <c r="GE501" s="148"/>
      <c r="GF501" s="148"/>
      <c r="GG501" s="148"/>
      <c r="GH501" s="148"/>
      <c r="GI501" s="148"/>
      <c r="GJ501" s="148"/>
      <c r="GK501" s="148"/>
      <c r="GL501" s="148"/>
      <c r="GM501" s="148"/>
      <c r="GN501" s="148"/>
      <c r="GO501" s="148"/>
      <c r="GP501" s="96"/>
    </row>
    <row r="502" spans="1:198" ht="13.5" hidden="1" customHeight="1">
      <c r="A502" s="374"/>
      <c r="B502" s="389"/>
      <c r="C502" s="383"/>
      <c r="D502" s="436"/>
      <c r="E502" s="354"/>
      <c r="F502" s="352"/>
      <c r="G502" s="357"/>
      <c r="H502" s="200"/>
      <c r="I502" s="166" t="s">
        <v>123</v>
      </c>
      <c r="J502" s="161"/>
      <c r="K502" s="161"/>
      <c r="L502" s="156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337"/>
      <c r="Y502" s="40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  <c r="EC502" s="148"/>
      <c r="ED502" s="148"/>
      <c r="EE502" s="148"/>
      <c r="EF502" s="148"/>
      <c r="EG502" s="148"/>
      <c r="EH502" s="148"/>
      <c r="EI502" s="148"/>
      <c r="EJ502" s="148"/>
      <c r="EK502" s="148"/>
      <c r="EL502" s="148"/>
      <c r="EM502" s="148"/>
      <c r="EN502" s="148"/>
      <c r="EO502" s="148"/>
      <c r="EP502" s="148"/>
      <c r="EQ502" s="148"/>
      <c r="ER502" s="148"/>
      <c r="ES502" s="148"/>
      <c r="ET502" s="148"/>
      <c r="EU502" s="148"/>
      <c r="EV502" s="148"/>
      <c r="EW502" s="148"/>
      <c r="EX502" s="148"/>
      <c r="EY502" s="148"/>
      <c r="EZ502" s="148"/>
      <c r="FA502" s="148"/>
      <c r="FB502" s="148"/>
      <c r="FC502" s="148"/>
      <c r="FD502" s="148"/>
      <c r="FE502" s="148"/>
      <c r="FF502" s="148"/>
      <c r="FG502" s="148"/>
      <c r="FH502" s="148"/>
      <c r="FI502" s="148"/>
      <c r="FJ502" s="148"/>
      <c r="FK502" s="148"/>
      <c r="FL502" s="148"/>
      <c r="FM502" s="148"/>
      <c r="FN502" s="148"/>
      <c r="FO502" s="148"/>
      <c r="FP502" s="148"/>
      <c r="FQ502" s="148"/>
      <c r="FR502" s="148"/>
      <c r="FS502" s="148"/>
      <c r="FT502" s="148"/>
      <c r="FU502" s="148"/>
      <c r="FV502" s="148"/>
      <c r="FW502" s="148"/>
      <c r="FX502" s="148"/>
      <c r="FY502" s="148"/>
      <c r="FZ502" s="148"/>
      <c r="GA502" s="148"/>
      <c r="GB502" s="148"/>
      <c r="GC502" s="148"/>
      <c r="GD502" s="148"/>
      <c r="GE502" s="148"/>
      <c r="GF502" s="148"/>
      <c r="GG502" s="148"/>
      <c r="GH502" s="148"/>
      <c r="GI502" s="148"/>
      <c r="GJ502" s="148"/>
      <c r="GK502" s="148"/>
      <c r="GL502" s="148"/>
      <c r="GM502" s="148"/>
      <c r="GN502" s="148"/>
      <c r="GO502" s="148"/>
      <c r="GP502" s="96"/>
    </row>
    <row r="503" spans="1:198" ht="21.75" hidden="1" customHeight="1">
      <c r="A503" s="375"/>
      <c r="B503" s="390"/>
      <c r="C503" s="384"/>
      <c r="D503" s="437"/>
      <c r="E503" s="354"/>
      <c r="F503" s="352"/>
      <c r="G503" s="357"/>
      <c r="H503" s="200"/>
      <c r="I503" s="160" t="s">
        <v>26</v>
      </c>
      <c r="J503" s="161"/>
      <c r="K503" s="161"/>
      <c r="L503" s="161">
        <f t="shared" ref="L503:O503" si="156">SUM(L499:L502)</f>
        <v>0</v>
      </c>
      <c r="M503" s="161">
        <f t="shared" si="156"/>
        <v>0</v>
      </c>
      <c r="N503" s="161">
        <f t="shared" si="156"/>
        <v>0</v>
      </c>
      <c r="O503" s="161">
        <f t="shared" si="156"/>
        <v>0</v>
      </c>
      <c r="P503" s="161">
        <f>SUM(P499:P502)</f>
        <v>0</v>
      </c>
      <c r="Q503" s="161"/>
      <c r="R503" s="161"/>
      <c r="S503" s="161"/>
      <c r="T503" s="161"/>
      <c r="U503" s="161"/>
      <c r="V503" s="161"/>
      <c r="W503" s="161"/>
      <c r="X503" s="337"/>
      <c r="Y503" s="40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  <c r="EC503" s="148"/>
      <c r="ED503" s="148"/>
      <c r="EE503" s="148"/>
      <c r="EF503" s="148"/>
      <c r="EG503" s="148"/>
      <c r="EH503" s="148"/>
      <c r="EI503" s="148"/>
      <c r="EJ503" s="148"/>
      <c r="EK503" s="148"/>
      <c r="EL503" s="148"/>
      <c r="EM503" s="148"/>
      <c r="EN503" s="148"/>
      <c r="EO503" s="148"/>
      <c r="EP503" s="148"/>
      <c r="EQ503" s="148"/>
      <c r="ER503" s="148"/>
      <c r="ES503" s="148"/>
      <c r="ET503" s="148"/>
      <c r="EU503" s="148"/>
      <c r="EV503" s="148"/>
      <c r="EW503" s="148"/>
      <c r="EX503" s="148"/>
      <c r="EY503" s="148"/>
      <c r="EZ503" s="148"/>
      <c r="FA503" s="148"/>
      <c r="FB503" s="148"/>
      <c r="FC503" s="148"/>
      <c r="FD503" s="148"/>
      <c r="FE503" s="148"/>
      <c r="FF503" s="148"/>
      <c r="FG503" s="148"/>
      <c r="FH503" s="148"/>
      <c r="FI503" s="148"/>
      <c r="FJ503" s="148"/>
      <c r="FK503" s="148"/>
      <c r="FL503" s="148"/>
      <c r="FM503" s="148"/>
      <c r="FN503" s="148"/>
      <c r="FO503" s="148"/>
      <c r="FP503" s="148"/>
      <c r="FQ503" s="148"/>
      <c r="FR503" s="148"/>
      <c r="FS503" s="148"/>
      <c r="FT503" s="148"/>
      <c r="FU503" s="148"/>
      <c r="FV503" s="148"/>
      <c r="FW503" s="148"/>
      <c r="FX503" s="148"/>
      <c r="FY503" s="148"/>
      <c r="FZ503" s="148"/>
      <c r="GA503" s="148"/>
      <c r="GB503" s="148"/>
      <c r="GC503" s="148"/>
      <c r="GD503" s="148"/>
      <c r="GE503" s="148"/>
      <c r="GF503" s="148"/>
      <c r="GG503" s="148"/>
      <c r="GH503" s="148"/>
      <c r="GI503" s="148"/>
      <c r="GJ503" s="148"/>
      <c r="GK503" s="148"/>
      <c r="GL503" s="148"/>
      <c r="GM503" s="148"/>
      <c r="GN503" s="148"/>
      <c r="GO503" s="148"/>
      <c r="GP503" s="96"/>
    </row>
    <row r="504" spans="1:198" ht="14.25" hidden="1" customHeight="1">
      <c r="A504" s="373">
        <v>29</v>
      </c>
      <c r="B504" s="389"/>
      <c r="C504" s="382">
        <v>2021</v>
      </c>
      <c r="D504" s="435">
        <v>2023</v>
      </c>
      <c r="E504" s="354" t="s">
        <v>27</v>
      </c>
      <c r="F504" s="352">
        <v>0</v>
      </c>
      <c r="G504" s="357">
        <v>60016</v>
      </c>
      <c r="H504" s="200"/>
      <c r="I504" s="183" t="s">
        <v>28</v>
      </c>
      <c r="J504" s="161"/>
      <c r="K504" s="161"/>
      <c r="L504" s="156"/>
      <c r="M504" s="210">
        <v>0</v>
      </c>
      <c r="N504" s="156"/>
      <c r="O504" s="156"/>
      <c r="P504" s="156"/>
      <c r="Q504" s="187"/>
      <c r="R504" s="187"/>
      <c r="S504" s="187"/>
      <c r="T504" s="187"/>
      <c r="U504" s="187"/>
      <c r="V504" s="187"/>
      <c r="W504" s="187"/>
      <c r="X504" s="337">
        <f t="shared" ref="X504" si="157">SUM(L508:W508)</f>
        <v>0</v>
      </c>
      <c r="Y504" s="40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  <c r="EC504" s="148"/>
      <c r="ED504" s="148"/>
      <c r="EE504" s="148"/>
      <c r="EF504" s="148"/>
      <c r="EG504" s="148"/>
      <c r="EH504" s="148"/>
      <c r="EI504" s="148"/>
      <c r="EJ504" s="148"/>
      <c r="EK504" s="148"/>
      <c r="EL504" s="148"/>
      <c r="EM504" s="148"/>
      <c r="EN504" s="148"/>
      <c r="EO504" s="148"/>
      <c r="EP504" s="148"/>
      <c r="EQ504" s="148"/>
      <c r="ER504" s="148"/>
      <c r="ES504" s="148"/>
      <c r="ET504" s="148"/>
      <c r="EU504" s="148"/>
      <c r="EV504" s="148"/>
      <c r="EW504" s="148"/>
      <c r="EX504" s="148"/>
      <c r="EY504" s="148"/>
      <c r="EZ504" s="148"/>
      <c r="FA504" s="148"/>
      <c r="FB504" s="148"/>
      <c r="FC504" s="148"/>
      <c r="FD504" s="148"/>
      <c r="FE504" s="148"/>
      <c r="FF504" s="148"/>
      <c r="FG504" s="148"/>
      <c r="FH504" s="148"/>
      <c r="FI504" s="148"/>
      <c r="FJ504" s="148"/>
      <c r="FK504" s="148"/>
      <c r="FL504" s="148"/>
      <c r="FM504" s="148"/>
      <c r="FN504" s="148"/>
      <c r="FO504" s="148"/>
      <c r="FP504" s="148"/>
      <c r="FQ504" s="148"/>
      <c r="FR504" s="148"/>
      <c r="FS504" s="148"/>
      <c r="FT504" s="148"/>
      <c r="FU504" s="148"/>
      <c r="FV504" s="148"/>
      <c r="FW504" s="148"/>
      <c r="FX504" s="148"/>
      <c r="FY504" s="148"/>
      <c r="FZ504" s="148"/>
      <c r="GA504" s="148"/>
      <c r="GB504" s="148"/>
      <c r="GC504" s="148"/>
      <c r="GD504" s="148"/>
      <c r="GE504" s="148"/>
      <c r="GF504" s="148"/>
      <c r="GG504" s="148"/>
      <c r="GH504" s="148"/>
      <c r="GI504" s="148"/>
      <c r="GJ504" s="148"/>
      <c r="GK504" s="148"/>
      <c r="GL504" s="148"/>
      <c r="GM504" s="148"/>
      <c r="GN504" s="148"/>
      <c r="GO504" s="148"/>
      <c r="GP504" s="96"/>
    </row>
    <row r="505" spans="1:198" ht="14.25" hidden="1" customHeight="1">
      <c r="A505" s="374"/>
      <c r="B505" s="389"/>
      <c r="C505" s="383"/>
      <c r="D505" s="436"/>
      <c r="E505" s="354"/>
      <c r="F505" s="352"/>
      <c r="G505" s="357"/>
      <c r="H505" s="200"/>
      <c r="I505" s="166" t="s">
        <v>31</v>
      </c>
      <c r="J505" s="161"/>
      <c r="K505" s="161"/>
      <c r="L505" s="187"/>
      <c r="M505" s="98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337"/>
      <c r="Y505" s="40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  <c r="ER505" s="148"/>
      <c r="ES505" s="148"/>
      <c r="ET505" s="148"/>
      <c r="EU505" s="148"/>
      <c r="EV505" s="148"/>
      <c r="EW505" s="148"/>
      <c r="EX505" s="148"/>
      <c r="EY505" s="148"/>
      <c r="EZ505" s="148"/>
      <c r="FA505" s="148"/>
      <c r="FB505" s="148"/>
      <c r="FC505" s="148"/>
      <c r="FD505" s="148"/>
      <c r="FE505" s="148"/>
      <c r="FF505" s="148"/>
      <c r="FG505" s="148"/>
      <c r="FH505" s="148"/>
      <c r="FI505" s="148"/>
      <c r="FJ505" s="148"/>
      <c r="FK505" s="148"/>
      <c r="FL505" s="148"/>
      <c r="FM505" s="148"/>
      <c r="FN505" s="148"/>
      <c r="FO505" s="148"/>
      <c r="FP505" s="148"/>
      <c r="FQ505" s="148"/>
      <c r="FR505" s="148"/>
      <c r="FS505" s="148"/>
      <c r="FT505" s="148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8"/>
      <c r="GH505" s="148"/>
      <c r="GI505" s="148"/>
      <c r="GJ505" s="148"/>
      <c r="GK505" s="148"/>
      <c r="GL505" s="148"/>
      <c r="GM505" s="148"/>
      <c r="GN505" s="148"/>
      <c r="GO505" s="148"/>
      <c r="GP505" s="96"/>
    </row>
    <row r="506" spans="1:198" ht="14.25" hidden="1" customHeight="1">
      <c r="A506" s="374"/>
      <c r="B506" s="389"/>
      <c r="C506" s="383"/>
      <c r="D506" s="436"/>
      <c r="E506" s="354"/>
      <c r="F506" s="352"/>
      <c r="G506" s="357"/>
      <c r="H506" s="200"/>
      <c r="I506" s="166" t="s">
        <v>30</v>
      </c>
      <c r="J506" s="161"/>
      <c r="K506" s="161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337"/>
      <c r="Y506" s="40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  <c r="EC506" s="148"/>
      <c r="ED506" s="148"/>
      <c r="EE506" s="148"/>
      <c r="EF506" s="148"/>
      <c r="EG506" s="148"/>
      <c r="EH506" s="148"/>
      <c r="EI506" s="148"/>
      <c r="EJ506" s="148"/>
      <c r="EK506" s="148"/>
      <c r="EL506" s="148"/>
      <c r="EM506" s="148"/>
      <c r="EN506" s="148"/>
      <c r="EO506" s="148"/>
      <c r="EP506" s="148"/>
      <c r="EQ506" s="148"/>
      <c r="ER506" s="148"/>
      <c r="ES506" s="148"/>
      <c r="ET506" s="148"/>
      <c r="EU506" s="148"/>
      <c r="EV506" s="148"/>
      <c r="EW506" s="148"/>
      <c r="EX506" s="148"/>
      <c r="EY506" s="148"/>
      <c r="EZ506" s="148"/>
      <c r="FA506" s="148"/>
      <c r="FB506" s="148"/>
      <c r="FC506" s="148"/>
      <c r="FD506" s="148"/>
      <c r="FE506" s="148"/>
      <c r="FF506" s="148"/>
      <c r="FG506" s="148"/>
      <c r="FH506" s="148"/>
      <c r="FI506" s="148"/>
      <c r="FJ506" s="148"/>
      <c r="FK506" s="148"/>
      <c r="FL506" s="148"/>
      <c r="FM506" s="148"/>
      <c r="FN506" s="148"/>
      <c r="FO506" s="148"/>
      <c r="FP506" s="148"/>
      <c r="FQ506" s="148"/>
      <c r="FR506" s="148"/>
      <c r="FS506" s="148"/>
      <c r="FT506" s="148"/>
      <c r="FU506" s="148"/>
      <c r="FV506" s="148"/>
      <c r="FW506" s="148"/>
      <c r="FX506" s="148"/>
      <c r="FY506" s="148"/>
      <c r="FZ506" s="148"/>
      <c r="GA506" s="148"/>
      <c r="GB506" s="148"/>
      <c r="GC506" s="148"/>
      <c r="GD506" s="148"/>
      <c r="GE506" s="148"/>
      <c r="GF506" s="148"/>
      <c r="GG506" s="148"/>
      <c r="GH506" s="148"/>
      <c r="GI506" s="148"/>
      <c r="GJ506" s="148"/>
      <c r="GK506" s="148"/>
      <c r="GL506" s="148"/>
      <c r="GM506" s="148"/>
      <c r="GN506" s="148"/>
      <c r="GO506" s="148"/>
      <c r="GP506" s="96"/>
    </row>
    <row r="507" spans="1:198" ht="12.75" hidden="1" customHeight="1">
      <c r="A507" s="374"/>
      <c r="B507" s="389"/>
      <c r="C507" s="383"/>
      <c r="D507" s="436"/>
      <c r="E507" s="354"/>
      <c r="F507" s="352"/>
      <c r="G507" s="357"/>
      <c r="H507" s="90">
        <v>6050</v>
      </c>
      <c r="I507" s="166" t="s">
        <v>55</v>
      </c>
      <c r="J507" s="161"/>
      <c r="K507" s="161"/>
      <c r="L507" s="156"/>
      <c r="M507" s="187">
        <v>0</v>
      </c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337"/>
      <c r="Y507" s="40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  <c r="EC507" s="148"/>
      <c r="ED507" s="148"/>
      <c r="EE507" s="148"/>
      <c r="EF507" s="148"/>
      <c r="EG507" s="148"/>
      <c r="EH507" s="148"/>
      <c r="EI507" s="148"/>
      <c r="EJ507" s="148"/>
      <c r="EK507" s="148"/>
      <c r="EL507" s="148"/>
      <c r="EM507" s="148"/>
      <c r="EN507" s="148"/>
      <c r="EO507" s="148"/>
      <c r="EP507" s="148"/>
      <c r="EQ507" s="148"/>
      <c r="ER507" s="148"/>
      <c r="ES507" s="148"/>
      <c r="ET507" s="148"/>
      <c r="EU507" s="148"/>
      <c r="EV507" s="148"/>
      <c r="EW507" s="148"/>
      <c r="EX507" s="148"/>
      <c r="EY507" s="148"/>
      <c r="EZ507" s="148"/>
      <c r="FA507" s="148"/>
      <c r="FB507" s="148"/>
      <c r="FC507" s="148"/>
      <c r="FD507" s="148"/>
      <c r="FE507" s="148"/>
      <c r="FF507" s="148"/>
      <c r="FG507" s="148"/>
      <c r="FH507" s="148"/>
      <c r="FI507" s="148"/>
      <c r="FJ507" s="148"/>
      <c r="FK507" s="148"/>
      <c r="FL507" s="148"/>
      <c r="FM507" s="148"/>
      <c r="FN507" s="148"/>
      <c r="FO507" s="148"/>
      <c r="FP507" s="148"/>
      <c r="FQ507" s="148"/>
      <c r="FR507" s="148"/>
      <c r="FS507" s="148"/>
      <c r="FT507" s="148"/>
      <c r="FU507" s="148"/>
      <c r="FV507" s="148"/>
      <c r="FW507" s="148"/>
      <c r="FX507" s="148"/>
      <c r="FY507" s="148"/>
      <c r="FZ507" s="148"/>
      <c r="GA507" s="148"/>
      <c r="GB507" s="148"/>
      <c r="GC507" s="148"/>
      <c r="GD507" s="148"/>
      <c r="GE507" s="148"/>
      <c r="GF507" s="148"/>
      <c r="GG507" s="148"/>
      <c r="GH507" s="148"/>
      <c r="GI507" s="148"/>
      <c r="GJ507" s="148"/>
      <c r="GK507" s="148"/>
      <c r="GL507" s="148"/>
      <c r="GM507" s="148"/>
      <c r="GN507" s="148"/>
      <c r="GO507" s="148"/>
      <c r="GP507" s="96"/>
    </row>
    <row r="508" spans="1:198" ht="13.5" hidden="1" customHeight="1">
      <c r="A508" s="375"/>
      <c r="B508" s="390"/>
      <c r="C508" s="384"/>
      <c r="D508" s="437"/>
      <c r="E508" s="354"/>
      <c r="F508" s="352"/>
      <c r="G508" s="357"/>
      <c r="H508" s="200"/>
      <c r="I508" s="160" t="s">
        <v>26</v>
      </c>
      <c r="J508" s="161"/>
      <c r="K508" s="161"/>
      <c r="L508" s="161">
        <f t="shared" ref="L508:P508" si="158">SUM(L504:L507)</f>
        <v>0</v>
      </c>
      <c r="M508" s="161">
        <f t="shared" si="158"/>
        <v>0</v>
      </c>
      <c r="N508" s="161">
        <f t="shared" si="158"/>
        <v>0</v>
      </c>
      <c r="O508" s="161">
        <f t="shared" si="158"/>
        <v>0</v>
      </c>
      <c r="P508" s="161">
        <f t="shared" si="158"/>
        <v>0</v>
      </c>
      <c r="Q508" s="161"/>
      <c r="R508" s="161"/>
      <c r="S508" s="161"/>
      <c r="T508" s="161"/>
      <c r="U508" s="161"/>
      <c r="V508" s="161"/>
      <c r="W508" s="161"/>
      <c r="X508" s="337"/>
      <c r="Y508" s="40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  <c r="EC508" s="148"/>
      <c r="ED508" s="148"/>
      <c r="EE508" s="148"/>
      <c r="EF508" s="148"/>
      <c r="EG508" s="148"/>
      <c r="EH508" s="148"/>
      <c r="EI508" s="148"/>
      <c r="EJ508" s="148"/>
      <c r="EK508" s="148"/>
      <c r="EL508" s="148"/>
      <c r="EM508" s="148"/>
      <c r="EN508" s="148"/>
      <c r="EO508" s="148"/>
      <c r="EP508" s="148"/>
      <c r="EQ508" s="148"/>
      <c r="ER508" s="148"/>
      <c r="ES508" s="148"/>
      <c r="ET508" s="148"/>
      <c r="EU508" s="148"/>
      <c r="EV508" s="148"/>
      <c r="EW508" s="148"/>
      <c r="EX508" s="148"/>
      <c r="EY508" s="148"/>
      <c r="EZ508" s="148"/>
      <c r="FA508" s="148"/>
      <c r="FB508" s="148"/>
      <c r="FC508" s="148"/>
      <c r="FD508" s="148"/>
      <c r="FE508" s="148"/>
      <c r="FF508" s="148"/>
      <c r="FG508" s="148"/>
      <c r="FH508" s="148"/>
      <c r="FI508" s="148"/>
      <c r="FJ508" s="148"/>
      <c r="FK508" s="148"/>
      <c r="FL508" s="148"/>
      <c r="FM508" s="148"/>
      <c r="FN508" s="148"/>
      <c r="FO508" s="148"/>
      <c r="FP508" s="148"/>
      <c r="FQ508" s="148"/>
      <c r="FR508" s="148"/>
      <c r="FS508" s="148"/>
      <c r="FT508" s="148"/>
      <c r="FU508" s="148"/>
      <c r="FV508" s="148"/>
      <c r="FW508" s="148"/>
      <c r="FX508" s="148"/>
      <c r="FY508" s="148"/>
      <c r="FZ508" s="148"/>
      <c r="GA508" s="148"/>
      <c r="GB508" s="148"/>
      <c r="GC508" s="148"/>
      <c r="GD508" s="148"/>
      <c r="GE508" s="148"/>
      <c r="GF508" s="148"/>
      <c r="GG508" s="148"/>
      <c r="GH508" s="148"/>
      <c r="GI508" s="148"/>
      <c r="GJ508" s="148"/>
      <c r="GK508" s="148"/>
      <c r="GL508" s="148"/>
      <c r="GM508" s="148"/>
      <c r="GN508" s="148"/>
      <c r="GO508" s="148"/>
      <c r="GP508" s="96"/>
    </row>
    <row r="509" spans="1:198" ht="12.75" customHeight="1">
      <c r="A509" s="362">
        <v>39</v>
      </c>
      <c r="B509" s="401" t="s">
        <v>198</v>
      </c>
      <c r="C509" s="358">
        <v>2024</v>
      </c>
      <c r="D509" s="358">
        <v>2032</v>
      </c>
      <c r="E509" s="372" t="s">
        <v>27</v>
      </c>
      <c r="F509" s="353">
        <f>X509</f>
        <v>655000</v>
      </c>
      <c r="G509" s="361">
        <v>60016</v>
      </c>
      <c r="H509" s="90">
        <v>6050</v>
      </c>
      <c r="I509" s="58" t="s">
        <v>28</v>
      </c>
      <c r="J509" s="84">
        <v>20000</v>
      </c>
      <c r="K509" s="62"/>
      <c r="L509" s="84"/>
      <c r="M509" s="84">
        <v>5000</v>
      </c>
      <c r="N509" s="84">
        <v>0</v>
      </c>
      <c r="O509" s="62"/>
      <c r="P509" s="62"/>
      <c r="Q509" s="84"/>
      <c r="R509" s="84"/>
      <c r="S509" s="84">
        <v>250000</v>
      </c>
      <c r="T509" s="84">
        <v>200000</v>
      </c>
      <c r="U509" s="84">
        <v>200000</v>
      </c>
      <c r="V509" s="62"/>
      <c r="W509" s="62"/>
      <c r="X509" s="367">
        <f>SUM(L513:W513)</f>
        <v>655000</v>
      </c>
      <c r="Y509" s="40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  <c r="EC509" s="148"/>
      <c r="ED509" s="148"/>
      <c r="EE509" s="148"/>
      <c r="EF509" s="148"/>
      <c r="EG509" s="148"/>
      <c r="EH509" s="148"/>
      <c r="EI509" s="148"/>
      <c r="EJ509" s="148"/>
      <c r="EK509" s="148"/>
      <c r="EL509" s="148"/>
      <c r="EM509" s="148"/>
      <c r="EN509" s="148"/>
      <c r="EO509" s="148"/>
      <c r="EP509" s="148"/>
      <c r="EQ509" s="148"/>
      <c r="ER509" s="148"/>
      <c r="ES509" s="148"/>
      <c r="ET509" s="148"/>
      <c r="EU509" s="148"/>
      <c r="EV509" s="148"/>
      <c r="EW509" s="148"/>
      <c r="EX509" s="148"/>
      <c r="EY509" s="148"/>
      <c r="EZ509" s="148"/>
      <c r="FA509" s="148"/>
      <c r="FB509" s="148"/>
      <c r="FC509" s="148"/>
      <c r="FD509" s="148"/>
      <c r="FE509" s="148"/>
      <c r="FF509" s="148"/>
      <c r="FG509" s="148"/>
      <c r="FH509" s="148"/>
      <c r="FI509" s="148"/>
      <c r="FJ509" s="148"/>
      <c r="FK509" s="148"/>
      <c r="FL509" s="148"/>
      <c r="FM509" s="148"/>
      <c r="FN509" s="148"/>
      <c r="FO509" s="148"/>
      <c r="FP509" s="148"/>
      <c r="FQ509" s="148"/>
      <c r="FR509" s="148"/>
      <c r="FS509" s="148"/>
      <c r="FT509" s="148"/>
      <c r="FU509" s="148"/>
      <c r="FV509" s="148"/>
      <c r="FW509" s="148"/>
      <c r="FX509" s="148"/>
      <c r="FY509" s="148"/>
      <c r="FZ509" s="148"/>
      <c r="GA509" s="148"/>
      <c r="GB509" s="148"/>
      <c r="GC509" s="148"/>
      <c r="GD509" s="148"/>
      <c r="GE509" s="148"/>
      <c r="GF509" s="148"/>
      <c r="GG509" s="148"/>
      <c r="GH509" s="148"/>
      <c r="GI509" s="148"/>
      <c r="GJ509" s="148"/>
      <c r="GK509" s="148"/>
      <c r="GL509" s="148"/>
      <c r="GM509" s="148"/>
      <c r="GN509" s="148"/>
      <c r="GO509" s="148"/>
      <c r="GP509" s="96"/>
    </row>
    <row r="510" spans="1:198" ht="12.75" customHeight="1">
      <c r="A510" s="363"/>
      <c r="B510" s="402"/>
      <c r="C510" s="358"/>
      <c r="D510" s="358"/>
      <c r="E510" s="372"/>
      <c r="F510" s="353"/>
      <c r="G510" s="361"/>
      <c r="H510" s="90"/>
      <c r="I510" s="61" t="s">
        <v>31</v>
      </c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367"/>
      <c r="Y510" s="40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  <c r="EC510" s="148"/>
      <c r="ED510" s="148"/>
      <c r="EE510" s="148"/>
      <c r="EF510" s="148"/>
      <c r="EG510" s="148"/>
      <c r="EH510" s="148"/>
      <c r="EI510" s="148"/>
      <c r="EJ510" s="148"/>
      <c r="EK510" s="148"/>
      <c r="EL510" s="148"/>
      <c r="EM510" s="148"/>
      <c r="EN510" s="148"/>
      <c r="EO510" s="148"/>
      <c r="EP510" s="148"/>
      <c r="EQ510" s="148"/>
      <c r="ER510" s="148"/>
      <c r="ES510" s="148"/>
      <c r="ET510" s="148"/>
      <c r="EU510" s="148"/>
      <c r="EV510" s="148"/>
      <c r="EW510" s="148"/>
      <c r="EX510" s="148"/>
      <c r="EY510" s="148"/>
      <c r="EZ510" s="148"/>
      <c r="FA510" s="148"/>
      <c r="FB510" s="148"/>
      <c r="FC510" s="148"/>
      <c r="FD510" s="148"/>
      <c r="FE510" s="148"/>
      <c r="FF510" s="148"/>
      <c r="FG510" s="148"/>
      <c r="FH510" s="148"/>
      <c r="FI510" s="148"/>
      <c r="FJ510" s="148"/>
      <c r="FK510" s="148"/>
      <c r="FL510" s="148"/>
      <c r="FM510" s="148"/>
      <c r="FN510" s="148"/>
      <c r="FO510" s="148"/>
      <c r="FP510" s="148"/>
      <c r="FQ510" s="148"/>
      <c r="FR510" s="148"/>
      <c r="FS510" s="148"/>
      <c r="FT510" s="148"/>
      <c r="FU510" s="148"/>
      <c r="FV510" s="148"/>
      <c r="FW510" s="148"/>
      <c r="FX510" s="148"/>
      <c r="FY510" s="148"/>
      <c r="FZ510" s="148"/>
      <c r="GA510" s="148"/>
      <c r="GB510" s="148"/>
      <c r="GC510" s="148"/>
      <c r="GD510" s="148"/>
      <c r="GE510" s="148"/>
      <c r="GF510" s="148"/>
      <c r="GG510" s="148"/>
      <c r="GH510" s="148"/>
      <c r="GI510" s="148"/>
      <c r="GJ510" s="148"/>
      <c r="GK510" s="148"/>
      <c r="GL510" s="148"/>
      <c r="GM510" s="148"/>
      <c r="GN510" s="148"/>
      <c r="GO510" s="148"/>
      <c r="GP510" s="96"/>
    </row>
    <row r="511" spans="1:198" ht="12.75" customHeight="1">
      <c r="A511" s="363"/>
      <c r="B511" s="402"/>
      <c r="C511" s="358"/>
      <c r="D511" s="358"/>
      <c r="E511" s="372"/>
      <c r="F511" s="353"/>
      <c r="G511" s="361"/>
      <c r="H511" s="90"/>
      <c r="I511" s="61" t="s">
        <v>30</v>
      </c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367"/>
      <c r="Y511" s="40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  <c r="EC511" s="148"/>
      <c r="ED511" s="148"/>
      <c r="EE511" s="148"/>
      <c r="EF511" s="148"/>
      <c r="EG511" s="148"/>
      <c r="EH511" s="148"/>
      <c r="EI511" s="148"/>
      <c r="EJ511" s="148"/>
      <c r="EK511" s="148"/>
      <c r="EL511" s="148"/>
      <c r="EM511" s="148"/>
      <c r="EN511" s="148"/>
      <c r="EO511" s="148"/>
      <c r="EP511" s="148"/>
      <c r="EQ511" s="148"/>
      <c r="ER511" s="148"/>
      <c r="ES511" s="148"/>
      <c r="ET511" s="148"/>
      <c r="EU511" s="148"/>
      <c r="EV511" s="148"/>
      <c r="EW511" s="148"/>
      <c r="EX511" s="148"/>
      <c r="EY511" s="148"/>
      <c r="EZ511" s="148"/>
      <c r="FA511" s="148"/>
      <c r="FB511" s="148"/>
      <c r="FC511" s="148"/>
      <c r="FD511" s="148"/>
      <c r="FE511" s="148"/>
      <c r="FF511" s="148"/>
      <c r="FG511" s="148"/>
      <c r="FH511" s="148"/>
      <c r="FI511" s="148"/>
      <c r="FJ511" s="148"/>
      <c r="FK511" s="148"/>
      <c r="FL511" s="148"/>
      <c r="FM511" s="148"/>
      <c r="FN511" s="148"/>
      <c r="FO511" s="148"/>
      <c r="FP511" s="148"/>
      <c r="FQ511" s="148"/>
      <c r="FR511" s="148"/>
      <c r="FS511" s="148"/>
      <c r="FT511" s="148"/>
      <c r="FU511" s="148"/>
      <c r="FV511" s="148"/>
      <c r="FW511" s="148"/>
      <c r="FX511" s="148"/>
      <c r="FY511" s="148"/>
      <c r="FZ511" s="148"/>
      <c r="GA511" s="148"/>
      <c r="GB511" s="148"/>
      <c r="GC511" s="148"/>
      <c r="GD511" s="148"/>
      <c r="GE511" s="148"/>
      <c r="GF511" s="148"/>
      <c r="GG511" s="148"/>
      <c r="GH511" s="148"/>
      <c r="GI511" s="148"/>
      <c r="GJ511" s="148"/>
      <c r="GK511" s="148"/>
      <c r="GL511" s="148"/>
      <c r="GM511" s="148"/>
      <c r="GN511" s="148"/>
      <c r="GO511" s="148"/>
      <c r="GP511" s="96"/>
    </row>
    <row r="512" spans="1:198" ht="12.75" customHeight="1">
      <c r="A512" s="363"/>
      <c r="B512" s="402"/>
      <c r="C512" s="358"/>
      <c r="D512" s="358"/>
      <c r="E512" s="372"/>
      <c r="F512" s="353"/>
      <c r="G512" s="361"/>
      <c r="H512" s="90"/>
      <c r="I512" s="61" t="s">
        <v>70</v>
      </c>
      <c r="J512" s="62"/>
      <c r="K512" s="62">
        <v>14000</v>
      </c>
      <c r="L512" s="84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367"/>
      <c r="Y512" s="40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  <c r="EC512" s="148"/>
      <c r="ED512" s="148"/>
      <c r="EE512" s="148"/>
      <c r="EF512" s="148"/>
      <c r="EG512" s="148"/>
      <c r="EH512" s="148"/>
      <c r="EI512" s="148"/>
      <c r="EJ512" s="148"/>
      <c r="EK512" s="148"/>
      <c r="EL512" s="148"/>
      <c r="EM512" s="148"/>
      <c r="EN512" s="148"/>
      <c r="EO512" s="148"/>
      <c r="EP512" s="148"/>
      <c r="EQ512" s="148"/>
      <c r="ER512" s="148"/>
      <c r="ES512" s="148"/>
      <c r="ET512" s="148"/>
      <c r="EU512" s="148"/>
      <c r="EV512" s="148"/>
      <c r="EW512" s="148"/>
      <c r="EX512" s="148"/>
      <c r="EY512" s="148"/>
      <c r="EZ512" s="148"/>
      <c r="FA512" s="148"/>
      <c r="FB512" s="148"/>
      <c r="FC512" s="148"/>
      <c r="FD512" s="148"/>
      <c r="FE512" s="148"/>
      <c r="FF512" s="148"/>
      <c r="FG512" s="148"/>
      <c r="FH512" s="148"/>
      <c r="FI512" s="148"/>
      <c r="FJ512" s="148"/>
      <c r="FK512" s="148"/>
      <c r="FL512" s="148"/>
      <c r="FM512" s="148"/>
      <c r="FN512" s="148"/>
      <c r="FO512" s="148"/>
      <c r="FP512" s="148"/>
      <c r="FQ512" s="148"/>
      <c r="FR512" s="148"/>
      <c r="FS512" s="148"/>
      <c r="FT512" s="148"/>
      <c r="FU512" s="148"/>
      <c r="FV512" s="148"/>
      <c r="FW512" s="148"/>
      <c r="FX512" s="148"/>
      <c r="FY512" s="148"/>
      <c r="FZ512" s="148"/>
      <c r="GA512" s="148"/>
      <c r="GB512" s="148"/>
      <c r="GC512" s="148"/>
      <c r="GD512" s="148"/>
      <c r="GE512" s="148"/>
      <c r="GF512" s="148"/>
      <c r="GG512" s="148"/>
      <c r="GH512" s="148"/>
      <c r="GI512" s="148"/>
      <c r="GJ512" s="148"/>
      <c r="GK512" s="148"/>
      <c r="GL512" s="148"/>
      <c r="GM512" s="148"/>
      <c r="GN512" s="148"/>
      <c r="GO512" s="148"/>
      <c r="GP512" s="96"/>
    </row>
    <row r="513" spans="1:198" ht="12.75" customHeight="1">
      <c r="A513" s="364"/>
      <c r="B513" s="403"/>
      <c r="C513" s="358"/>
      <c r="D513" s="358"/>
      <c r="E513" s="372"/>
      <c r="F513" s="353"/>
      <c r="G513" s="361"/>
      <c r="H513" s="90"/>
      <c r="I513" s="64" t="s">
        <v>26</v>
      </c>
      <c r="J513" s="65">
        <f>SUM(J509:J512)</f>
        <v>20000</v>
      </c>
      <c r="K513" s="65">
        <f t="shared" ref="K513:W513" si="159">SUM(K509:K512)</f>
        <v>14000</v>
      </c>
      <c r="L513" s="65">
        <f t="shared" si="159"/>
        <v>0</v>
      </c>
      <c r="M513" s="65">
        <f t="shared" si="159"/>
        <v>5000</v>
      </c>
      <c r="N513" s="65">
        <f t="shared" si="159"/>
        <v>0</v>
      </c>
      <c r="O513" s="65">
        <f t="shared" si="159"/>
        <v>0</v>
      </c>
      <c r="P513" s="65">
        <f t="shared" si="159"/>
        <v>0</v>
      </c>
      <c r="Q513" s="65">
        <f t="shared" si="159"/>
        <v>0</v>
      </c>
      <c r="R513" s="65">
        <f t="shared" si="159"/>
        <v>0</v>
      </c>
      <c r="S513" s="65">
        <f t="shared" si="159"/>
        <v>250000</v>
      </c>
      <c r="T513" s="65">
        <f t="shared" si="159"/>
        <v>200000</v>
      </c>
      <c r="U513" s="65">
        <f t="shared" si="159"/>
        <v>200000</v>
      </c>
      <c r="V513" s="65">
        <f t="shared" si="159"/>
        <v>0</v>
      </c>
      <c r="W513" s="65">
        <f t="shared" si="159"/>
        <v>0</v>
      </c>
      <c r="X513" s="367"/>
      <c r="Y513" s="40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  <c r="EC513" s="148"/>
      <c r="ED513" s="148"/>
      <c r="EE513" s="148"/>
      <c r="EF513" s="148"/>
      <c r="EG513" s="148"/>
      <c r="EH513" s="148"/>
      <c r="EI513" s="148"/>
      <c r="EJ513" s="148"/>
      <c r="EK513" s="148"/>
      <c r="EL513" s="148"/>
      <c r="EM513" s="148"/>
      <c r="EN513" s="148"/>
      <c r="EO513" s="148"/>
      <c r="EP513" s="148"/>
      <c r="EQ513" s="148"/>
      <c r="ER513" s="148"/>
      <c r="ES513" s="148"/>
      <c r="ET513" s="148"/>
      <c r="EU513" s="148"/>
      <c r="EV513" s="148"/>
      <c r="EW513" s="148"/>
      <c r="EX513" s="148"/>
      <c r="EY513" s="148"/>
      <c r="EZ513" s="148"/>
      <c r="FA513" s="148"/>
      <c r="FB513" s="148"/>
      <c r="FC513" s="148"/>
      <c r="FD513" s="148"/>
      <c r="FE513" s="148"/>
      <c r="FF513" s="148"/>
      <c r="FG513" s="148"/>
      <c r="FH513" s="148"/>
      <c r="FI513" s="148"/>
      <c r="FJ513" s="148"/>
      <c r="FK513" s="148"/>
      <c r="FL513" s="148"/>
      <c r="FM513" s="148"/>
      <c r="FN513" s="148"/>
      <c r="FO513" s="148"/>
      <c r="FP513" s="148"/>
      <c r="FQ513" s="148"/>
      <c r="FR513" s="148"/>
      <c r="FS513" s="148"/>
      <c r="FT513" s="148"/>
      <c r="FU513" s="148"/>
      <c r="FV513" s="148"/>
      <c r="FW513" s="148"/>
      <c r="FX513" s="148"/>
      <c r="FY513" s="148"/>
      <c r="FZ513" s="148"/>
      <c r="GA513" s="148"/>
      <c r="GB513" s="148"/>
      <c r="GC513" s="148"/>
      <c r="GD513" s="148"/>
      <c r="GE513" s="148"/>
      <c r="GF513" s="148"/>
      <c r="GG513" s="148"/>
      <c r="GH513" s="148"/>
      <c r="GI513" s="148"/>
      <c r="GJ513" s="148"/>
      <c r="GK513" s="148"/>
      <c r="GL513" s="148"/>
      <c r="GM513" s="148"/>
      <c r="GN513" s="148"/>
      <c r="GO513" s="148"/>
      <c r="GP513" s="96"/>
    </row>
    <row r="514" spans="1:198" ht="13.5" customHeight="1">
      <c r="A514" s="362">
        <v>40</v>
      </c>
      <c r="B514" s="340" t="s">
        <v>175</v>
      </c>
      <c r="C514" s="358">
        <v>2021</v>
      </c>
      <c r="D514" s="358">
        <v>2032</v>
      </c>
      <c r="E514" s="372" t="s">
        <v>27</v>
      </c>
      <c r="F514" s="353">
        <f>71955+X514</f>
        <v>1421955</v>
      </c>
      <c r="G514" s="361">
        <v>60016</v>
      </c>
      <c r="H514" s="90">
        <v>6050</v>
      </c>
      <c r="I514" s="58" t="s">
        <v>28</v>
      </c>
      <c r="J514" s="84">
        <v>20000</v>
      </c>
      <c r="K514" s="62"/>
      <c r="L514" s="84"/>
      <c r="M514" s="84"/>
      <c r="N514" s="62"/>
      <c r="O514" s="62"/>
      <c r="P514" s="62"/>
      <c r="Q514" s="84"/>
      <c r="R514" s="84"/>
      <c r="S514" s="84">
        <v>350000</v>
      </c>
      <c r="T514" s="84">
        <v>500000</v>
      </c>
      <c r="U514" s="84">
        <v>500000</v>
      </c>
      <c r="V514" s="84"/>
      <c r="W514" s="84"/>
      <c r="X514" s="367">
        <f>SUM(L518:W518)</f>
        <v>1350000</v>
      </c>
      <c r="Y514" s="40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  <c r="EC514" s="148"/>
      <c r="ED514" s="148"/>
      <c r="EE514" s="148"/>
      <c r="EF514" s="148"/>
      <c r="EG514" s="148"/>
      <c r="EH514" s="148"/>
      <c r="EI514" s="148"/>
      <c r="EJ514" s="148"/>
      <c r="EK514" s="148"/>
      <c r="EL514" s="148"/>
      <c r="EM514" s="148"/>
      <c r="EN514" s="148"/>
      <c r="EO514" s="148"/>
      <c r="EP514" s="148"/>
      <c r="EQ514" s="148"/>
      <c r="ER514" s="148"/>
      <c r="ES514" s="148"/>
      <c r="ET514" s="148"/>
      <c r="EU514" s="148"/>
      <c r="EV514" s="148"/>
      <c r="EW514" s="148"/>
      <c r="EX514" s="148"/>
      <c r="EY514" s="148"/>
      <c r="EZ514" s="148"/>
      <c r="FA514" s="148"/>
      <c r="FB514" s="148"/>
      <c r="FC514" s="148"/>
      <c r="FD514" s="148"/>
      <c r="FE514" s="148"/>
      <c r="FF514" s="148"/>
      <c r="FG514" s="148"/>
      <c r="FH514" s="148"/>
      <c r="FI514" s="148"/>
      <c r="FJ514" s="148"/>
      <c r="FK514" s="148"/>
      <c r="FL514" s="148"/>
      <c r="FM514" s="148"/>
      <c r="FN514" s="148"/>
      <c r="FO514" s="148"/>
      <c r="FP514" s="148"/>
      <c r="FQ514" s="148"/>
      <c r="FR514" s="148"/>
      <c r="FS514" s="148"/>
      <c r="FT514" s="148"/>
      <c r="FU514" s="148"/>
      <c r="FV514" s="148"/>
      <c r="FW514" s="148"/>
      <c r="FX514" s="148"/>
      <c r="FY514" s="148"/>
      <c r="FZ514" s="148"/>
      <c r="GA514" s="148"/>
      <c r="GB514" s="148"/>
      <c r="GC514" s="148"/>
      <c r="GD514" s="148"/>
      <c r="GE514" s="148"/>
      <c r="GF514" s="148"/>
      <c r="GG514" s="148"/>
      <c r="GH514" s="148"/>
      <c r="GI514" s="148"/>
      <c r="GJ514" s="148"/>
      <c r="GK514" s="148"/>
      <c r="GL514" s="148"/>
      <c r="GM514" s="148"/>
      <c r="GN514" s="148"/>
      <c r="GO514" s="148"/>
      <c r="GP514" s="96"/>
    </row>
    <row r="515" spans="1:198" ht="13.5" customHeight="1">
      <c r="A515" s="363"/>
      <c r="B515" s="341"/>
      <c r="C515" s="358"/>
      <c r="D515" s="358"/>
      <c r="E515" s="372"/>
      <c r="F515" s="353"/>
      <c r="G515" s="361"/>
      <c r="H515" s="90"/>
      <c r="I515" s="61" t="s">
        <v>31</v>
      </c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367"/>
      <c r="Y515" s="40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  <c r="EC515" s="148"/>
      <c r="ED515" s="148"/>
      <c r="EE515" s="148"/>
      <c r="EF515" s="148"/>
      <c r="EG515" s="148"/>
      <c r="EH515" s="148"/>
      <c r="EI515" s="148"/>
      <c r="EJ515" s="148"/>
      <c r="EK515" s="148"/>
      <c r="EL515" s="148"/>
      <c r="EM515" s="148"/>
      <c r="EN515" s="148"/>
      <c r="EO515" s="148"/>
      <c r="EP515" s="148"/>
      <c r="EQ515" s="148"/>
      <c r="ER515" s="148"/>
      <c r="ES515" s="148"/>
      <c r="ET515" s="148"/>
      <c r="EU515" s="148"/>
      <c r="EV515" s="148"/>
      <c r="EW515" s="148"/>
      <c r="EX515" s="148"/>
      <c r="EY515" s="148"/>
      <c r="EZ515" s="148"/>
      <c r="FA515" s="148"/>
      <c r="FB515" s="148"/>
      <c r="FC515" s="148"/>
      <c r="FD515" s="148"/>
      <c r="FE515" s="148"/>
      <c r="FF515" s="148"/>
      <c r="FG515" s="148"/>
      <c r="FH515" s="148"/>
      <c r="FI515" s="148"/>
      <c r="FJ515" s="148"/>
      <c r="FK515" s="148"/>
      <c r="FL515" s="148"/>
      <c r="FM515" s="148"/>
      <c r="FN515" s="148"/>
      <c r="FO515" s="148"/>
      <c r="FP515" s="148"/>
      <c r="FQ515" s="148"/>
      <c r="FR515" s="148"/>
      <c r="FS515" s="148"/>
      <c r="FT515" s="148"/>
      <c r="FU515" s="148"/>
      <c r="FV515" s="148"/>
      <c r="FW515" s="148"/>
      <c r="FX515" s="148"/>
      <c r="FY515" s="148"/>
      <c r="FZ515" s="148"/>
      <c r="GA515" s="148"/>
      <c r="GB515" s="148"/>
      <c r="GC515" s="148"/>
      <c r="GD515" s="148"/>
      <c r="GE515" s="148"/>
      <c r="GF515" s="148"/>
      <c r="GG515" s="148"/>
      <c r="GH515" s="148"/>
      <c r="GI515" s="148"/>
      <c r="GJ515" s="148"/>
      <c r="GK515" s="148"/>
      <c r="GL515" s="148"/>
      <c r="GM515" s="148"/>
      <c r="GN515" s="148"/>
      <c r="GO515" s="148"/>
      <c r="GP515" s="96"/>
    </row>
    <row r="516" spans="1:198" ht="13.5" customHeight="1">
      <c r="A516" s="363"/>
      <c r="B516" s="341"/>
      <c r="C516" s="358"/>
      <c r="D516" s="358"/>
      <c r="E516" s="372"/>
      <c r="F516" s="353"/>
      <c r="G516" s="361"/>
      <c r="H516" s="90"/>
      <c r="I516" s="61" t="s">
        <v>30</v>
      </c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367"/>
      <c r="Y516" s="40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  <c r="EC516" s="148"/>
      <c r="ED516" s="148"/>
      <c r="EE516" s="148"/>
      <c r="EF516" s="148"/>
      <c r="EG516" s="148"/>
      <c r="EH516" s="148"/>
      <c r="EI516" s="148"/>
      <c r="EJ516" s="148"/>
      <c r="EK516" s="148"/>
      <c r="EL516" s="148"/>
      <c r="EM516" s="148"/>
      <c r="EN516" s="148"/>
      <c r="EO516" s="148"/>
      <c r="EP516" s="148"/>
      <c r="EQ516" s="148"/>
      <c r="ER516" s="148"/>
      <c r="ES516" s="148"/>
      <c r="ET516" s="148"/>
      <c r="EU516" s="148"/>
      <c r="EV516" s="148"/>
      <c r="EW516" s="148"/>
      <c r="EX516" s="148"/>
      <c r="EY516" s="148"/>
      <c r="EZ516" s="148"/>
      <c r="FA516" s="148"/>
      <c r="FB516" s="148"/>
      <c r="FC516" s="148"/>
      <c r="FD516" s="148"/>
      <c r="FE516" s="148"/>
      <c r="FF516" s="148"/>
      <c r="FG516" s="148"/>
      <c r="FH516" s="148"/>
      <c r="FI516" s="148"/>
      <c r="FJ516" s="148"/>
      <c r="FK516" s="148"/>
      <c r="FL516" s="148"/>
      <c r="FM516" s="148"/>
      <c r="FN516" s="148"/>
      <c r="FO516" s="148"/>
      <c r="FP516" s="148"/>
      <c r="FQ516" s="148"/>
      <c r="FR516" s="148"/>
      <c r="FS516" s="148"/>
      <c r="FT516" s="148"/>
      <c r="FU516" s="148"/>
      <c r="FV516" s="148"/>
      <c r="FW516" s="148"/>
      <c r="FX516" s="148"/>
      <c r="FY516" s="148"/>
      <c r="FZ516" s="148"/>
      <c r="GA516" s="148"/>
      <c r="GB516" s="148"/>
      <c r="GC516" s="148"/>
      <c r="GD516" s="148"/>
      <c r="GE516" s="148"/>
      <c r="GF516" s="148"/>
      <c r="GG516" s="148"/>
      <c r="GH516" s="148"/>
      <c r="GI516" s="148"/>
      <c r="GJ516" s="148"/>
      <c r="GK516" s="148"/>
      <c r="GL516" s="148"/>
      <c r="GM516" s="148"/>
      <c r="GN516" s="148"/>
      <c r="GO516" s="148"/>
      <c r="GP516" s="96"/>
    </row>
    <row r="517" spans="1:198" ht="13.5" customHeight="1">
      <c r="A517" s="363"/>
      <c r="B517" s="341"/>
      <c r="C517" s="358"/>
      <c r="D517" s="358"/>
      <c r="E517" s="372"/>
      <c r="F517" s="353"/>
      <c r="G517" s="361"/>
      <c r="H517" s="90"/>
      <c r="I517" s="61" t="s">
        <v>70</v>
      </c>
      <c r="J517" s="62"/>
      <c r="K517" s="62">
        <v>14000</v>
      </c>
      <c r="L517" s="84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367"/>
      <c r="Y517" s="40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  <c r="EC517" s="148"/>
      <c r="ED517" s="148"/>
      <c r="EE517" s="148"/>
      <c r="EF517" s="148"/>
      <c r="EG517" s="148"/>
      <c r="EH517" s="148"/>
      <c r="EI517" s="148"/>
      <c r="EJ517" s="148"/>
      <c r="EK517" s="148"/>
      <c r="EL517" s="148"/>
      <c r="EM517" s="148"/>
      <c r="EN517" s="148"/>
      <c r="EO517" s="148"/>
      <c r="EP517" s="148"/>
      <c r="EQ517" s="148"/>
      <c r="ER517" s="148"/>
      <c r="ES517" s="148"/>
      <c r="ET517" s="148"/>
      <c r="EU517" s="148"/>
      <c r="EV517" s="148"/>
      <c r="EW517" s="148"/>
      <c r="EX517" s="148"/>
      <c r="EY517" s="148"/>
      <c r="EZ517" s="148"/>
      <c r="FA517" s="148"/>
      <c r="FB517" s="148"/>
      <c r="FC517" s="148"/>
      <c r="FD517" s="148"/>
      <c r="FE517" s="148"/>
      <c r="FF517" s="148"/>
      <c r="FG517" s="148"/>
      <c r="FH517" s="148"/>
      <c r="FI517" s="148"/>
      <c r="FJ517" s="148"/>
      <c r="FK517" s="148"/>
      <c r="FL517" s="148"/>
      <c r="FM517" s="148"/>
      <c r="FN517" s="148"/>
      <c r="FO517" s="148"/>
      <c r="FP517" s="148"/>
      <c r="FQ517" s="148"/>
      <c r="FR517" s="148"/>
      <c r="FS517" s="148"/>
      <c r="FT517" s="148"/>
      <c r="FU517" s="148"/>
      <c r="FV517" s="148"/>
      <c r="FW517" s="148"/>
      <c r="FX517" s="148"/>
      <c r="FY517" s="148"/>
      <c r="FZ517" s="148"/>
      <c r="GA517" s="148"/>
      <c r="GB517" s="148"/>
      <c r="GC517" s="148"/>
      <c r="GD517" s="148"/>
      <c r="GE517" s="148"/>
      <c r="GF517" s="148"/>
      <c r="GG517" s="148"/>
      <c r="GH517" s="148"/>
      <c r="GI517" s="148"/>
      <c r="GJ517" s="148"/>
      <c r="GK517" s="148"/>
      <c r="GL517" s="148"/>
      <c r="GM517" s="148"/>
      <c r="GN517" s="148"/>
      <c r="GO517" s="148"/>
      <c r="GP517" s="96"/>
    </row>
    <row r="518" spans="1:198" ht="12.75" customHeight="1">
      <c r="A518" s="364"/>
      <c r="B518" s="342"/>
      <c r="C518" s="358"/>
      <c r="D518" s="358"/>
      <c r="E518" s="372"/>
      <c r="F518" s="353"/>
      <c r="G518" s="361"/>
      <c r="H518" s="90"/>
      <c r="I518" s="64" t="s">
        <v>26</v>
      </c>
      <c r="J518" s="65">
        <f>SUM(J514:J517)</f>
        <v>20000</v>
      </c>
      <c r="K518" s="65">
        <f t="shared" ref="K518:W518" si="160">SUM(K514:K517)</f>
        <v>14000</v>
      </c>
      <c r="L518" s="65">
        <f t="shared" si="160"/>
        <v>0</v>
      </c>
      <c r="M518" s="65">
        <f t="shared" si="160"/>
        <v>0</v>
      </c>
      <c r="N518" s="65">
        <f t="shared" si="160"/>
        <v>0</v>
      </c>
      <c r="O518" s="65">
        <f t="shared" si="160"/>
        <v>0</v>
      </c>
      <c r="P518" s="65">
        <f t="shared" si="160"/>
        <v>0</v>
      </c>
      <c r="Q518" s="65">
        <f t="shared" si="160"/>
        <v>0</v>
      </c>
      <c r="R518" s="65">
        <f t="shared" si="160"/>
        <v>0</v>
      </c>
      <c r="S518" s="65">
        <f t="shared" si="160"/>
        <v>350000</v>
      </c>
      <c r="T518" s="65">
        <f t="shared" si="160"/>
        <v>500000</v>
      </c>
      <c r="U518" s="65">
        <f t="shared" si="160"/>
        <v>500000</v>
      </c>
      <c r="V518" s="65">
        <f t="shared" si="160"/>
        <v>0</v>
      </c>
      <c r="W518" s="65">
        <f t="shared" si="160"/>
        <v>0</v>
      </c>
      <c r="X518" s="367"/>
      <c r="Y518" s="40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  <c r="EC518" s="148"/>
      <c r="ED518" s="148"/>
      <c r="EE518" s="148"/>
      <c r="EF518" s="148"/>
      <c r="EG518" s="148"/>
      <c r="EH518" s="148"/>
      <c r="EI518" s="148"/>
      <c r="EJ518" s="148"/>
      <c r="EK518" s="148"/>
      <c r="EL518" s="148"/>
      <c r="EM518" s="148"/>
      <c r="EN518" s="148"/>
      <c r="EO518" s="148"/>
      <c r="EP518" s="148"/>
      <c r="EQ518" s="148"/>
      <c r="ER518" s="148"/>
      <c r="ES518" s="148"/>
      <c r="ET518" s="148"/>
      <c r="EU518" s="148"/>
      <c r="EV518" s="148"/>
      <c r="EW518" s="148"/>
      <c r="EX518" s="148"/>
      <c r="EY518" s="148"/>
      <c r="EZ518" s="148"/>
      <c r="FA518" s="148"/>
      <c r="FB518" s="148"/>
      <c r="FC518" s="148"/>
      <c r="FD518" s="148"/>
      <c r="FE518" s="148"/>
      <c r="FF518" s="148"/>
      <c r="FG518" s="148"/>
      <c r="FH518" s="148"/>
      <c r="FI518" s="148"/>
      <c r="FJ518" s="148"/>
      <c r="FK518" s="148"/>
      <c r="FL518" s="148"/>
      <c r="FM518" s="148"/>
      <c r="FN518" s="148"/>
      <c r="FO518" s="148"/>
      <c r="FP518" s="148"/>
      <c r="FQ518" s="148"/>
      <c r="FR518" s="148"/>
      <c r="FS518" s="148"/>
      <c r="FT518" s="148"/>
      <c r="FU518" s="148"/>
      <c r="FV518" s="148"/>
      <c r="FW518" s="148"/>
      <c r="FX518" s="148"/>
      <c r="FY518" s="148"/>
      <c r="FZ518" s="148"/>
      <c r="GA518" s="148"/>
      <c r="GB518" s="148"/>
      <c r="GC518" s="148"/>
      <c r="GD518" s="148"/>
      <c r="GE518" s="148"/>
      <c r="GF518" s="148"/>
      <c r="GG518" s="148"/>
      <c r="GH518" s="148"/>
      <c r="GI518" s="148"/>
      <c r="GJ518" s="148"/>
      <c r="GK518" s="148"/>
      <c r="GL518" s="148"/>
      <c r="GM518" s="148"/>
      <c r="GN518" s="148"/>
      <c r="GO518" s="148"/>
      <c r="GP518" s="96"/>
    </row>
    <row r="519" spans="1:198" ht="9.75" hidden="1" customHeight="1">
      <c r="A519" s="524">
        <v>31</v>
      </c>
      <c r="B519" s="350" t="s">
        <v>163</v>
      </c>
      <c r="C519" s="358">
        <v>2019</v>
      </c>
      <c r="D519" s="358">
        <v>2023</v>
      </c>
      <c r="E519" s="372" t="s">
        <v>27</v>
      </c>
      <c r="F519" s="353">
        <f>X519</f>
        <v>0</v>
      </c>
      <c r="G519" s="361">
        <v>60016</v>
      </c>
      <c r="H519" s="90">
        <v>6050</v>
      </c>
      <c r="I519" s="58" t="s">
        <v>28</v>
      </c>
      <c r="J519" s="84">
        <v>20000</v>
      </c>
      <c r="K519" s="62"/>
      <c r="L519" s="84"/>
      <c r="M519" s="84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367">
        <f>SUM(L523:W523)</f>
        <v>0</v>
      </c>
      <c r="Y519" s="40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  <c r="EC519" s="148"/>
      <c r="ED519" s="148"/>
      <c r="EE519" s="148"/>
      <c r="EF519" s="148"/>
      <c r="EG519" s="148"/>
      <c r="EH519" s="148"/>
      <c r="EI519" s="148"/>
      <c r="EJ519" s="148"/>
      <c r="EK519" s="148"/>
      <c r="EL519" s="148"/>
      <c r="EM519" s="148"/>
      <c r="EN519" s="148"/>
      <c r="EO519" s="148"/>
      <c r="EP519" s="148"/>
      <c r="EQ519" s="148"/>
      <c r="ER519" s="148"/>
      <c r="ES519" s="148"/>
      <c r="ET519" s="148"/>
      <c r="EU519" s="148"/>
      <c r="EV519" s="148"/>
      <c r="EW519" s="148"/>
      <c r="EX519" s="148"/>
      <c r="EY519" s="148"/>
      <c r="EZ519" s="148"/>
      <c r="FA519" s="148"/>
      <c r="FB519" s="148"/>
      <c r="FC519" s="148"/>
      <c r="FD519" s="148"/>
      <c r="FE519" s="148"/>
      <c r="FF519" s="148"/>
      <c r="FG519" s="148"/>
      <c r="FH519" s="148"/>
      <c r="FI519" s="148"/>
      <c r="FJ519" s="148"/>
      <c r="FK519" s="148"/>
      <c r="FL519" s="148"/>
      <c r="FM519" s="148"/>
      <c r="FN519" s="148"/>
      <c r="FO519" s="148"/>
      <c r="FP519" s="148"/>
      <c r="FQ519" s="148"/>
      <c r="FR519" s="148"/>
      <c r="FS519" s="148"/>
      <c r="FT519" s="148"/>
      <c r="FU519" s="148"/>
      <c r="FV519" s="148"/>
      <c r="FW519" s="148"/>
      <c r="FX519" s="148"/>
      <c r="FY519" s="148"/>
      <c r="FZ519" s="148"/>
      <c r="GA519" s="148"/>
      <c r="GB519" s="148"/>
      <c r="GC519" s="148"/>
      <c r="GD519" s="148"/>
      <c r="GE519" s="148"/>
      <c r="GF519" s="148"/>
      <c r="GG519" s="148"/>
      <c r="GH519" s="148"/>
      <c r="GI519" s="148"/>
      <c r="GJ519" s="148"/>
      <c r="GK519" s="148"/>
      <c r="GL519" s="148"/>
      <c r="GM519" s="148"/>
      <c r="GN519" s="148"/>
      <c r="GO519" s="148"/>
      <c r="GP519" s="96"/>
    </row>
    <row r="520" spans="1:198" ht="14.25" hidden="1" customHeight="1">
      <c r="A520" s="525"/>
      <c r="B520" s="350"/>
      <c r="C520" s="358"/>
      <c r="D520" s="358"/>
      <c r="E520" s="372"/>
      <c r="F520" s="353"/>
      <c r="G520" s="361"/>
      <c r="H520" s="90"/>
      <c r="I520" s="61" t="s">
        <v>31</v>
      </c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367"/>
      <c r="Y520" s="40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  <c r="EC520" s="148"/>
      <c r="ED520" s="148"/>
      <c r="EE520" s="148"/>
      <c r="EF520" s="148"/>
      <c r="EG520" s="148"/>
      <c r="EH520" s="148"/>
      <c r="EI520" s="148"/>
      <c r="EJ520" s="148"/>
      <c r="EK520" s="148"/>
      <c r="EL520" s="148"/>
      <c r="EM520" s="148"/>
      <c r="EN520" s="148"/>
      <c r="EO520" s="148"/>
      <c r="EP520" s="148"/>
      <c r="EQ520" s="148"/>
      <c r="ER520" s="148"/>
      <c r="ES520" s="148"/>
      <c r="ET520" s="148"/>
      <c r="EU520" s="148"/>
      <c r="EV520" s="148"/>
      <c r="EW520" s="148"/>
      <c r="EX520" s="148"/>
      <c r="EY520" s="148"/>
      <c r="EZ520" s="148"/>
      <c r="FA520" s="148"/>
      <c r="FB520" s="148"/>
      <c r="FC520" s="148"/>
      <c r="FD520" s="148"/>
      <c r="FE520" s="148"/>
      <c r="FF520" s="148"/>
      <c r="FG520" s="148"/>
      <c r="FH520" s="148"/>
      <c r="FI520" s="148"/>
      <c r="FJ520" s="148"/>
      <c r="FK520" s="148"/>
      <c r="FL520" s="148"/>
      <c r="FM520" s="148"/>
      <c r="FN520" s="148"/>
      <c r="FO520" s="148"/>
      <c r="FP520" s="148"/>
      <c r="FQ520" s="148"/>
      <c r="FR520" s="148"/>
      <c r="FS520" s="148"/>
      <c r="FT520" s="148"/>
      <c r="FU520" s="148"/>
      <c r="FV520" s="148"/>
      <c r="FW520" s="148"/>
      <c r="FX520" s="148"/>
      <c r="FY520" s="148"/>
      <c r="FZ520" s="148"/>
      <c r="GA520" s="148"/>
      <c r="GB520" s="148"/>
      <c r="GC520" s="148"/>
      <c r="GD520" s="148"/>
      <c r="GE520" s="148"/>
      <c r="GF520" s="148"/>
      <c r="GG520" s="148"/>
      <c r="GH520" s="148"/>
      <c r="GI520" s="148"/>
      <c r="GJ520" s="148"/>
      <c r="GK520" s="148"/>
      <c r="GL520" s="148"/>
      <c r="GM520" s="148"/>
      <c r="GN520" s="148"/>
      <c r="GO520" s="148"/>
      <c r="GP520" s="96"/>
    </row>
    <row r="521" spans="1:198" ht="14.25" hidden="1" customHeight="1">
      <c r="A521" s="525"/>
      <c r="B521" s="350"/>
      <c r="C521" s="358"/>
      <c r="D521" s="358"/>
      <c r="E521" s="372"/>
      <c r="F521" s="353"/>
      <c r="G521" s="361"/>
      <c r="H521" s="90"/>
      <c r="I521" s="61" t="s">
        <v>30</v>
      </c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367"/>
      <c r="Y521" s="40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  <c r="EC521" s="148"/>
      <c r="ED521" s="148"/>
      <c r="EE521" s="148"/>
      <c r="EF521" s="148"/>
      <c r="EG521" s="148"/>
      <c r="EH521" s="148"/>
      <c r="EI521" s="148"/>
      <c r="EJ521" s="148"/>
      <c r="EK521" s="148"/>
      <c r="EL521" s="148"/>
      <c r="EM521" s="148"/>
      <c r="EN521" s="148"/>
      <c r="EO521" s="148"/>
      <c r="EP521" s="148"/>
      <c r="EQ521" s="148"/>
      <c r="ER521" s="148"/>
      <c r="ES521" s="148"/>
      <c r="ET521" s="148"/>
      <c r="EU521" s="148"/>
      <c r="EV521" s="148"/>
      <c r="EW521" s="148"/>
      <c r="EX521" s="148"/>
      <c r="EY521" s="148"/>
      <c r="EZ521" s="148"/>
      <c r="FA521" s="148"/>
      <c r="FB521" s="148"/>
      <c r="FC521" s="148"/>
      <c r="FD521" s="148"/>
      <c r="FE521" s="148"/>
      <c r="FF521" s="148"/>
      <c r="FG521" s="148"/>
      <c r="FH521" s="148"/>
      <c r="FI521" s="148"/>
      <c r="FJ521" s="148"/>
      <c r="FK521" s="148"/>
      <c r="FL521" s="148"/>
      <c r="FM521" s="148"/>
      <c r="FN521" s="148"/>
      <c r="FO521" s="148"/>
      <c r="FP521" s="148"/>
      <c r="FQ521" s="148"/>
      <c r="FR521" s="148"/>
      <c r="FS521" s="148"/>
      <c r="FT521" s="148"/>
      <c r="FU521" s="148"/>
      <c r="FV521" s="148"/>
      <c r="FW521" s="148"/>
      <c r="FX521" s="148"/>
      <c r="FY521" s="148"/>
      <c r="FZ521" s="148"/>
      <c r="GA521" s="148"/>
      <c r="GB521" s="148"/>
      <c r="GC521" s="148"/>
      <c r="GD521" s="148"/>
      <c r="GE521" s="148"/>
      <c r="GF521" s="148"/>
      <c r="GG521" s="148"/>
      <c r="GH521" s="148"/>
      <c r="GI521" s="148"/>
      <c r="GJ521" s="148"/>
      <c r="GK521" s="148"/>
      <c r="GL521" s="148"/>
      <c r="GM521" s="148"/>
      <c r="GN521" s="148"/>
      <c r="GO521" s="148"/>
      <c r="GP521" s="96"/>
    </row>
    <row r="522" spans="1:198" ht="14.25" hidden="1" customHeight="1">
      <c r="A522" s="525"/>
      <c r="B522" s="350"/>
      <c r="C522" s="358"/>
      <c r="D522" s="358"/>
      <c r="E522" s="372"/>
      <c r="F522" s="353"/>
      <c r="G522" s="361"/>
      <c r="H522" s="90"/>
      <c r="I522" s="61" t="s">
        <v>70</v>
      </c>
      <c r="J522" s="62"/>
      <c r="K522" s="62">
        <v>14000</v>
      </c>
      <c r="L522" s="84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367"/>
      <c r="Y522" s="40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  <c r="EC522" s="148"/>
      <c r="ED522" s="148"/>
      <c r="EE522" s="148"/>
      <c r="EF522" s="148"/>
      <c r="EG522" s="148"/>
      <c r="EH522" s="148"/>
      <c r="EI522" s="148"/>
      <c r="EJ522" s="148"/>
      <c r="EK522" s="148"/>
      <c r="EL522" s="148"/>
      <c r="EM522" s="148"/>
      <c r="EN522" s="148"/>
      <c r="EO522" s="148"/>
      <c r="EP522" s="148"/>
      <c r="EQ522" s="148"/>
      <c r="ER522" s="148"/>
      <c r="ES522" s="148"/>
      <c r="ET522" s="148"/>
      <c r="EU522" s="148"/>
      <c r="EV522" s="148"/>
      <c r="EW522" s="148"/>
      <c r="EX522" s="148"/>
      <c r="EY522" s="148"/>
      <c r="EZ522" s="148"/>
      <c r="FA522" s="148"/>
      <c r="FB522" s="148"/>
      <c r="FC522" s="148"/>
      <c r="FD522" s="148"/>
      <c r="FE522" s="148"/>
      <c r="FF522" s="148"/>
      <c r="FG522" s="148"/>
      <c r="FH522" s="148"/>
      <c r="FI522" s="148"/>
      <c r="FJ522" s="148"/>
      <c r="FK522" s="148"/>
      <c r="FL522" s="148"/>
      <c r="FM522" s="148"/>
      <c r="FN522" s="148"/>
      <c r="FO522" s="148"/>
      <c r="FP522" s="148"/>
      <c r="FQ522" s="148"/>
      <c r="FR522" s="148"/>
      <c r="FS522" s="148"/>
      <c r="FT522" s="148"/>
      <c r="FU522" s="148"/>
      <c r="FV522" s="148"/>
      <c r="FW522" s="148"/>
      <c r="FX522" s="148"/>
      <c r="FY522" s="148"/>
      <c r="FZ522" s="148"/>
      <c r="GA522" s="148"/>
      <c r="GB522" s="148"/>
      <c r="GC522" s="148"/>
      <c r="GD522" s="148"/>
      <c r="GE522" s="148"/>
      <c r="GF522" s="148"/>
      <c r="GG522" s="148"/>
      <c r="GH522" s="148"/>
      <c r="GI522" s="148"/>
      <c r="GJ522" s="148"/>
      <c r="GK522" s="148"/>
      <c r="GL522" s="148"/>
      <c r="GM522" s="148"/>
      <c r="GN522" s="148"/>
      <c r="GO522" s="148"/>
      <c r="GP522" s="96"/>
    </row>
    <row r="523" spans="1:198" ht="14.25" hidden="1" customHeight="1">
      <c r="A523" s="526"/>
      <c r="B523" s="350"/>
      <c r="C523" s="358"/>
      <c r="D523" s="358"/>
      <c r="E523" s="372"/>
      <c r="F523" s="353"/>
      <c r="G523" s="361"/>
      <c r="H523" s="90"/>
      <c r="I523" s="64" t="s">
        <v>26</v>
      </c>
      <c r="J523" s="65">
        <f>SUM(J519:J522)</f>
        <v>20000</v>
      </c>
      <c r="K523" s="65">
        <f t="shared" ref="K523:P523" si="161">SUM(K519:K522)</f>
        <v>14000</v>
      </c>
      <c r="L523" s="65">
        <f t="shared" si="161"/>
        <v>0</v>
      </c>
      <c r="M523" s="65">
        <f t="shared" si="161"/>
        <v>0</v>
      </c>
      <c r="N523" s="65">
        <f t="shared" si="161"/>
        <v>0</v>
      </c>
      <c r="O523" s="65">
        <f t="shared" si="161"/>
        <v>0</v>
      </c>
      <c r="P523" s="65">
        <f t="shared" si="161"/>
        <v>0</v>
      </c>
      <c r="Q523" s="65"/>
      <c r="R523" s="65"/>
      <c r="S523" s="65"/>
      <c r="T523" s="65"/>
      <c r="U523" s="65"/>
      <c r="V523" s="65"/>
      <c r="W523" s="65"/>
      <c r="X523" s="367"/>
      <c r="Y523" s="40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  <c r="EC523" s="148"/>
      <c r="ED523" s="148"/>
      <c r="EE523" s="148"/>
      <c r="EF523" s="148"/>
      <c r="EG523" s="148"/>
      <c r="EH523" s="148"/>
      <c r="EI523" s="148"/>
      <c r="EJ523" s="148"/>
      <c r="EK523" s="148"/>
      <c r="EL523" s="148"/>
      <c r="EM523" s="148"/>
      <c r="EN523" s="148"/>
      <c r="EO523" s="148"/>
      <c r="EP523" s="148"/>
      <c r="EQ523" s="148"/>
      <c r="ER523" s="148"/>
      <c r="ES523" s="148"/>
      <c r="ET523" s="148"/>
      <c r="EU523" s="148"/>
      <c r="EV523" s="148"/>
      <c r="EW523" s="148"/>
      <c r="EX523" s="148"/>
      <c r="EY523" s="148"/>
      <c r="EZ523" s="148"/>
      <c r="FA523" s="148"/>
      <c r="FB523" s="148"/>
      <c r="FC523" s="148"/>
      <c r="FD523" s="148"/>
      <c r="FE523" s="148"/>
      <c r="FF523" s="148"/>
      <c r="FG523" s="148"/>
      <c r="FH523" s="148"/>
      <c r="FI523" s="148"/>
      <c r="FJ523" s="148"/>
      <c r="FK523" s="148"/>
      <c r="FL523" s="148"/>
      <c r="FM523" s="148"/>
      <c r="FN523" s="148"/>
      <c r="FO523" s="148"/>
      <c r="FP523" s="148"/>
      <c r="FQ523" s="148"/>
      <c r="FR523" s="148"/>
      <c r="FS523" s="148"/>
      <c r="FT523" s="148"/>
      <c r="FU523" s="148"/>
      <c r="FV523" s="148"/>
      <c r="FW523" s="148"/>
      <c r="FX523" s="148"/>
      <c r="FY523" s="148"/>
      <c r="FZ523" s="148"/>
      <c r="GA523" s="148"/>
      <c r="GB523" s="148"/>
      <c r="GC523" s="148"/>
      <c r="GD523" s="148"/>
      <c r="GE523" s="148"/>
      <c r="GF523" s="148"/>
      <c r="GG523" s="148"/>
      <c r="GH523" s="148"/>
      <c r="GI523" s="148"/>
      <c r="GJ523" s="148"/>
      <c r="GK523" s="148"/>
      <c r="GL523" s="148"/>
      <c r="GM523" s="148"/>
      <c r="GN523" s="148"/>
      <c r="GO523" s="148"/>
      <c r="GP523" s="96"/>
    </row>
    <row r="524" spans="1:198" ht="14.25" hidden="1" customHeight="1">
      <c r="A524" s="365">
        <v>52</v>
      </c>
      <c r="B524" s="338" t="s">
        <v>157</v>
      </c>
      <c r="C524" s="358">
        <v>2020</v>
      </c>
      <c r="D524" s="358">
        <v>2023</v>
      </c>
      <c r="E524" s="372" t="s">
        <v>27</v>
      </c>
      <c r="F524" s="353">
        <f>X524</f>
        <v>0</v>
      </c>
      <c r="G524" s="361">
        <v>60095</v>
      </c>
      <c r="H524" s="90">
        <v>6050</v>
      </c>
      <c r="I524" s="58" t="s">
        <v>28</v>
      </c>
      <c r="J524" s="65"/>
      <c r="K524" s="65"/>
      <c r="L524" s="84">
        <v>0</v>
      </c>
      <c r="M524" s="84"/>
      <c r="N524" s="84"/>
      <c r="O524" s="84"/>
      <c r="P524" s="62"/>
      <c r="Q524" s="62"/>
      <c r="R524" s="62"/>
      <c r="S524" s="62"/>
      <c r="T524" s="62"/>
      <c r="U524" s="62"/>
      <c r="V524" s="62"/>
      <c r="W524" s="62"/>
      <c r="X524" s="367">
        <f t="shared" ref="X524" si="162">SUM(L528:W528)</f>
        <v>0</v>
      </c>
      <c r="Y524" s="40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  <c r="EC524" s="148"/>
      <c r="ED524" s="148"/>
      <c r="EE524" s="148"/>
      <c r="EF524" s="148"/>
      <c r="EG524" s="148"/>
      <c r="EH524" s="148"/>
      <c r="EI524" s="148"/>
      <c r="EJ524" s="148"/>
      <c r="EK524" s="148"/>
      <c r="EL524" s="148"/>
      <c r="EM524" s="148"/>
      <c r="EN524" s="148"/>
      <c r="EO524" s="148"/>
      <c r="EP524" s="148"/>
      <c r="EQ524" s="148"/>
      <c r="ER524" s="148"/>
      <c r="ES524" s="148"/>
      <c r="ET524" s="148"/>
      <c r="EU524" s="148"/>
      <c r="EV524" s="148"/>
      <c r="EW524" s="148"/>
      <c r="EX524" s="148"/>
      <c r="EY524" s="148"/>
      <c r="EZ524" s="148"/>
      <c r="FA524" s="148"/>
      <c r="FB524" s="148"/>
      <c r="FC524" s="148"/>
      <c r="FD524" s="148"/>
      <c r="FE524" s="148"/>
      <c r="FF524" s="148"/>
      <c r="FG524" s="148"/>
      <c r="FH524" s="148"/>
      <c r="FI524" s="148"/>
      <c r="FJ524" s="148"/>
      <c r="FK524" s="148"/>
      <c r="FL524" s="148"/>
      <c r="FM524" s="148"/>
      <c r="FN524" s="148"/>
      <c r="FO524" s="148"/>
      <c r="FP524" s="148"/>
      <c r="FQ524" s="148"/>
      <c r="FR524" s="148"/>
      <c r="FS524" s="148"/>
      <c r="FT524" s="148"/>
      <c r="FU524" s="148"/>
      <c r="FV524" s="148"/>
      <c r="FW524" s="148"/>
      <c r="FX524" s="148"/>
      <c r="FY524" s="148"/>
      <c r="FZ524" s="148"/>
      <c r="GA524" s="148"/>
      <c r="GB524" s="148"/>
      <c r="GC524" s="148"/>
      <c r="GD524" s="148"/>
      <c r="GE524" s="148"/>
      <c r="GF524" s="148"/>
      <c r="GG524" s="148"/>
      <c r="GH524" s="148"/>
      <c r="GI524" s="148"/>
      <c r="GJ524" s="148"/>
      <c r="GK524" s="148"/>
      <c r="GL524" s="148"/>
      <c r="GM524" s="148"/>
      <c r="GN524" s="148"/>
      <c r="GO524" s="148"/>
      <c r="GP524" s="96"/>
    </row>
    <row r="525" spans="1:198" ht="14.25" hidden="1" customHeight="1">
      <c r="A525" s="365"/>
      <c r="B525" s="339"/>
      <c r="C525" s="358"/>
      <c r="D525" s="358"/>
      <c r="E525" s="372"/>
      <c r="F525" s="353"/>
      <c r="G525" s="361"/>
      <c r="H525" s="90"/>
      <c r="I525" s="61" t="s">
        <v>31</v>
      </c>
      <c r="J525" s="65"/>
      <c r="K525" s="65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367"/>
      <c r="Y525" s="40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  <c r="EC525" s="148"/>
      <c r="ED525" s="148"/>
      <c r="EE525" s="148"/>
      <c r="EF525" s="148"/>
      <c r="EG525" s="148"/>
      <c r="EH525" s="148"/>
      <c r="EI525" s="148"/>
      <c r="EJ525" s="148"/>
      <c r="EK525" s="148"/>
      <c r="EL525" s="148"/>
      <c r="EM525" s="148"/>
      <c r="EN525" s="148"/>
      <c r="EO525" s="148"/>
      <c r="EP525" s="148"/>
      <c r="EQ525" s="148"/>
      <c r="ER525" s="148"/>
      <c r="ES525" s="148"/>
      <c r="ET525" s="148"/>
      <c r="EU525" s="148"/>
      <c r="EV525" s="148"/>
      <c r="EW525" s="148"/>
      <c r="EX525" s="148"/>
      <c r="EY525" s="148"/>
      <c r="EZ525" s="148"/>
      <c r="FA525" s="148"/>
      <c r="FB525" s="148"/>
      <c r="FC525" s="148"/>
      <c r="FD525" s="148"/>
      <c r="FE525" s="148"/>
      <c r="FF525" s="148"/>
      <c r="FG525" s="148"/>
      <c r="FH525" s="148"/>
      <c r="FI525" s="148"/>
      <c r="FJ525" s="148"/>
      <c r="FK525" s="148"/>
      <c r="FL525" s="148"/>
      <c r="FM525" s="148"/>
      <c r="FN525" s="148"/>
      <c r="FO525" s="148"/>
      <c r="FP525" s="148"/>
      <c r="FQ525" s="148"/>
      <c r="FR525" s="148"/>
      <c r="FS525" s="148"/>
      <c r="FT525" s="148"/>
      <c r="FU525" s="148"/>
      <c r="FV525" s="148"/>
      <c r="FW525" s="148"/>
      <c r="FX525" s="148"/>
      <c r="FY525" s="148"/>
      <c r="FZ525" s="148"/>
      <c r="GA525" s="148"/>
      <c r="GB525" s="148"/>
      <c r="GC525" s="148"/>
      <c r="GD525" s="148"/>
      <c r="GE525" s="148"/>
      <c r="GF525" s="148"/>
      <c r="GG525" s="148"/>
      <c r="GH525" s="148"/>
      <c r="GI525" s="148"/>
      <c r="GJ525" s="148"/>
      <c r="GK525" s="148"/>
      <c r="GL525" s="148"/>
      <c r="GM525" s="148"/>
      <c r="GN525" s="148"/>
      <c r="GO525" s="148"/>
      <c r="GP525" s="96"/>
    </row>
    <row r="526" spans="1:198" ht="14.25" hidden="1" customHeight="1">
      <c r="A526" s="365"/>
      <c r="B526" s="339"/>
      <c r="C526" s="358"/>
      <c r="D526" s="358"/>
      <c r="E526" s="372"/>
      <c r="F526" s="353"/>
      <c r="G526" s="361"/>
      <c r="H526" s="90"/>
      <c r="I526" s="61" t="s">
        <v>30</v>
      </c>
      <c r="J526" s="65"/>
      <c r="K526" s="65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367"/>
      <c r="Y526" s="40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  <c r="EC526" s="148"/>
      <c r="ED526" s="148"/>
      <c r="EE526" s="148"/>
      <c r="EF526" s="148"/>
      <c r="EG526" s="148"/>
      <c r="EH526" s="148"/>
      <c r="EI526" s="148"/>
      <c r="EJ526" s="148"/>
      <c r="EK526" s="148"/>
      <c r="EL526" s="148"/>
      <c r="EM526" s="148"/>
      <c r="EN526" s="148"/>
      <c r="EO526" s="148"/>
      <c r="EP526" s="148"/>
      <c r="EQ526" s="148"/>
      <c r="ER526" s="148"/>
      <c r="ES526" s="148"/>
      <c r="ET526" s="148"/>
      <c r="EU526" s="148"/>
      <c r="EV526" s="148"/>
      <c r="EW526" s="148"/>
      <c r="EX526" s="148"/>
      <c r="EY526" s="148"/>
      <c r="EZ526" s="148"/>
      <c r="FA526" s="148"/>
      <c r="FB526" s="148"/>
      <c r="FC526" s="148"/>
      <c r="FD526" s="148"/>
      <c r="FE526" s="148"/>
      <c r="FF526" s="148"/>
      <c r="FG526" s="148"/>
      <c r="FH526" s="148"/>
      <c r="FI526" s="148"/>
      <c r="FJ526" s="148"/>
      <c r="FK526" s="148"/>
      <c r="FL526" s="148"/>
      <c r="FM526" s="148"/>
      <c r="FN526" s="148"/>
      <c r="FO526" s="148"/>
      <c r="FP526" s="148"/>
      <c r="FQ526" s="148"/>
      <c r="FR526" s="148"/>
      <c r="FS526" s="148"/>
      <c r="FT526" s="148"/>
      <c r="FU526" s="148"/>
      <c r="FV526" s="148"/>
      <c r="FW526" s="148"/>
      <c r="FX526" s="148"/>
      <c r="FY526" s="148"/>
      <c r="FZ526" s="148"/>
      <c r="GA526" s="148"/>
      <c r="GB526" s="148"/>
      <c r="GC526" s="148"/>
      <c r="GD526" s="148"/>
      <c r="GE526" s="148"/>
      <c r="GF526" s="148"/>
      <c r="GG526" s="148"/>
      <c r="GH526" s="148"/>
      <c r="GI526" s="148"/>
      <c r="GJ526" s="148"/>
      <c r="GK526" s="148"/>
      <c r="GL526" s="148"/>
      <c r="GM526" s="148"/>
      <c r="GN526" s="148"/>
      <c r="GO526" s="148"/>
      <c r="GP526" s="96"/>
    </row>
    <row r="527" spans="1:198" ht="14.25" hidden="1" customHeight="1">
      <c r="A527" s="365"/>
      <c r="B527" s="339"/>
      <c r="C527" s="358"/>
      <c r="D527" s="358"/>
      <c r="E527" s="372"/>
      <c r="F527" s="353"/>
      <c r="G527" s="361"/>
      <c r="I527" s="61" t="s">
        <v>70</v>
      </c>
      <c r="J527" s="65"/>
      <c r="K527" s="65"/>
      <c r="L527" s="84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367"/>
      <c r="Y527" s="40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  <c r="EC527" s="148"/>
      <c r="ED527" s="148"/>
      <c r="EE527" s="148"/>
      <c r="EF527" s="148"/>
      <c r="EG527" s="148"/>
      <c r="EH527" s="148"/>
      <c r="EI527" s="148"/>
      <c r="EJ527" s="148"/>
      <c r="EK527" s="148"/>
      <c r="EL527" s="148"/>
      <c r="EM527" s="148"/>
      <c r="EN527" s="148"/>
      <c r="EO527" s="148"/>
      <c r="EP527" s="148"/>
      <c r="EQ527" s="148"/>
      <c r="ER527" s="148"/>
      <c r="ES527" s="148"/>
      <c r="ET527" s="148"/>
      <c r="EU527" s="148"/>
      <c r="EV527" s="148"/>
      <c r="EW527" s="148"/>
      <c r="EX527" s="148"/>
      <c r="EY527" s="148"/>
      <c r="EZ527" s="148"/>
      <c r="FA527" s="148"/>
      <c r="FB527" s="148"/>
      <c r="FC527" s="148"/>
      <c r="FD527" s="148"/>
      <c r="FE527" s="148"/>
      <c r="FF527" s="148"/>
      <c r="FG527" s="148"/>
      <c r="FH527" s="148"/>
      <c r="FI527" s="148"/>
      <c r="FJ527" s="148"/>
      <c r="FK527" s="148"/>
      <c r="FL527" s="148"/>
      <c r="FM527" s="148"/>
      <c r="FN527" s="148"/>
      <c r="FO527" s="148"/>
      <c r="FP527" s="148"/>
      <c r="FQ527" s="148"/>
      <c r="FR527" s="148"/>
      <c r="FS527" s="148"/>
      <c r="FT527" s="148"/>
      <c r="FU527" s="148"/>
      <c r="FV527" s="148"/>
      <c r="FW527" s="148"/>
      <c r="FX527" s="148"/>
      <c r="FY527" s="148"/>
      <c r="FZ527" s="148"/>
      <c r="GA527" s="148"/>
      <c r="GB527" s="148"/>
      <c r="GC527" s="148"/>
      <c r="GD527" s="148"/>
      <c r="GE527" s="148"/>
      <c r="GF527" s="148"/>
      <c r="GG527" s="148"/>
      <c r="GH527" s="148"/>
      <c r="GI527" s="148"/>
      <c r="GJ527" s="148"/>
      <c r="GK527" s="148"/>
      <c r="GL527" s="148"/>
      <c r="GM527" s="148"/>
      <c r="GN527" s="148"/>
      <c r="GO527" s="148"/>
      <c r="GP527" s="96"/>
    </row>
    <row r="528" spans="1:198" ht="15" hidden="1" customHeight="1">
      <c r="A528" s="365"/>
      <c r="B528" s="339"/>
      <c r="C528" s="358"/>
      <c r="D528" s="358"/>
      <c r="E528" s="372"/>
      <c r="F528" s="353"/>
      <c r="G528" s="361"/>
      <c r="H528" s="90"/>
      <c r="I528" s="64" t="s">
        <v>26</v>
      </c>
      <c r="J528" s="65"/>
      <c r="K528" s="65"/>
      <c r="L528" s="65">
        <f t="shared" ref="L528:P528" si="163">SUM(L524:L527)</f>
        <v>0</v>
      </c>
      <c r="M528" s="65">
        <f t="shared" si="163"/>
        <v>0</v>
      </c>
      <c r="N528" s="65">
        <f t="shared" si="163"/>
        <v>0</v>
      </c>
      <c r="O528" s="65">
        <f t="shared" si="163"/>
        <v>0</v>
      </c>
      <c r="P528" s="65">
        <f t="shared" si="163"/>
        <v>0</v>
      </c>
      <c r="Q528" s="65"/>
      <c r="R528" s="65"/>
      <c r="S528" s="65"/>
      <c r="T528" s="65"/>
      <c r="U528" s="65"/>
      <c r="V528" s="65"/>
      <c r="W528" s="65"/>
      <c r="X528" s="367"/>
      <c r="Y528" s="40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  <c r="EC528" s="148"/>
      <c r="ED528" s="148"/>
      <c r="EE528" s="148"/>
      <c r="EF528" s="148"/>
      <c r="EG528" s="148"/>
      <c r="EH528" s="148"/>
      <c r="EI528" s="148"/>
      <c r="EJ528" s="148"/>
      <c r="EK528" s="148"/>
      <c r="EL528" s="148"/>
      <c r="EM528" s="148"/>
      <c r="EN528" s="148"/>
      <c r="EO528" s="148"/>
      <c r="EP528" s="148"/>
      <c r="EQ528" s="148"/>
      <c r="ER528" s="148"/>
      <c r="ES528" s="148"/>
      <c r="ET528" s="148"/>
      <c r="EU528" s="148"/>
      <c r="EV528" s="148"/>
      <c r="EW528" s="148"/>
      <c r="EX528" s="148"/>
      <c r="EY528" s="148"/>
      <c r="EZ528" s="148"/>
      <c r="FA528" s="148"/>
      <c r="FB528" s="148"/>
      <c r="FC528" s="148"/>
      <c r="FD528" s="148"/>
      <c r="FE528" s="148"/>
      <c r="FF528" s="148"/>
      <c r="FG528" s="148"/>
      <c r="FH528" s="148"/>
      <c r="FI528" s="148"/>
      <c r="FJ528" s="148"/>
      <c r="FK528" s="148"/>
      <c r="FL528" s="148"/>
      <c r="FM528" s="148"/>
      <c r="FN528" s="148"/>
      <c r="FO528" s="148"/>
      <c r="FP528" s="148"/>
      <c r="FQ528" s="148"/>
      <c r="FR528" s="148"/>
      <c r="FS528" s="148"/>
      <c r="FT528" s="148"/>
      <c r="FU528" s="148"/>
      <c r="FV528" s="148"/>
      <c r="FW528" s="148"/>
      <c r="FX528" s="148"/>
      <c r="FY528" s="148"/>
      <c r="FZ528" s="148"/>
      <c r="GA528" s="148"/>
      <c r="GB528" s="148"/>
      <c r="GC528" s="148"/>
      <c r="GD528" s="148"/>
      <c r="GE528" s="148"/>
      <c r="GF528" s="148"/>
      <c r="GG528" s="148"/>
      <c r="GH528" s="148"/>
      <c r="GI528" s="148"/>
      <c r="GJ528" s="148"/>
      <c r="GK528" s="148"/>
      <c r="GL528" s="148"/>
      <c r="GM528" s="148"/>
      <c r="GN528" s="148"/>
      <c r="GO528" s="148"/>
      <c r="GP528" s="96"/>
    </row>
    <row r="529" spans="1:198" ht="14.25" hidden="1" customHeight="1">
      <c r="A529" s="365">
        <v>53</v>
      </c>
      <c r="B529" s="338" t="s">
        <v>141</v>
      </c>
      <c r="C529" s="359">
        <v>2020</v>
      </c>
      <c r="D529" s="359">
        <v>2022</v>
      </c>
      <c r="E529" s="354" t="s">
        <v>27</v>
      </c>
      <c r="F529" s="352">
        <f>X529</f>
        <v>0</v>
      </c>
      <c r="G529" s="357">
        <v>60095</v>
      </c>
      <c r="H529" s="200"/>
      <c r="I529" s="183" t="s">
        <v>28</v>
      </c>
      <c r="J529" s="161"/>
      <c r="K529" s="161"/>
      <c r="L529" s="156">
        <v>0</v>
      </c>
      <c r="M529" s="156"/>
      <c r="N529" s="156"/>
      <c r="O529" s="156"/>
      <c r="P529" s="187"/>
      <c r="Q529" s="187"/>
      <c r="R529" s="187"/>
      <c r="S529" s="187"/>
      <c r="T529" s="187"/>
      <c r="U529" s="187"/>
      <c r="V529" s="187"/>
      <c r="W529" s="187"/>
      <c r="X529" s="337">
        <f t="shared" ref="X529" si="164">SUM(L533:W533)</f>
        <v>0</v>
      </c>
      <c r="Y529" s="40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  <c r="EC529" s="148"/>
      <c r="ED529" s="148"/>
      <c r="EE529" s="148"/>
      <c r="EF529" s="148"/>
      <c r="EG529" s="148"/>
      <c r="EH529" s="148"/>
      <c r="EI529" s="148"/>
      <c r="EJ529" s="148"/>
      <c r="EK529" s="148"/>
      <c r="EL529" s="148"/>
      <c r="EM529" s="148"/>
      <c r="EN529" s="148"/>
      <c r="EO529" s="148"/>
      <c r="EP529" s="148"/>
      <c r="EQ529" s="148"/>
      <c r="ER529" s="148"/>
      <c r="ES529" s="148"/>
      <c r="ET529" s="148"/>
      <c r="EU529" s="148"/>
      <c r="EV529" s="148"/>
      <c r="EW529" s="148"/>
      <c r="EX529" s="148"/>
      <c r="EY529" s="148"/>
      <c r="EZ529" s="148"/>
      <c r="FA529" s="148"/>
      <c r="FB529" s="148"/>
      <c r="FC529" s="148"/>
      <c r="FD529" s="148"/>
      <c r="FE529" s="148"/>
      <c r="FF529" s="148"/>
      <c r="FG529" s="148"/>
      <c r="FH529" s="148"/>
      <c r="FI529" s="148"/>
      <c r="FJ529" s="148"/>
      <c r="FK529" s="148"/>
      <c r="FL529" s="148"/>
      <c r="FM529" s="148"/>
      <c r="FN529" s="148"/>
      <c r="FO529" s="148"/>
      <c r="FP529" s="148"/>
      <c r="FQ529" s="148"/>
      <c r="FR529" s="148"/>
      <c r="FS529" s="148"/>
      <c r="FT529" s="148"/>
      <c r="FU529" s="148"/>
      <c r="FV529" s="148"/>
      <c r="FW529" s="148"/>
      <c r="FX529" s="148"/>
      <c r="FY529" s="148"/>
      <c r="FZ529" s="148"/>
      <c r="GA529" s="148"/>
      <c r="GB529" s="148"/>
      <c r="GC529" s="148"/>
      <c r="GD529" s="148"/>
      <c r="GE529" s="148"/>
      <c r="GF529" s="148"/>
      <c r="GG529" s="148"/>
      <c r="GH529" s="148"/>
      <c r="GI529" s="148"/>
      <c r="GJ529" s="148"/>
      <c r="GK529" s="148"/>
      <c r="GL529" s="148"/>
      <c r="GM529" s="148"/>
      <c r="GN529" s="148"/>
      <c r="GO529" s="148"/>
      <c r="GP529" s="96"/>
    </row>
    <row r="530" spans="1:198" ht="14.25" hidden="1" customHeight="1">
      <c r="A530" s="365"/>
      <c r="B530" s="339"/>
      <c r="C530" s="359"/>
      <c r="D530" s="359"/>
      <c r="E530" s="354"/>
      <c r="F530" s="352"/>
      <c r="G530" s="357"/>
      <c r="H530" s="200"/>
      <c r="I530" s="166" t="s">
        <v>31</v>
      </c>
      <c r="J530" s="161"/>
      <c r="K530" s="161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337"/>
      <c r="Y530" s="40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  <c r="EC530" s="148"/>
      <c r="ED530" s="148"/>
      <c r="EE530" s="148"/>
      <c r="EF530" s="148"/>
      <c r="EG530" s="148"/>
      <c r="EH530" s="148"/>
      <c r="EI530" s="148"/>
      <c r="EJ530" s="148"/>
      <c r="EK530" s="148"/>
      <c r="EL530" s="148"/>
      <c r="EM530" s="148"/>
      <c r="EN530" s="148"/>
      <c r="EO530" s="148"/>
      <c r="EP530" s="148"/>
      <c r="EQ530" s="148"/>
      <c r="ER530" s="148"/>
      <c r="ES530" s="148"/>
      <c r="ET530" s="148"/>
      <c r="EU530" s="148"/>
      <c r="EV530" s="148"/>
      <c r="EW530" s="148"/>
      <c r="EX530" s="148"/>
      <c r="EY530" s="148"/>
      <c r="EZ530" s="148"/>
      <c r="FA530" s="148"/>
      <c r="FB530" s="148"/>
      <c r="FC530" s="148"/>
      <c r="FD530" s="148"/>
      <c r="FE530" s="148"/>
      <c r="FF530" s="148"/>
      <c r="FG530" s="148"/>
      <c r="FH530" s="148"/>
      <c r="FI530" s="148"/>
      <c r="FJ530" s="148"/>
      <c r="FK530" s="148"/>
      <c r="FL530" s="148"/>
      <c r="FM530" s="148"/>
      <c r="FN530" s="148"/>
      <c r="FO530" s="148"/>
      <c r="FP530" s="148"/>
      <c r="FQ530" s="148"/>
      <c r="FR530" s="148"/>
      <c r="FS530" s="148"/>
      <c r="FT530" s="148"/>
      <c r="FU530" s="148"/>
      <c r="FV530" s="148"/>
      <c r="FW530" s="148"/>
      <c r="FX530" s="148"/>
      <c r="FY530" s="148"/>
      <c r="FZ530" s="148"/>
      <c r="GA530" s="148"/>
      <c r="GB530" s="148"/>
      <c r="GC530" s="148"/>
      <c r="GD530" s="148"/>
      <c r="GE530" s="148"/>
      <c r="GF530" s="148"/>
      <c r="GG530" s="148"/>
      <c r="GH530" s="148"/>
      <c r="GI530" s="148"/>
      <c r="GJ530" s="148"/>
      <c r="GK530" s="148"/>
      <c r="GL530" s="148"/>
      <c r="GM530" s="148"/>
      <c r="GN530" s="148"/>
      <c r="GO530" s="148"/>
      <c r="GP530" s="96"/>
    </row>
    <row r="531" spans="1:198" ht="14.25" hidden="1" customHeight="1">
      <c r="A531" s="365"/>
      <c r="B531" s="339"/>
      <c r="C531" s="359"/>
      <c r="D531" s="359"/>
      <c r="E531" s="354"/>
      <c r="F531" s="352"/>
      <c r="G531" s="357"/>
      <c r="H531" s="200"/>
      <c r="I531" s="166" t="s">
        <v>30</v>
      </c>
      <c r="J531" s="161"/>
      <c r="K531" s="161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337"/>
      <c r="Y531" s="40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  <c r="EC531" s="148"/>
      <c r="ED531" s="148"/>
      <c r="EE531" s="148"/>
      <c r="EF531" s="148"/>
      <c r="EG531" s="148"/>
      <c r="EH531" s="148"/>
      <c r="EI531" s="148"/>
      <c r="EJ531" s="148"/>
      <c r="EK531" s="148"/>
      <c r="EL531" s="148"/>
      <c r="EM531" s="148"/>
      <c r="EN531" s="148"/>
      <c r="EO531" s="148"/>
      <c r="EP531" s="148"/>
      <c r="EQ531" s="148"/>
      <c r="ER531" s="148"/>
      <c r="ES531" s="148"/>
      <c r="ET531" s="148"/>
      <c r="EU531" s="148"/>
      <c r="EV531" s="148"/>
      <c r="EW531" s="148"/>
      <c r="EX531" s="148"/>
      <c r="EY531" s="148"/>
      <c r="EZ531" s="148"/>
      <c r="FA531" s="148"/>
      <c r="FB531" s="148"/>
      <c r="FC531" s="148"/>
      <c r="FD531" s="148"/>
      <c r="FE531" s="148"/>
      <c r="FF531" s="148"/>
      <c r="FG531" s="148"/>
      <c r="FH531" s="148"/>
      <c r="FI531" s="148"/>
      <c r="FJ531" s="148"/>
      <c r="FK531" s="148"/>
      <c r="FL531" s="148"/>
      <c r="FM531" s="148"/>
      <c r="FN531" s="148"/>
      <c r="FO531" s="148"/>
      <c r="FP531" s="148"/>
      <c r="FQ531" s="148"/>
      <c r="FR531" s="148"/>
      <c r="FS531" s="148"/>
      <c r="FT531" s="148"/>
      <c r="FU531" s="148"/>
      <c r="FV531" s="148"/>
      <c r="FW531" s="148"/>
      <c r="FX531" s="148"/>
      <c r="FY531" s="148"/>
      <c r="FZ531" s="148"/>
      <c r="GA531" s="148"/>
      <c r="GB531" s="148"/>
      <c r="GC531" s="148"/>
      <c r="GD531" s="148"/>
      <c r="GE531" s="148"/>
      <c r="GF531" s="148"/>
      <c r="GG531" s="148"/>
      <c r="GH531" s="148"/>
      <c r="GI531" s="148"/>
      <c r="GJ531" s="148"/>
      <c r="GK531" s="148"/>
      <c r="GL531" s="148"/>
      <c r="GM531" s="148"/>
      <c r="GN531" s="148"/>
      <c r="GO531" s="148"/>
      <c r="GP531" s="96"/>
    </row>
    <row r="532" spans="1:198" ht="14.25" hidden="1" customHeight="1">
      <c r="A532" s="365"/>
      <c r="B532" s="339"/>
      <c r="C532" s="359"/>
      <c r="D532" s="359"/>
      <c r="E532" s="354"/>
      <c r="F532" s="352"/>
      <c r="G532" s="357"/>
      <c r="H532" s="200">
        <v>6050</v>
      </c>
      <c r="I532" s="166" t="s">
        <v>70</v>
      </c>
      <c r="J532" s="161"/>
      <c r="K532" s="161"/>
      <c r="L532" s="156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337"/>
      <c r="Y532" s="40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  <c r="EC532" s="148"/>
      <c r="ED532" s="148"/>
      <c r="EE532" s="148"/>
      <c r="EF532" s="148"/>
      <c r="EG532" s="148"/>
      <c r="EH532" s="148"/>
      <c r="EI532" s="148"/>
      <c r="EJ532" s="148"/>
      <c r="EK532" s="148"/>
      <c r="EL532" s="148"/>
      <c r="EM532" s="148"/>
      <c r="EN532" s="148"/>
      <c r="EO532" s="148"/>
      <c r="EP532" s="148"/>
      <c r="EQ532" s="148"/>
      <c r="ER532" s="148"/>
      <c r="ES532" s="148"/>
      <c r="ET532" s="148"/>
      <c r="EU532" s="148"/>
      <c r="EV532" s="148"/>
      <c r="EW532" s="148"/>
      <c r="EX532" s="148"/>
      <c r="EY532" s="148"/>
      <c r="EZ532" s="148"/>
      <c r="FA532" s="148"/>
      <c r="FB532" s="148"/>
      <c r="FC532" s="148"/>
      <c r="FD532" s="148"/>
      <c r="FE532" s="148"/>
      <c r="FF532" s="148"/>
      <c r="FG532" s="148"/>
      <c r="FH532" s="148"/>
      <c r="FI532" s="148"/>
      <c r="FJ532" s="148"/>
      <c r="FK532" s="148"/>
      <c r="FL532" s="148"/>
      <c r="FM532" s="148"/>
      <c r="FN532" s="148"/>
      <c r="FO532" s="148"/>
      <c r="FP532" s="148"/>
      <c r="FQ532" s="148"/>
      <c r="FR532" s="148"/>
      <c r="FS532" s="148"/>
      <c r="FT532" s="148"/>
      <c r="FU532" s="148"/>
      <c r="FV532" s="148"/>
      <c r="FW532" s="148"/>
      <c r="FX532" s="148"/>
      <c r="FY532" s="148"/>
      <c r="FZ532" s="148"/>
      <c r="GA532" s="148"/>
      <c r="GB532" s="148"/>
      <c r="GC532" s="148"/>
      <c r="GD532" s="148"/>
      <c r="GE532" s="148"/>
      <c r="GF532" s="148"/>
      <c r="GG532" s="148"/>
      <c r="GH532" s="148"/>
      <c r="GI532" s="148"/>
      <c r="GJ532" s="148"/>
      <c r="GK532" s="148"/>
      <c r="GL532" s="148"/>
      <c r="GM532" s="148"/>
      <c r="GN532" s="148"/>
      <c r="GO532" s="148"/>
      <c r="GP532" s="96"/>
    </row>
    <row r="533" spans="1:198" ht="14.25" hidden="1" customHeight="1">
      <c r="A533" s="365"/>
      <c r="B533" s="339"/>
      <c r="C533" s="359"/>
      <c r="D533" s="359"/>
      <c r="E533" s="354"/>
      <c r="F533" s="352"/>
      <c r="G533" s="357"/>
      <c r="H533" s="200"/>
      <c r="I533" s="160" t="s">
        <v>26</v>
      </c>
      <c r="J533" s="161"/>
      <c r="K533" s="161"/>
      <c r="L533" s="161">
        <f t="shared" ref="L533:P533" si="165">SUM(L529:L532)</f>
        <v>0</v>
      </c>
      <c r="M533" s="161">
        <f t="shared" si="165"/>
        <v>0</v>
      </c>
      <c r="N533" s="161">
        <f t="shared" si="165"/>
        <v>0</v>
      </c>
      <c r="O533" s="161">
        <f t="shared" si="165"/>
        <v>0</v>
      </c>
      <c r="P533" s="161">
        <f t="shared" si="165"/>
        <v>0</v>
      </c>
      <c r="Q533" s="161"/>
      <c r="R533" s="161"/>
      <c r="S533" s="161"/>
      <c r="T533" s="161"/>
      <c r="U533" s="161"/>
      <c r="V533" s="161"/>
      <c r="W533" s="161"/>
      <c r="X533" s="337"/>
      <c r="Y533" s="40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  <c r="EC533" s="148"/>
      <c r="ED533" s="148"/>
      <c r="EE533" s="148"/>
      <c r="EF533" s="148"/>
      <c r="EG533" s="148"/>
      <c r="EH533" s="148"/>
      <c r="EI533" s="148"/>
      <c r="EJ533" s="148"/>
      <c r="EK533" s="148"/>
      <c r="EL533" s="148"/>
      <c r="EM533" s="148"/>
      <c r="EN533" s="148"/>
      <c r="EO533" s="148"/>
      <c r="EP533" s="148"/>
      <c r="EQ533" s="148"/>
      <c r="ER533" s="148"/>
      <c r="ES533" s="148"/>
      <c r="ET533" s="148"/>
      <c r="EU533" s="148"/>
      <c r="EV533" s="148"/>
      <c r="EW533" s="148"/>
      <c r="EX533" s="148"/>
      <c r="EY533" s="148"/>
      <c r="EZ533" s="148"/>
      <c r="FA533" s="148"/>
      <c r="FB533" s="148"/>
      <c r="FC533" s="148"/>
      <c r="FD533" s="148"/>
      <c r="FE533" s="148"/>
      <c r="FF533" s="148"/>
      <c r="FG533" s="148"/>
      <c r="FH533" s="148"/>
      <c r="FI533" s="148"/>
      <c r="FJ533" s="148"/>
      <c r="FK533" s="148"/>
      <c r="FL533" s="148"/>
      <c r="FM533" s="148"/>
      <c r="FN533" s="148"/>
      <c r="FO533" s="148"/>
      <c r="FP533" s="148"/>
      <c r="FQ533" s="148"/>
      <c r="FR533" s="148"/>
      <c r="FS533" s="148"/>
      <c r="FT533" s="148"/>
      <c r="FU533" s="148"/>
      <c r="FV533" s="148"/>
      <c r="FW533" s="148"/>
      <c r="FX533" s="148"/>
      <c r="FY533" s="148"/>
      <c r="FZ533" s="148"/>
      <c r="GA533" s="148"/>
      <c r="GB533" s="148"/>
      <c r="GC533" s="148"/>
      <c r="GD533" s="148"/>
      <c r="GE533" s="148"/>
      <c r="GF533" s="148"/>
      <c r="GG533" s="148"/>
      <c r="GH533" s="148"/>
      <c r="GI533" s="148"/>
      <c r="GJ533" s="148"/>
      <c r="GK533" s="148"/>
      <c r="GL533" s="148"/>
      <c r="GM533" s="148"/>
      <c r="GN533" s="148"/>
      <c r="GO533" s="148"/>
      <c r="GP533" s="96"/>
    </row>
    <row r="534" spans="1:198" ht="12" hidden="1" customHeight="1">
      <c r="A534" s="365">
        <v>54</v>
      </c>
      <c r="B534" s="533" t="s">
        <v>166</v>
      </c>
      <c r="C534" s="359">
        <v>2021</v>
      </c>
      <c r="D534" s="359">
        <v>2022</v>
      </c>
      <c r="E534" s="354" t="s">
        <v>27</v>
      </c>
      <c r="F534" s="352">
        <v>0</v>
      </c>
      <c r="G534" s="357">
        <v>60095</v>
      </c>
      <c r="H534" s="200">
        <v>6050</v>
      </c>
      <c r="I534" s="183" t="s">
        <v>28</v>
      </c>
      <c r="J534" s="161"/>
      <c r="K534" s="161"/>
      <c r="L534" s="156"/>
      <c r="M534" s="156"/>
      <c r="N534" s="156"/>
      <c r="O534" s="156"/>
      <c r="P534" s="187"/>
      <c r="Q534" s="187"/>
      <c r="R534" s="187"/>
      <c r="S534" s="187"/>
      <c r="T534" s="187"/>
      <c r="U534" s="187"/>
      <c r="V534" s="187"/>
      <c r="W534" s="187"/>
      <c r="X534" s="337">
        <f t="shared" ref="X534" si="166">SUM(L538:W538)</f>
        <v>0</v>
      </c>
      <c r="Y534" s="40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  <c r="EC534" s="148"/>
      <c r="ED534" s="148"/>
      <c r="EE534" s="148"/>
      <c r="EF534" s="148"/>
      <c r="EG534" s="148"/>
      <c r="EH534" s="148"/>
      <c r="EI534" s="148"/>
      <c r="EJ534" s="148"/>
      <c r="EK534" s="148"/>
      <c r="EL534" s="148"/>
      <c r="EM534" s="148"/>
      <c r="EN534" s="148"/>
      <c r="EO534" s="148"/>
      <c r="EP534" s="148"/>
      <c r="EQ534" s="148"/>
      <c r="ER534" s="148"/>
      <c r="ES534" s="148"/>
      <c r="ET534" s="148"/>
      <c r="EU534" s="148"/>
      <c r="EV534" s="148"/>
      <c r="EW534" s="148"/>
      <c r="EX534" s="148"/>
      <c r="EY534" s="148"/>
      <c r="EZ534" s="148"/>
      <c r="FA534" s="148"/>
      <c r="FB534" s="148"/>
      <c r="FC534" s="148"/>
      <c r="FD534" s="148"/>
      <c r="FE534" s="148"/>
      <c r="FF534" s="148"/>
      <c r="FG534" s="148"/>
      <c r="FH534" s="148"/>
      <c r="FI534" s="148"/>
      <c r="FJ534" s="148"/>
      <c r="FK534" s="148"/>
      <c r="FL534" s="148"/>
      <c r="FM534" s="148"/>
      <c r="FN534" s="148"/>
      <c r="FO534" s="148"/>
      <c r="FP534" s="148"/>
      <c r="FQ534" s="148"/>
      <c r="FR534" s="148"/>
      <c r="FS534" s="148"/>
      <c r="FT534" s="148"/>
      <c r="FU534" s="148"/>
      <c r="FV534" s="148"/>
      <c r="FW534" s="148"/>
      <c r="FX534" s="148"/>
      <c r="FY534" s="148"/>
      <c r="FZ534" s="148"/>
      <c r="GA534" s="148"/>
      <c r="GB534" s="148"/>
      <c r="GC534" s="148"/>
      <c r="GD534" s="148"/>
      <c r="GE534" s="148"/>
      <c r="GF534" s="148"/>
      <c r="GG534" s="148"/>
      <c r="GH534" s="148"/>
      <c r="GI534" s="148"/>
      <c r="GJ534" s="148"/>
      <c r="GK534" s="148"/>
      <c r="GL534" s="148"/>
      <c r="GM534" s="148"/>
      <c r="GN534" s="148"/>
      <c r="GO534" s="148"/>
      <c r="GP534" s="96"/>
    </row>
    <row r="535" spans="1:198" ht="9.75" hidden="1" customHeight="1">
      <c r="A535" s="365"/>
      <c r="B535" s="534"/>
      <c r="C535" s="359"/>
      <c r="D535" s="359"/>
      <c r="E535" s="354"/>
      <c r="F535" s="352"/>
      <c r="G535" s="357"/>
      <c r="H535" s="200">
        <v>6050</v>
      </c>
      <c r="I535" s="166" t="s">
        <v>31</v>
      </c>
      <c r="J535" s="161"/>
      <c r="K535" s="161"/>
      <c r="L535" s="156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337"/>
      <c r="Y535" s="40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  <c r="EC535" s="148"/>
      <c r="ED535" s="148"/>
      <c r="EE535" s="148"/>
      <c r="EF535" s="148"/>
      <c r="EG535" s="148"/>
      <c r="EH535" s="148"/>
      <c r="EI535" s="148"/>
      <c r="EJ535" s="148"/>
      <c r="EK535" s="148"/>
      <c r="EL535" s="148"/>
      <c r="EM535" s="148"/>
      <c r="EN535" s="148"/>
      <c r="EO535" s="148"/>
      <c r="EP535" s="148"/>
      <c r="EQ535" s="148"/>
      <c r="ER535" s="148"/>
      <c r="ES535" s="148"/>
      <c r="ET535" s="148"/>
      <c r="EU535" s="148"/>
      <c r="EV535" s="148"/>
      <c r="EW535" s="148"/>
      <c r="EX535" s="148"/>
      <c r="EY535" s="148"/>
      <c r="EZ535" s="148"/>
      <c r="FA535" s="148"/>
      <c r="FB535" s="148"/>
      <c r="FC535" s="148"/>
      <c r="FD535" s="148"/>
      <c r="FE535" s="148"/>
      <c r="FF535" s="148"/>
      <c r="FG535" s="148"/>
      <c r="FH535" s="148"/>
      <c r="FI535" s="148"/>
      <c r="FJ535" s="148"/>
      <c r="FK535" s="148"/>
      <c r="FL535" s="148"/>
      <c r="FM535" s="148"/>
      <c r="FN535" s="148"/>
      <c r="FO535" s="148"/>
      <c r="FP535" s="148"/>
      <c r="FQ535" s="148"/>
      <c r="FR535" s="148"/>
      <c r="FS535" s="148"/>
      <c r="FT535" s="148"/>
      <c r="FU535" s="148"/>
      <c r="FV535" s="148"/>
      <c r="FW535" s="148"/>
      <c r="FX535" s="148"/>
      <c r="FY535" s="148"/>
      <c r="FZ535" s="148"/>
      <c r="GA535" s="148"/>
      <c r="GB535" s="148"/>
      <c r="GC535" s="148"/>
      <c r="GD535" s="148"/>
      <c r="GE535" s="148"/>
      <c r="GF535" s="148"/>
      <c r="GG535" s="148"/>
      <c r="GH535" s="148"/>
      <c r="GI535" s="148"/>
      <c r="GJ535" s="148"/>
      <c r="GK535" s="148"/>
      <c r="GL535" s="148"/>
      <c r="GM535" s="148"/>
      <c r="GN535" s="148"/>
      <c r="GO535" s="148"/>
      <c r="GP535" s="96"/>
    </row>
    <row r="536" spans="1:198" ht="8.25" hidden="1" customHeight="1">
      <c r="A536" s="365"/>
      <c r="B536" s="534"/>
      <c r="C536" s="359"/>
      <c r="D536" s="359"/>
      <c r="E536" s="354"/>
      <c r="F536" s="352"/>
      <c r="G536" s="357"/>
      <c r="H536" s="200"/>
      <c r="I536" s="166" t="s">
        <v>30</v>
      </c>
      <c r="J536" s="161"/>
      <c r="K536" s="161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337"/>
      <c r="Y536" s="40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  <c r="EC536" s="148"/>
      <c r="ED536" s="148"/>
      <c r="EE536" s="148"/>
      <c r="EF536" s="148"/>
      <c r="EG536" s="148"/>
      <c r="EH536" s="148"/>
      <c r="EI536" s="148"/>
      <c r="EJ536" s="148"/>
      <c r="EK536" s="148"/>
      <c r="EL536" s="148"/>
      <c r="EM536" s="148"/>
      <c r="EN536" s="148"/>
      <c r="EO536" s="148"/>
      <c r="EP536" s="148"/>
      <c r="EQ536" s="148"/>
      <c r="ER536" s="148"/>
      <c r="ES536" s="148"/>
      <c r="ET536" s="148"/>
      <c r="EU536" s="148"/>
      <c r="EV536" s="148"/>
      <c r="EW536" s="148"/>
      <c r="EX536" s="148"/>
      <c r="EY536" s="148"/>
      <c r="EZ536" s="148"/>
      <c r="FA536" s="148"/>
      <c r="FB536" s="148"/>
      <c r="FC536" s="148"/>
      <c r="FD536" s="148"/>
      <c r="FE536" s="148"/>
      <c r="FF536" s="148"/>
      <c r="FG536" s="148"/>
      <c r="FH536" s="148"/>
      <c r="FI536" s="148"/>
      <c r="FJ536" s="148"/>
      <c r="FK536" s="148"/>
      <c r="FL536" s="148"/>
      <c r="FM536" s="148"/>
      <c r="FN536" s="148"/>
      <c r="FO536" s="148"/>
      <c r="FP536" s="148"/>
      <c r="FQ536" s="148"/>
      <c r="FR536" s="148"/>
      <c r="FS536" s="148"/>
      <c r="FT536" s="148"/>
      <c r="FU536" s="148"/>
      <c r="FV536" s="148"/>
      <c r="FW536" s="148"/>
      <c r="FX536" s="148"/>
      <c r="FY536" s="148"/>
      <c r="FZ536" s="148"/>
      <c r="GA536" s="148"/>
      <c r="GB536" s="148"/>
      <c r="GC536" s="148"/>
      <c r="GD536" s="148"/>
      <c r="GE536" s="148"/>
      <c r="GF536" s="148"/>
      <c r="GG536" s="148"/>
      <c r="GH536" s="148"/>
      <c r="GI536" s="148"/>
      <c r="GJ536" s="148"/>
      <c r="GK536" s="148"/>
      <c r="GL536" s="148"/>
      <c r="GM536" s="148"/>
      <c r="GN536" s="148"/>
      <c r="GO536" s="148"/>
      <c r="GP536" s="96"/>
    </row>
    <row r="537" spans="1:198" ht="12" hidden="1" customHeight="1">
      <c r="A537" s="365"/>
      <c r="B537" s="534"/>
      <c r="C537" s="359"/>
      <c r="D537" s="359"/>
      <c r="E537" s="354"/>
      <c r="F537" s="352"/>
      <c r="G537" s="357"/>
      <c r="H537" s="200"/>
      <c r="I537" s="166" t="s">
        <v>70</v>
      </c>
      <c r="J537" s="161"/>
      <c r="K537" s="161"/>
      <c r="L537" s="156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337"/>
      <c r="Y537" s="40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  <c r="EC537" s="148"/>
      <c r="ED537" s="148"/>
      <c r="EE537" s="148"/>
      <c r="EF537" s="148"/>
      <c r="EG537" s="148"/>
      <c r="EH537" s="148"/>
      <c r="EI537" s="148"/>
      <c r="EJ537" s="148"/>
      <c r="EK537" s="148"/>
      <c r="EL537" s="148"/>
      <c r="EM537" s="148"/>
      <c r="EN537" s="148"/>
      <c r="EO537" s="148"/>
      <c r="EP537" s="148"/>
      <c r="EQ537" s="148"/>
      <c r="ER537" s="148"/>
      <c r="ES537" s="148"/>
      <c r="ET537" s="148"/>
      <c r="EU537" s="148"/>
      <c r="EV537" s="148"/>
      <c r="EW537" s="148"/>
      <c r="EX537" s="148"/>
      <c r="EY537" s="148"/>
      <c r="EZ537" s="148"/>
      <c r="FA537" s="148"/>
      <c r="FB537" s="148"/>
      <c r="FC537" s="148"/>
      <c r="FD537" s="148"/>
      <c r="FE537" s="148"/>
      <c r="FF537" s="148"/>
      <c r="FG537" s="148"/>
      <c r="FH537" s="148"/>
      <c r="FI537" s="148"/>
      <c r="FJ537" s="148"/>
      <c r="FK537" s="148"/>
      <c r="FL537" s="148"/>
      <c r="FM537" s="148"/>
      <c r="FN537" s="148"/>
      <c r="FO537" s="148"/>
      <c r="FP537" s="148"/>
      <c r="FQ537" s="148"/>
      <c r="FR537" s="148"/>
      <c r="FS537" s="148"/>
      <c r="FT537" s="148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8"/>
      <c r="GH537" s="148"/>
      <c r="GI537" s="148"/>
      <c r="GJ537" s="148"/>
      <c r="GK537" s="148"/>
      <c r="GL537" s="148"/>
      <c r="GM537" s="148"/>
      <c r="GN537" s="148"/>
      <c r="GO537" s="148"/>
      <c r="GP537" s="96"/>
    </row>
    <row r="538" spans="1:198" ht="15.75" hidden="1" customHeight="1">
      <c r="A538" s="365"/>
      <c r="B538" s="534"/>
      <c r="C538" s="359"/>
      <c r="D538" s="359"/>
      <c r="E538" s="354"/>
      <c r="F538" s="352"/>
      <c r="G538" s="357"/>
      <c r="H538" s="200"/>
      <c r="I538" s="160" t="s">
        <v>26</v>
      </c>
      <c r="J538" s="161"/>
      <c r="K538" s="161"/>
      <c r="L538" s="161">
        <f t="shared" ref="L538:P538" si="167">SUM(L534:L537)</f>
        <v>0</v>
      </c>
      <c r="M538" s="161">
        <f t="shared" si="167"/>
        <v>0</v>
      </c>
      <c r="N538" s="161">
        <f t="shared" si="167"/>
        <v>0</v>
      </c>
      <c r="O538" s="161">
        <f t="shared" si="167"/>
        <v>0</v>
      </c>
      <c r="P538" s="161">
        <f t="shared" si="167"/>
        <v>0</v>
      </c>
      <c r="Q538" s="161"/>
      <c r="R538" s="161"/>
      <c r="S538" s="161"/>
      <c r="T538" s="161"/>
      <c r="U538" s="161"/>
      <c r="V538" s="161"/>
      <c r="W538" s="161"/>
      <c r="X538" s="337"/>
      <c r="Y538" s="40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  <c r="EC538" s="148"/>
      <c r="ED538" s="148"/>
      <c r="EE538" s="148"/>
      <c r="EF538" s="148"/>
      <c r="EG538" s="148"/>
      <c r="EH538" s="148"/>
      <c r="EI538" s="148"/>
      <c r="EJ538" s="148"/>
      <c r="EK538" s="148"/>
      <c r="EL538" s="148"/>
      <c r="EM538" s="148"/>
      <c r="EN538" s="148"/>
      <c r="EO538" s="148"/>
      <c r="EP538" s="148"/>
      <c r="EQ538" s="148"/>
      <c r="ER538" s="148"/>
      <c r="ES538" s="148"/>
      <c r="ET538" s="148"/>
      <c r="EU538" s="148"/>
      <c r="EV538" s="148"/>
      <c r="EW538" s="148"/>
      <c r="EX538" s="148"/>
      <c r="EY538" s="148"/>
      <c r="EZ538" s="148"/>
      <c r="FA538" s="148"/>
      <c r="FB538" s="148"/>
      <c r="FC538" s="148"/>
      <c r="FD538" s="148"/>
      <c r="FE538" s="148"/>
      <c r="FF538" s="148"/>
      <c r="FG538" s="148"/>
      <c r="FH538" s="148"/>
      <c r="FI538" s="148"/>
      <c r="FJ538" s="148"/>
      <c r="FK538" s="148"/>
      <c r="FL538" s="148"/>
      <c r="FM538" s="148"/>
      <c r="FN538" s="148"/>
      <c r="FO538" s="148"/>
      <c r="FP538" s="148"/>
      <c r="FQ538" s="148"/>
      <c r="FR538" s="148"/>
      <c r="FS538" s="148"/>
      <c r="FT538" s="148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8"/>
      <c r="GH538" s="148"/>
      <c r="GI538" s="148"/>
      <c r="GJ538" s="148"/>
      <c r="GK538" s="148"/>
      <c r="GL538" s="148"/>
      <c r="GM538" s="148"/>
      <c r="GN538" s="148"/>
      <c r="GO538" s="148"/>
      <c r="GP538" s="96"/>
    </row>
    <row r="539" spans="1:198" ht="20.25" hidden="1" customHeight="1">
      <c r="A539" s="365">
        <v>55</v>
      </c>
      <c r="B539" s="338" t="s">
        <v>165</v>
      </c>
      <c r="C539" s="359">
        <v>2021</v>
      </c>
      <c r="D539" s="359">
        <v>2022</v>
      </c>
      <c r="E539" s="354" t="s">
        <v>27</v>
      </c>
      <c r="F539" s="352">
        <v>0</v>
      </c>
      <c r="G539" s="357">
        <v>60095</v>
      </c>
      <c r="H539" s="200">
        <v>6050</v>
      </c>
      <c r="I539" s="183" t="s">
        <v>28</v>
      </c>
      <c r="J539" s="161"/>
      <c r="K539" s="161"/>
      <c r="L539" s="156"/>
      <c r="M539" s="156"/>
      <c r="N539" s="156"/>
      <c r="O539" s="156"/>
      <c r="P539" s="187"/>
      <c r="Q539" s="187"/>
      <c r="R539" s="187"/>
      <c r="S539" s="187"/>
      <c r="T539" s="187"/>
      <c r="U539" s="187"/>
      <c r="V539" s="187"/>
      <c r="W539" s="187"/>
      <c r="X539" s="337">
        <f t="shared" ref="X539" si="168">SUM(L543:W543)</f>
        <v>0</v>
      </c>
      <c r="Y539" s="40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  <c r="EC539" s="148"/>
      <c r="ED539" s="148"/>
      <c r="EE539" s="148"/>
      <c r="EF539" s="148"/>
      <c r="EG539" s="148"/>
      <c r="EH539" s="148"/>
      <c r="EI539" s="148"/>
      <c r="EJ539" s="148"/>
      <c r="EK539" s="148"/>
      <c r="EL539" s="148"/>
      <c r="EM539" s="148"/>
      <c r="EN539" s="148"/>
      <c r="EO539" s="148"/>
      <c r="EP539" s="148"/>
      <c r="EQ539" s="148"/>
      <c r="ER539" s="148"/>
      <c r="ES539" s="148"/>
      <c r="ET539" s="148"/>
      <c r="EU539" s="148"/>
      <c r="EV539" s="148"/>
      <c r="EW539" s="148"/>
      <c r="EX539" s="148"/>
      <c r="EY539" s="148"/>
      <c r="EZ539" s="148"/>
      <c r="FA539" s="148"/>
      <c r="FB539" s="148"/>
      <c r="FC539" s="148"/>
      <c r="FD539" s="148"/>
      <c r="FE539" s="148"/>
      <c r="FF539" s="148"/>
      <c r="FG539" s="148"/>
      <c r="FH539" s="148"/>
      <c r="FI539" s="148"/>
      <c r="FJ539" s="148"/>
      <c r="FK539" s="148"/>
      <c r="FL539" s="148"/>
      <c r="FM539" s="148"/>
      <c r="FN539" s="148"/>
      <c r="FO539" s="148"/>
      <c r="FP539" s="148"/>
      <c r="FQ539" s="148"/>
      <c r="FR539" s="148"/>
      <c r="FS539" s="148"/>
      <c r="FT539" s="148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8"/>
      <c r="GH539" s="148"/>
      <c r="GI539" s="148"/>
      <c r="GJ539" s="148"/>
      <c r="GK539" s="148"/>
      <c r="GL539" s="148"/>
      <c r="GM539" s="148"/>
      <c r="GN539" s="148"/>
      <c r="GO539" s="148"/>
      <c r="GP539" s="96"/>
    </row>
    <row r="540" spans="1:198" ht="20.25" hidden="1" customHeight="1">
      <c r="A540" s="365"/>
      <c r="B540" s="339"/>
      <c r="C540" s="359"/>
      <c r="D540" s="359"/>
      <c r="E540" s="354"/>
      <c r="F540" s="352"/>
      <c r="G540" s="357"/>
      <c r="H540" s="200">
        <v>6050</v>
      </c>
      <c r="I540" s="166" t="s">
        <v>31</v>
      </c>
      <c r="J540" s="161"/>
      <c r="K540" s="161"/>
      <c r="L540" s="156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337"/>
      <c r="Y540" s="40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  <c r="EC540" s="148"/>
      <c r="ED540" s="148"/>
      <c r="EE540" s="148"/>
      <c r="EF540" s="148"/>
      <c r="EG540" s="148"/>
      <c r="EH540" s="148"/>
      <c r="EI540" s="148"/>
      <c r="EJ540" s="148"/>
      <c r="EK540" s="148"/>
      <c r="EL540" s="148"/>
      <c r="EM540" s="148"/>
      <c r="EN540" s="148"/>
      <c r="EO540" s="148"/>
      <c r="EP540" s="148"/>
      <c r="EQ540" s="148"/>
      <c r="ER540" s="148"/>
      <c r="ES540" s="148"/>
      <c r="ET540" s="148"/>
      <c r="EU540" s="148"/>
      <c r="EV540" s="148"/>
      <c r="EW540" s="148"/>
      <c r="EX540" s="148"/>
      <c r="EY540" s="148"/>
      <c r="EZ540" s="148"/>
      <c r="FA540" s="148"/>
      <c r="FB540" s="148"/>
      <c r="FC540" s="148"/>
      <c r="FD540" s="148"/>
      <c r="FE540" s="148"/>
      <c r="FF540" s="148"/>
      <c r="FG540" s="148"/>
      <c r="FH540" s="148"/>
      <c r="FI540" s="148"/>
      <c r="FJ540" s="148"/>
      <c r="FK540" s="148"/>
      <c r="FL540" s="148"/>
      <c r="FM540" s="148"/>
      <c r="FN540" s="148"/>
      <c r="FO540" s="148"/>
      <c r="FP540" s="148"/>
      <c r="FQ540" s="148"/>
      <c r="FR540" s="148"/>
      <c r="FS540" s="148"/>
      <c r="FT540" s="148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8"/>
      <c r="GH540" s="148"/>
      <c r="GI540" s="148"/>
      <c r="GJ540" s="148"/>
      <c r="GK540" s="148"/>
      <c r="GL540" s="148"/>
      <c r="GM540" s="148"/>
      <c r="GN540" s="148"/>
      <c r="GO540" s="148"/>
      <c r="GP540" s="96"/>
    </row>
    <row r="541" spans="1:198" ht="20.25" hidden="1" customHeight="1">
      <c r="A541" s="365"/>
      <c r="B541" s="339"/>
      <c r="C541" s="359"/>
      <c r="D541" s="359"/>
      <c r="E541" s="354"/>
      <c r="F541" s="352"/>
      <c r="G541" s="357"/>
      <c r="H541" s="200"/>
      <c r="I541" s="166" t="s">
        <v>30</v>
      </c>
      <c r="J541" s="161"/>
      <c r="K541" s="161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337"/>
      <c r="Y541" s="40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  <c r="EC541" s="148"/>
      <c r="ED541" s="148"/>
      <c r="EE541" s="148"/>
      <c r="EF541" s="148"/>
      <c r="EG541" s="148"/>
      <c r="EH541" s="148"/>
      <c r="EI541" s="148"/>
      <c r="EJ541" s="148"/>
      <c r="EK541" s="148"/>
      <c r="EL541" s="148"/>
      <c r="EM541" s="148"/>
      <c r="EN541" s="148"/>
      <c r="EO541" s="148"/>
      <c r="EP541" s="148"/>
      <c r="EQ541" s="148"/>
      <c r="ER541" s="148"/>
      <c r="ES541" s="148"/>
      <c r="ET541" s="148"/>
      <c r="EU541" s="148"/>
      <c r="EV541" s="148"/>
      <c r="EW541" s="148"/>
      <c r="EX541" s="148"/>
      <c r="EY541" s="148"/>
      <c r="EZ541" s="148"/>
      <c r="FA541" s="148"/>
      <c r="FB541" s="148"/>
      <c r="FC541" s="148"/>
      <c r="FD541" s="148"/>
      <c r="FE541" s="148"/>
      <c r="FF541" s="148"/>
      <c r="FG541" s="148"/>
      <c r="FH541" s="148"/>
      <c r="FI541" s="148"/>
      <c r="FJ541" s="148"/>
      <c r="FK541" s="148"/>
      <c r="FL541" s="148"/>
      <c r="FM541" s="148"/>
      <c r="FN541" s="148"/>
      <c r="FO541" s="148"/>
      <c r="FP541" s="148"/>
      <c r="FQ541" s="148"/>
      <c r="FR541" s="148"/>
      <c r="FS541" s="148"/>
      <c r="FT541" s="148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8"/>
      <c r="GH541" s="148"/>
      <c r="GI541" s="148"/>
      <c r="GJ541" s="148"/>
      <c r="GK541" s="148"/>
      <c r="GL541" s="148"/>
      <c r="GM541" s="148"/>
      <c r="GN541" s="148"/>
      <c r="GO541" s="148"/>
      <c r="GP541" s="96"/>
    </row>
    <row r="542" spans="1:198" ht="12" hidden="1" customHeight="1">
      <c r="A542" s="365"/>
      <c r="B542" s="339"/>
      <c r="C542" s="359"/>
      <c r="D542" s="359"/>
      <c r="E542" s="354"/>
      <c r="F542" s="352"/>
      <c r="G542" s="357"/>
      <c r="H542" s="200"/>
      <c r="I542" s="166" t="s">
        <v>70</v>
      </c>
      <c r="J542" s="161"/>
      <c r="K542" s="161"/>
      <c r="L542" s="156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337"/>
      <c r="Y542" s="40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  <c r="EC542" s="148"/>
      <c r="ED542" s="148"/>
      <c r="EE542" s="148"/>
      <c r="EF542" s="148"/>
      <c r="EG542" s="148"/>
      <c r="EH542" s="148"/>
      <c r="EI542" s="148"/>
      <c r="EJ542" s="148"/>
      <c r="EK542" s="148"/>
      <c r="EL542" s="148"/>
      <c r="EM542" s="148"/>
      <c r="EN542" s="148"/>
      <c r="EO542" s="148"/>
      <c r="EP542" s="148"/>
      <c r="EQ542" s="148"/>
      <c r="ER542" s="148"/>
      <c r="ES542" s="148"/>
      <c r="ET542" s="148"/>
      <c r="EU542" s="148"/>
      <c r="EV542" s="148"/>
      <c r="EW542" s="148"/>
      <c r="EX542" s="148"/>
      <c r="EY542" s="148"/>
      <c r="EZ542" s="148"/>
      <c r="FA542" s="148"/>
      <c r="FB542" s="148"/>
      <c r="FC542" s="148"/>
      <c r="FD542" s="148"/>
      <c r="FE542" s="148"/>
      <c r="FF542" s="148"/>
      <c r="FG542" s="148"/>
      <c r="FH542" s="148"/>
      <c r="FI542" s="148"/>
      <c r="FJ542" s="148"/>
      <c r="FK542" s="148"/>
      <c r="FL542" s="148"/>
      <c r="FM542" s="148"/>
      <c r="FN542" s="148"/>
      <c r="FO542" s="148"/>
      <c r="FP542" s="148"/>
      <c r="FQ542" s="148"/>
      <c r="FR542" s="148"/>
      <c r="FS542" s="148"/>
      <c r="FT542" s="148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8"/>
      <c r="GH542" s="148"/>
      <c r="GI542" s="148"/>
      <c r="GJ542" s="148"/>
      <c r="GK542" s="148"/>
      <c r="GL542" s="148"/>
      <c r="GM542" s="148"/>
      <c r="GN542" s="148"/>
      <c r="GO542" s="148"/>
      <c r="GP542" s="96"/>
    </row>
    <row r="543" spans="1:198" ht="15" hidden="1" customHeight="1">
      <c r="A543" s="365"/>
      <c r="B543" s="339"/>
      <c r="C543" s="359"/>
      <c r="D543" s="359"/>
      <c r="E543" s="354"/>
      <c r="F543" s="352"/>
      <c r="G543" s="357"/>
      <c r="H543" s="200"/>
      <c r="I543" s="160" t="s">
        <v>26</v>
      </c>
      <c r="J543" s="161"/>
      <c r="K543" s="161"/>
      <c r="L543" s="161">
        <f t="shared" ref="L543:P543" si="169">SUM(L539:L542)</f>
        <v>0</v>
      </c>
      <c r="M543" s="161">
        <f t="shared" si="169"/>
        <v>0</v>
      </c>
      <c r="N543" s="161">
        <f t="shared" si="169"/>
        <v>0</v>
      </c>
      <c r="O543" s="161">
        <f t="shared" si="169"/>
        <v>0</v>
      </c>
      <c r="P543" s="161">
        <f t="shared" si="169"/>
        <v>0</v>
      </c>
      <c r="Q543" s="161"/>
      <c r="R543" s="161"/>
      <c r="S543" s="161"/>
      <c r="T543" s="161"/>
      <c r="U543" s="161"/>
      <c r="V543" s="161"/>
      <c r="W543" s="161"/>
      <c r="X543" s="337"/>
      <c r="Y543" s="40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  <c r="EC543" s="148"/>
      <c r="ED543" s="148"/>
      <c r="EE543" s="148"/>
      <c r="EF543" s="148"/>
      <c r="EG543" s="148"/>
      <c r="EH543" s="148"/>
      <c r="EI543" s="148"/>
      <c r="EJ543" s="148"/>
      <c r="EK543" s="148"/>
      <c r="EL543" s="148"/>
      <c r="EM543" s="148"/>
      <c r="EN543" s="148"/>
      <c r="EO543" s="148"/>
      <c r="EP543" s="148"/>
      <c r="EQ543" s="148"/>
      <c r="ER543" s="148"/>
      <c r="ES543" s="148"/>
      <c r="ET543" s="148"/>
      <c r="EU543" s="148"/>
      <c r="EV543" s="148"/>
      <c r="EW543" s="148"/>
      <c r="EX543" s="148"/>
      <c r="EY543" s="148"/>
      <c r="EZ543" s="148"/>
      <c r="FA543" s="148"/>
      <c r="FB543" s="148"/>
      <c r="FC543" s="148"/>
      <c r="FD543" s="148"/>
      <c r="FE543" s="148"/>
      <c r="FF543" s="148"/>
      <c r="FG543" s="148"/>
      <c r="FH543" s="148"/>
      <c r="FI543" s="148"/>
      <c r="FJ543" s="148"/>
      <c r="FK543" s="148"/>
      <c r="FL543" s="148"/>
      <c r="FM543" s="148"/>
      <c r="FN543" s="148"/>
      <c r="FO543" s="148"/>
      <c r="FP543" s="148"/>
      <c r="FQ543" s="148"/>
      <c r="FR543" s="148"/>
      <c r="FS543" s="148"/>
      <c r="FT543" s="148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8"/>
      <c r="GH543" s="148"/>
      <c r="GI543" s="148"/>
      <c r="GJ543" s="148"/>
      <c r="GK543" s="148"/>
      <c r="GL543" s="148"/>
      <c r="GM543" s="148"/>
      <c r="GN543" s="148"/>
      <c r="GO543" s="148"/>
      <c r="GP543" s="96"/>
    </row>
    <row r="544" spans="1:198" ht="18" hidden="1" customHeight="1">
      <c r="A544" s="365">
        <v>56</v>
      </c>
      <c r="B544" s="338" t="s">
        <v>167</v>
      </c>
      <c r="C544" s="359">
        <v>2021</v>
      </c>
      <c r="D544" s="359">
        <v>2022</v>
      </c>
      <c r="E544" s="354" t="s">
        <v>27</v>
      </c>
      <c r="F544" s="352">
        <v>0</v>
      </c>
      <c r="G544" s="357">
        <v>60095</v>
      </c>
      <c r="H544" s="200">
        <v>6050</v>
      </c>
      <c r="I544" s="183" t="s">
        <v>28</v>
      </c>
      <c r="J544" s="161"/>
      <c r="K544" s="161"/>
      <c r="L544" s="156"/>
      <c r="M544" s="156"/>
      <c r="N544" s="156"/>
      <c r="O544" s="156"/>
      <c r="P544" s="187"/>
      <c r="Q544" s="187"/>
      <c r="R544" s="187"/>
      <c r="S544" s="187"/>
      <c r="T544" s="187"/>
      <c r="U544" s="187"/>
      <c r="V544" s="187"/>
      <c r="W544" s="187"/>
      <c r="X544" s="337">
        <f t="shared" ref="X544" si="170">SUM(L548:W548)</f>
        <v>0</v>
      </c>
      <c r="Y544" s="40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  <c r="EC544" s="148"/>
      <c r="ED544" s="148"/>
      <c r="EE544" s="148"/>
      <c r="EF544" s="148"/>
      <c r="EG544" s="148"/>
      <c r="EH544" s="148"/>
      <c r="EI544" s="148"/>
      <c r="EJ544" s="148"/>
      <c r="EK544" s="148"/>
      <c r="EL544" s="148"/>
      <c r="EM544" s="148"/>
      <c r="EN544" s="148"/>
      <c r="EO544" s="148"/>
      <c r="EP544" s="148"/>
      <c r="EQ544" s="148"/>
      <c r="ER544" s="148"/>
      <c r="ES544" s="148"/>
      <c r="ET544" s="148"/>
      <c r="EU544" s="148"/>
      <c r="EV544" s="148"/>
      <c r="EW544" s="148"/>
      <c r="EX544" s="148"/>
      <c r="EY544" s="148"/>
      <c r="EZ544" s="148"/>
      <c r="FA544" s="148"/>
      <c r="FB544" s="148"/>
      <c r="FC544" s="148"/>
      <c r="FD544" s="148"/>
      <c r="FE544" s="148"/>
      <c r="FF544" s="148"/>
      <c r="FG544" s="148"/>
      <c r="FH544" s="148"/>
      <c r="FI544" s="148"/>
      <c r="FJ544" s="148"/>
      <c r="FK544" s="148"/>
      <c r="FL544" s="148"/>
      <c r="FM544" s="148"/>
      <c r="FN544" s="148"/>
      <c r="FO544" s="148"/>
      <c r="FP544" s="148"/>
      <c r="FQ544" s="148"/>
      <c r="FR544" s="148"/>
      <c r="FS544" s="148"/>
      <c r="FT544" s="148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8"/>
      <c r="GH544" s="148"/>
      <c r="GI544" s="148"/>
      <c r="GJ544" s="148"/>
      <c r="GK544" s="148"/>
      <c r="GL544" s="148"/>
      <c r="GM544" s="148"/>
      <c r="GN544" s="148"/>
      <c r="GO544" s="148"/>
      <c r="GP544" s="96"/>
    </row>
    <row r="545" spans="1:198" ht="18" hidden="1" customHeight="1">
      <c r="A545" s="365"/>
      <c r="B545" s="339"/>
      <c r="C545" s="359"/>
      <c r="D545" s="359"/>
      <c r="E545" s="354"/>
      <c r="F545" s="352"/>
      <c r="G545" s="357"/>
      <c r="H545" s="200">
        <v>6050</v>
      </c>
      <c r="I545" s="166" t="s">
        <v>31</v>
      </c>
      <c r="J545" s="161"/>
      <c r="K545" s="161"/>
      <c r="L545" s="156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337"/>
      <c r="Y545" s="40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  <c r="EC545" s="148"/>
      <c r="ED545" s="148"/>
      <c r="EE545" s="148"/>
      <c r="EF545" s="148"/>
      <c r="EG545" s="148"/>
      <c r="EH545" s="148"/>
      <c r="EI545" s="148"/>
      <c r="EJ545" s="148"/>
      <c r="EK545" s="148"/>
      <c r="EL545" s="148"/>
      <c r="EM545" s="148"/>
      <c r="EN545" s="148"/>
      <c r="EO545" s="148"/>
      <c r="EP545" s="148"/>
      <c r="EQ545" s="148"/>
      <c r="ER545" s="148"/>
      <c r="ES545" s="148"/>
      <c r="ET545" s="148"/>
      <c r="EU545" s="148"/>
      <c r="EV545" s="148"/>
      <c r="EW545" s="148"/>
      <c r="EX545" s="148"/>
      <c r="EY545" s="148"/>
      <c r="EZ545" s="148"/>
      <c r="FA545" s="148"/>
      <c r="FB545" s="148"/>
      <c r="FC545" s="148"/>
      <c r="FD545" s="148"/>
      <c r="FE545" s="148"/>
      <c r="FF545" s="148"/>
      <c r="FG545" s="148"/>
      <c r="FH545" s="148"/>
      <c r="FI545" s="148"/>
      <c r="FJ545" s="148"/>
      <c r="FK545" s="148"/>
      <c r="FL545" s="148"/>
      <c r="FM545" s="148"/>
      <c r="FN545" s="148"/>
      <c r="FO545" s="148"/>
      <c r="FP545" s="148"/>
      <c r="FQ545" s="148"/>
      <c r="FR545" s="148"/>
      <c r="FS545" s="148"/>
      <c r="FT545" s="148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8"/>
      <c r="GH545" s="148"/>
      <c r="GI545" s="148"/>
      <c r="GJ545" s="148"/>
      <c r="GK545" s="148"/>
      <c r="GL545" s="148"/>
      <c r="GM545" s="148"/>
      <c r="GN545" s="148"/>
      <c r="GO545" s="148"/>
      <c r="GP545" s="96"/>
    </row>
    <row r="546" spans="1:198" ht="18" hidden="1" customHeight="1">
      <c r="A546" s="365"/>
      <c r="B546" s="339"/>
      <c r="C546" s="359"/>
      <c r="D546" s="359"/>
      <c r="E546" s="354"/>
      <c r="F546" s="352"/>
      <c r="G546" s="357"/>
      <c r="H546" s="200"/>
      <c r="I546" s="166" t="s">
        <v>30</v>
      </c>
      <c r="J546" s="161"/>
      <c r="K546" s="161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337"/>
      <c r="Y546" s="40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  <c r="EC546" s="148"/>
      <c r="ED546" s="148"/>
      <c r="EE546" s="148"/>
      <c r="EF546" s="148"/>
      <c r="EG546" s="148"/>
      <c r="EH546" s="148"/>
      <c r="EI546" s="148"/>
      <c r="EJ546" s="148"/>
      <c r="EK546" s="148"/>
      <c r="EL546" s="148"/>
      <c r="EM546" s="148"/>
      <c r="EN546" s="148"/>
      <c r="EO546" s="148"/>
      <c r="EP546" s="148"/>
      <c r="EQ546" s="148"/>
      <c r="ER546" s="148"/>
      <c r="ES546" s="148"/>
      <c r="ET546" s="148"/>
      <c r="EU546" s="148"/>
      <c r="EV546" s="148"/>
      <c r="EW546" s="148"/>
      <c r="EX546" s="148"/>
      <c r="EY546" s="148"/>
      <c r="EZ546" s="148"/>
      <c r="FA546" s="148"/>
      <c r="FB546" s="148"/>
      <c r="FC546" s="148"/>
      <c r="FD546" s="148"/>
      <c r="FE546" s="148"/>
      <c r="FF546" s="148"/>
      <c r="FG546" s="148"/>
      <c r="FH546" s="148"/>
      <c r="FI546" s="148"/>
      <c r="FJ546" s="148"/>
      <c r="FK546" s="148"/>
      <c r="FL546" s="148"/>
      <c r="FM546" s="148"/>
      <c r="FN546" s="148"/>
      <c r="FO546" s="148"/>
      <c r="FP546" s="148"/>
      <c r="FQ546" s="148"/>
      <c r="FR546" s="148"/>
      <c r="FS546" s="148"/>
      <c r="FT546" s="148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8"/>
      <c r="GH546" s="148"/>
      <c r="GI546" s="148"/>
      <c r="GJ546" s="148"/>
      <c r="GK546" s="148"/>
      <c r="GL546" s="148"/>
      <c r="GM546" s="148"/>
      <c r="GN546" s="148"/>
      <c r="GO546" s="148"/>
      <c r="GP546" s="96"/>
    </row>
    <row r="547" spans="1:198" ht="18" hidden="1" customHeight="1">
      <c r="A547" s="365"/>
      <c r="B547" s="339"/>
      <c r="C547" s="359"/>
      <c r="D547" s="359"/>
      <c r="E547" s="354"/>
      <c r="F547" s="352"/>
      <c r="G547" s="357"/>
      <c r="H547" s="200"/>
      <c r="I547" s="166" t="s">
        <v>70</v>
      </c>
      <c r="J547" s="161"/>
      <c r="K547" s="161"/>
      <c r="L547" s="156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337"/>
      <c r="Y547" s="40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  <c r="EC547" s="148"/>
      <c r="ED547" s="148"/>
      <c r="EE547" s="148"/>
      <c r="EF547" s="148"/>
      <c r="EG547" s="148"/>
      <c r="EH547" s="148"/>
      <c r="EI547" s="148"/>
      <c r="EJ547" s="148"/>
      <c r="EK547" s="148"/>
      <c r="EL547" s="148"/>
      <c r="EM547" s="148"/>
      <c r="EN547" s="148"/>
      <c r="EO547" s="148"/>
      <c r="EP547" s="148"/>
      <c r="EQ547" s="148"/>
      <c r="ER547" s="148"/>
      <c r="ES547" s="148"/>
      <c r="ET547" s="148"/>
      <c r="EU547" s="148"/>
      <c r="EV547" s="148"/>
      <c r="EW547" s="148"/>
      <c r="EX547" s="148"/>
      <c r="EY547" s="148"/>
      <c r="EZ547" s="148"/>
      <c r="FA547" s="148"/>
      <c r="FB547" s="148"/>
      <c r="FC547" s="148"/>
      <c r="FD547" s="148"/>
      <c r="FE547" s="148"/>
      <c r="FF547" s="148"/>
      <c r="FG547" s="148"/>
      <c r="FH547" s="148"/>
      <c r="FI547" s="148"/>
      <c r="FJ547" s="148"/>
      <c r="FK547" s="148"/>
      <c r="FL547" s="148"/>
      <c r="FM547" s="148"/>
      <c r="FN547" s="148"/>
      <c r="FO547" s="148"/>
      <c r="FP547" s="148"/>
      <c r="FQ547" s="148"/>
      <c r="FR547" s="148"/>
      <c r="FS547" s="148"/>
      <c r="FT547" s="148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8"/>
      <c r="GH547" s="148"/>
      <c r="GI547" s="148"/>
      <c r="GJ547" s="148"/>
      <c r="GK547" s="148"/>
      <c r="GL547" s="148"/>
      <c r="GM547" s="148"/>
      <c r="GN547" s="148"/>
      <c r="GO547" s="148"/>
      <c r="GP547" s="96"/>
    </row>
    <row r="548" spans="1:198" ht="15.75" hidden="1" customHeight="1">
      <c r="A548" s="365"/>
      <c r="B548" s="339"/>
      <c r="C548" s="359"/>
      <c r="D548" s="359"/>
      <c r="E548" s="354"/>
      <c r="F548" s="352"/>
      <c r="G548" s="357"/>
      <c r="H548" s="200"/>
      <c r="I548" s="160" t="s">
        <v>26</v>
      </c>
      <c r="J548" s="161"/>
      <c r="K548" s="161"/>
      <c r="L548" s="161">
        <f t="shared" ref="L548:P548" si="171">SUM(L544:L547)</f>
        <v>0</v>
      </c>
      <c r="M548" s="161">
        <f t="shared" si="171"/>
        <v>0</v>
      </c>
      <c r="N548" s="161">
        <f t="shared" si="171"/>
        <v>0</v>
      </c>
      <c r="O548" s="161">
        <f t="shared" si="171"/>
        <v>0</v>
      </c>
      <c r="P548" s="161">
        <f t="shared" si="171"/>
        <v>0</v>
      </c>
      <c r="Q548" s="161"/>
      <c r="R548" s="161"/>
      <c r="S548" s="161"/>
      <c r="T548" s="161"/>
      <c r="U548" s="161"/>
      <c r="V548" s="161"/>
      <c r="W548" s="161"/>
      <c r="X548" s="337"/>
      <c r="Y548" s="40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  <c r="EC548" s="148"/>
      <c r="ED548" s="148"/>
      <c r="EE548" s="148"/>
      <c r="EF548" s="148"/>
      <c r="EG548" s="148"/>
      <c r="EH548" s="148"/>
      <c r="EI548" s="148"/>
      <c r="EJ548" s="148"/>
      <c r="EK548" s="148"/>
      <c r="EL548" s="148"/>
      <c r="EM548" s="148"/>
      <c r="EN548" s="148"/>
      <c r="EO548" s="148"/>
      <c r="EP548" s="148"/>
      <c r="EQ548" s="148"/>
      <c r="ER548" s="148"/>
      <c r="ES548" s="148"/>
      <c r="ET548" s="148"/>
      <c r="EU548" s="148"/>
      <c r="EV548" s="148"/>
      <c r="EW548" s="148"/>
      <c r="EX548" s="148"/>
      <c r="EY548" s="148"/>
      <c r="EZ548" s="148"/>
      <c r="FA548" s="148"/>
      <c r="FB548" s="148"/>
      <c r="FC548" s="148"/>
      <c r="FD548" s="148"/>
      <c r="FE548" s="148"/>
      <c r="FF548" s="148"/>
      <c r="FG548" s="148"/>
      <c r="FH548" s="148"/>
      <c r="FI548" s="148"/>
      <c r="FJ548" s="148"/>
      <c r="FK548" s="148"/>
      <c r="FL548" s="148"/>
      <c r="FM548" s="148"/>
      <c r="FN548" s="148"/>
      <c r="FO548" s="148"/>
      <c r="FP548" s="148"/>
      <c r="FQ548" s="148"/>
      <c r="FR548" s="148"/>
      <c r="FS548" s="148"/>
      <c r="FT548" s="148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8"/>
      <c r="GH548" s="148"/>
      <c r="GI548" s="148"/>
      <c r="GJ548" s="148"/>
      <c r="GK548" s="148"/>
      <c r="GL548" s="148"/>
      <c r="GM548" s="148"/>
      <c r="GN548" s="148"/>
      <c r="GO548" s="148"/>
      <c r="GP548" s="96"/>
    </row>
    <row r="549" spans="1:198" ht="18" hidden="1" customHeight="1">
      <c r="A549" s="365">
        <v>57</v>
      </c>
      <c r="B549" s="338" t="s">
        <v>168</v>
      </c>
      <c r="C549" s="359">
        <v>2021</v>
      </c>
      <c r="D549" s="359">
        <v>2022</v>
      </c>
      <c r="E549" s="354" t="s">
        <v>27</v>
      </c>
      <c r="F549" s="352">
        <v>0</v>
      </c>
      <c r="G549" s="357">
        <v>60095</v>
      </c>
      <c r="H549" s="200">
        <v>6050</v>
      </c>
      <c r="I549" s="183" t="s">
        <v>28</v>
      </c>
      <c r="J549" s="161"/>
      <c r="K549" s="161"/>
      <c r="L549" s="156"/>
      <c r="M549" s="156"/>
      <c r="N549" s="156"/>
      <c r="O549" s="156"/>
      <c r="P549" s="187"/>
      <c r="Q549" s="187"/>
      <c r="R549" s="187"/>
      <c r="S549" s="187"/>
      <c r="T549" s="187"/>
      <c r="U549" s="187"/>
      <c r="V549" s="187"/>
      <c r="W549" s="187"/>
      <c r="X549" s="337">
        <f t="shared" ref="X549" si="172">SUM(L553:W553)</f>
        <v>0</v>
      </c>
      <c r="Y549" s="40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  <c r="EC549" s="148"/>
      <c r="ED549" s="148"/>
      <c r="EE549" s="148"/>
      <c r="EF549" s="148"/>
      <c r="EG549" s="148"/>
      <c r="EH549" s="148"/>
      <c r="EI549" s="148"/>
      <c r="EJ549" s="148"/>
      <c r="EK549" s="148"/>
      <c r="EL549" s="148"/>
      <c r="EM549" s="148"/>
      <c r="EN549" s="148"/>
      <c r="EO549" s="148"/>
      <c r="EP549" s="148"/>
      <c r="EQ549" s="148"/>
      <c r="ER549" s="148"/>
      <c r="ES549" s="148"/>
      <c r="ET549" s="148"/>
      <c r="EU549" s="148"/>
      <c r="EV549" s="148"/>
      <c r="EW549" s="148"/>
      <c r="EX549" s="148"/>
      <c r="EY549" s="148"/>
      <c r="EZ549" s="148"/>
      <c r="FA549" s="148"/>
      <c r="FB549" s="148"/>
      <c r="FC549" s="148"/>
      <c r="FD549" s="148"/>
      <c r="FE549" s="148"/>
      <c r="FF549" s="148"/>
      <c r="FG549" s="148"/>
      <c r="FH549" s="148"/>
      <c r="FI549" s="148"/>
      <c r="FJ549" s="148"/>
      <c r="FK549" s="148"/>
      <c r="FL549" s="148"/>
      <c r="FM549" s="148"/>
      <c r="FN549" s="148"/>
      <c r="FO549" s="148"/>
      <c r="FP549" s="148"/>
      <c r="FQ549" s="148"/>
      <c r="FR549" s="148"/>
      <c r="FS549" s="148"/>
      <c r="FT549" s="148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8"/>
      <c r="GH549" s="148"/>
      <c r="GI549" s="148"/>
      <c r="GJ549" s="148"/>
      <c r="GK549" s="148"/>
      <c r="GL549" s="148"/>
      <c r="GM549" s="148"/>
      <c r="GN549" s="148"/>
      <c r="GO549" s="148"/>
      <c r="GP549" s="96"/>
    </row>
    <row r="550" spans="1:198" ht="18" hidden="1" customHeight="1">
      <c r="A550" s="365"/>
      <c r="B550" s="339"/>
      <c r="C550" s="359"/>
      <c r="D550" s="359"/>
      <c r="E550" s="354"/>
      <c r="F550" s="352"/>
      <c r="G550" s="357"/>
      <c r="H550" s="200"/>
      <c r="I550" s="166" t="s">
        <v>31</v>
      </c>
      <c r="J550" s="161"/>
      <c r="K550" s="161"/>
      <c r="L550" s="156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337"/>
      <c r="Y550" s="40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  <c r="EC550" s="148"/>
      <c r="ED550" s="148"/>
      <c r="EE550" s="148"/>
      <c r="EF550" s="148"/>
      <c r="EG550" s="148"/>
      <c r="EH550" s="148"/>
      <c r="EI550" s="148"/>
      <c r="EJ550" s="148"/>
      <c r="EK550" s="148"/>
      <c r="EL550" s="148"/>
      <c r="EM550" s="148"/>
      <c r="EN550" s="148"/>
      <c r="EO550" s="148"/>
      <c r="EP550" s="148"/>
      <c r="EQ550" s="148"/>
      <c r="ER550" s="148"/>
      <c r="ES550" s="148"/>
      <c r="ET550" s="148"/>
      <c r="EU550" s="148"/>
      <c r="EV550" s="148"/>
      <c r="EW550" s="148"/>
      <c r="EX550" s="148"/>
      <c r="EY550" s="148"/>
      <c r="EZ550" s="148"/>
      <c r="FA550" s="148"/>
      <c r="FB550" s="148"/>
      <c r="FC550" s="148"/>
      <c r="FD550" s="148"/>
      <c r="FE550" s="148"/>
      <c r="FF550" s="148"/>
      <c r="FG550" s="148"/>
      <c r="FH550" s="148"/>
      <c r="FI550" s="148"/>
      <c r="FJ550" s="148"/>
      <c r="FK550" s="148"/>
      <c r="FL550" s="148"/>
      <c r="FM550" s="148"/>
      <c r="FN550" s="148"/>
      <c r="FO550" s="148"/>
      <c r="FP550" s="148"/>
      <c r="FQ550" s="148"/>
      <c r="FR550" s="148"/>
      <c r="FS550" s="148"/>
      <c r="FT550" s="148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8"/>
      <c r="GH550" s="148"/>
      <c r="GI550" s="148"/>
      <c r="GJ550" s="148"/>
      <c r="GK550" s="148"/>
      <c r="GL550" s="148"/>
      <c r="GM550" s="148"/>
      <c r="GN550" s="148"/>
      <c r="GO550" s="148"/>
      <c r="GP550" s="96"/>
    </row>
    <row r="551" spans="1:198" ht="18" hidden="1" customHeight="1">
      <c r="A551" s="365"/>
      <c r="B551" s="339"/>
      <c r="C551" s="359"/>
      <c r="D551" s="359"/>
      <c r="E551" s="354"/>
      <c r="F551" s="352"/>
      <c r="G551" s="357"/>
      <c r="H551" s="200"/>
      <c r="I551" s="166" t="s">
        <v>30</v>
      </c>
      <c r="J551" s="161"/>
      <c r="K551" s="161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337"/>
      <c r="Y551" s="40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  <c r="EC551" s="148"/>
      <c r="ED551" s="148"/>
      <c r="EE551" s="148"/>
      <c r="EF551" s="148"/>
      <c r="EG551" s="148"/>
      <c r="EH551" s="148"/>
      <c r="EI551" s="148"/>
      <c r="EJ551" s="148"/>
      <c r="EK551" s="148"/>
      <c r="EL551" s="148"/>
      <c r="EM551" s="148"/>
      <c r="EN551" s="148"/>
      <c r="EO551" s="148"/>
      <c r="EP551" s="148"/>
      <c r="EQ551" s="148"/>
      <c r="ER551" s="148"/>
      <c r="ES551" s="148"/>
      <c r="ET551" s="148"/>
      <c r="EU551" s="148"/>
      <c r="EV551" s="148"/>
      <c r="EW551" s="148"/>
      <c r="EX551" s="148"/>
      <c r="EY551" s="148"/>
      <c r="EZ551" s="148"/>
      <c r="FA551" s="148"/>
      <c r="FB551" s="148"/>
      <c r="FC551" s="148"/>
      <c r="FD551" s="148"/>
      <c r="FE551" s="148"/>
      <c r="FF551" s="148"/>
      <c r="FG551" s="148"/>
      <c r="FH551" s="148"/>
      <c r="FI551" s="148"/>
      <c r="FJ551" s="148"/>
      <c r="FK551" s="148"/>
      <c r="FL551" s="148"/>
      <c r="FM551" s="148"/>
      <c r="FN551" s="148"/>
      <c r="FO551" s="148"/>
      <c r="FP551" s="148"/>
      <c r="FQ551" s="148"/>
      <c r="FR551" s="148"/>
      <c r="FS551" s="148"/>
      <c r="FT551" s="148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8"/>
      <c r="GH551" s="148"/>
      <c r="GI551" s="148"/>
      <c r="GJ551" s="148"/>
      <c r="GK551" s="148"/>
      <c r="GL551" s="148"/>
      <c r="GM551" s="148"/>
      <c r="GN551" s="148"/>
      <c r="GO551" s="148"/>
      <c r="GP551" s="96"/>
    </row>
    <row r="552" spans="1:198" ht="18" hidden="1" customHeight="1">
      <c r="A552" s="365"/>
      <c r="B552" s="339"/>
      <c r="C552" s="359"/>
      <c r="D552" s="359"/>
      <c r="E552" s="354"/>
      <c r="F552" s="352"/>
      <c r="G552" s="357"/>
      <c r="H552" s="200"/>
      <c r="I552" s="166" t="s">
        <v>70</v>
      </c>
      <c r="J552" s="161"/>
      <c r="K552" s="161"/>
      <c r="L552" s="156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337"/>
      <c r="Y552" s="40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  <c r="EC552" s="148"/>
      <c r="ED552" s="148"/>
      <c r="EE552" s="148"/>
      <c r="EF552" s="148"/>
      <c r="EG552" s="148"/>
      <c r="EH552" s="148"/>
      <c r="EI552" s="148"/>
      <c r="EJ552" s="148"/>
      <c r="EK552" s="148"/>
      <c r="EL552" s="148"/>
      <c r="EM552" s="148"/>
      <c r="EN552" s="148"/>
      <c r="EO552" s="148"/>
      <c r="EP552" s="148"/>
      <c r="EQ552" s="148"/>
      <c r="ER552" s="148"/>
      <c r="ES552" s="148"/>
      <c r="ET552" s="148"/>
      <c r="EU552" s="148"/>
      <c r="EV552" s="148"/>
      <c r="EW552" s="148"/>
      <c r="EX552" s="148"/>
      <c r="EY552" s="148"/>
      <c r="EZ552" s="148"/>
      <c r="FA552" s="148"/>
      <c r="FB552" s="148"/>
      <c r="FC552" s="148"/>
      <c r="FD552" s="148"/>
      <c r="FE552" s="148"/>
      <c r="FF552" s="148"/>
      <c r="FG552" s="148"/>
      <c r="FH552" s="148"/>
      <c r="FI552" s="148"/>
      <c r="FJ552" s="148"/>
      <c r="FK552" s="148"/>
      <c r="FL552" s="148"/>
      <c r="FM552" s="148"/>
      <c r="FN552" s="148"/>
      <c r="FO552" s="148"/>
      <c r="FP552" s="148"/>
      <c r="FQ552" s="148"/>
      <c r="FR552" s="148"/>
      <c r="FS552" s="148"/>
      <c r="FT552" s="148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8"/>
      <c r="GH552" s="148"/>
      <c r="GI552" s="148"/>
      <c r="GJ552" s="148"/>
      <c r="GK552" s="148"/>
      <c r="GL552" s="148"/>
      <c r="GM552" s="148"/>
      <c r="GN552" s="148"/>
      <c r="GO552" s="148"/>
      <c r="GP552" s="96"/>
    </row>
    <row r="553" spans="1:198" ht="21" hidden="1" customHeight="1">
      <c r="A553" s="365"/>
      <c r="B553" s="339"/>
      <c r="C553" s="359"/>
      <c r="D553" s="359"/>
      <c r="E553" s="354"/>
      <c r="F553" s="352"/>
      <c r="G553" s="357"/>
      <c r="H553" s="200"/>
      <c r="I553" s="160" t="s">
        <v>26</v>
      </c>
      <c r="J553" s="161"/>
      <c r="K553" s="161"/>
      <c r="L553" s="161">
        <f t="shared" ref="L553:P553" si="173">SUM(L549:L552)</f>
        <v>0</v>
      </c>
      <c r="M553" s="161">
        <f t="shared" si="173"/>
        <v>0</v>
      </c>
      <c r="N553" s="161">
        <f t="shared" si="173"/>
        <v>0</v>
      </c>
      <c r="O553" s="161">
        <f t="shared" si="173"/>
        <v>0</v>
      </c>
      <c r="P553" s="161">
        <f t="shared" si="173"/>
        <v>0</v>
      </c>
      <c r="Q553" s="161"/>
      <c r="R553" s="161"/>
      <c r="S553" s="161"/>
      <c r="T553" s="161"/>
      <c r="U553" s="161"/>
      <c r="V553" s="161"/>
      <c r="W553" s="161"/>
      <c r="X553" s="337"/>
      <c r="Y553" s="40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  <c r="EC553" s="148"/>
      <c r="ED553" s="148"/>
      <c r="EE553" s="148"/>
      <c r="EF553" s="148"/>
      <c r="EG553" s="148"/>
      <c r="EH553" s="148"/>
      <c r="EI553" s="148"/>
      <c r="EJ553" s="148"/>
      <c r="EK553" s="148"/>
      <c r="EL553" s="148"/>
      <c r="EM553" s="148"/>
      <c r="EN553" s="148"/>
      <c r="EO553" s="148"/>
      <c r="EP553" s="148"/>
      <c r="EQ553" s="148"/>
      <c r="ER553" s="148"/>
      <c r="ES553" s="148"/>
      <c r="ET553" s="148"/>
      <c r="EU553" s="148"/>
      <c r="EV553" s="148"/>
      <c r="EW553" s="148"/>
      <c r="EX553" s="148"/>
      <c r="EY553" s="148"/>
      <c r="EZ553" s="148"/>
      <c r="FA553" s="148"/>
      <c r="FB553" s="148"/>
      <c r="FC553" s="148"/>
      <c r="FD553" s="148"/>
      <c r="FE553" s="148"/>
      <c r="FF553" s="148"/>
      <c r="FG553" s="148"/>
      <c r="FH553" s="148"/>
      <c r="FI553" s="148"/>
      <c r="FJ553" s="148"/>
      <c r="FK553" s="148"/>
      <c r="FL553" s="148"/>
      <c r="FM553" s="148"/>
      <c r="FN553" s="148"/>
      <c r="FO553" s="148"/>
      <c r="FP553" s="148"/>
      <c r="FQ553" s="148"/>
      <c r="FR553" s="148"/>
      <c r="FS553" s="148"/>
      <c r="FT553" s="148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8"/>
      <c r="GH553" s="148"/>
      <c r="GI553" s="148"/>
      <c r="GJ553" s="148"/>
      <c r="GK553" s="148"/>
      <c r="GL553" s="148"/>
      <c r="GM553" s="148"/>
      <c r="GN553" s="148"/>
      <c r="GO553" s="148"/>
      <c r="GP553" s="96"/>
    </row>
    <row r="554" spans="1:198" ht="15.75" customHeight="1">
      <c r="A554" s="333">
        <v>41</v>
      </c>
      <c r="B554" s="348" t="s">
        <v>199</v>
      </c>
      <c r="C554" s="404">
        <v>2022</v>
      </c>
      <c r="D554" s="404">
        <v>2024</v>
      </c>
      <c r="E554" s="536" t="s">
        <v>27</v>
      </c>
      <c r="F554" s="394">
        <f>X554</f>
        <v>1100</v>
      </c>
      <c r="G554" s="490">
        <v>60016</v>
      </c>
      <c r="H554" s="88">
        <v>6050</v>
      </c>
      <c r="I554" s="211" t="s">
        <v>28</v>
      </c>
      <c r="J554" s="65"/>
      <c r="K554" s="65"/>
      <c r="L554" s="84"/>
      <c r="M554" s="84">
        <v>1100</v>
      </c>
      <c r="N554" s="84"/>
      <c r="O554" s="84"/>
      <c r="P554" s="62"/>
      <c r="Q554" s="62"/>
      <c r="R554" s="62"/>
      <c r="S554" s="62"/>
      <c r="T554" s="62"/>
      <c r="U554" s="62"/>
      <c r="V554" s="62"/>
      <c r="W554" s="62"/>
      <c r="X554" s="367">
        <f t="shared" ref="X554" si="174">SUM(L558:W558)</f>
        <v>1100</v>
      </c>
      <c r="Y554" s="40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  <c r="EC554" s="148"/>
      <c r="ED554" s="148"/>
      <c r="EE554" s="148"/>
      <c r="EF554" s="148"/>
      <c r="EG554" s="148"/>
      <c r="EH554" s="148"/>
      <c r="EI554" s="148"/>
      <c r="EJ554" s="148"/>
      <c r="EK554" s="148"/>
      <c r="EL554" s="148"/>
      <c r="EM554" s="148"/>
      <c r="EN554" s="148"/>
      <c r="EO554" s="148"/>
      <c r="EP554" s="148"/>
      <c r="EQ554" s="148"/>
      <c r="ER554" s="148"/>
      <c r="ES554" s="148"/>
      <c r="ET554" s="148"/>
      <c r="EU554" s="148"/>
      <c r="EV554" s="148"/>
      <c r="EW554" s="148"/>
      <c r="EX554" s="148"/>
      <c r="EY554" s="148"/>
      <c r="EZ554" s="148"/>
      <c r="FA554" s="148"/>
      <c r="FB554" s="148"/>
      <c r="FC554" s="148"/>
      <c r="FD554" s="148"/>
      <c r="FE554" s="148"/>
      <c r="FF554" s="148"/>
      <c r="FG554" s="148"/>
      <c r="FH554" s="148"/>
      <c r="FI554" s="148"/>
      <c r="FJ554" s="148"/>
      <c r="FK554" s="148"/>
      <c r="FL554" s="148"/>
      <c r="FM554" s="148"/>
      <c r="FN554" s="148"/>
      <c r="FO554" s="148"/>
      <c r="FP554" s="148"/>
      <c r="FQ554" s="148"/>
      <c r="FR554" s="148"/>
      <c r="FS554" s="148"/>
      <c r="FT554" s="148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8"/>
      <c r="GH554" s="148"/>
      <c r="GI554" s="148"/>
      <c r="GJ554" s="148"/>
      <c r="GK554" s="148"/>
      <c r="GL554" s="148"/>
      <c r="GM554" s="148"/>
      <c r="GN554" s="148"/>
      <c r="GO554" s="148"/>
      <c r="GP554" s="96"/>
    </row>
    <row r="555" spans="1:198" ht="15.75" customHeight="1">
      <c r="A555" s="333"/>
      <c r="B555" s="348"/>
      <c r="C555" s="404"/>
      <c r="D555" s="404"/>
      <c r="E555" s="536"/>
      <c r="F555" s="395"/>
      <c r="G555" s="491"/>
      <c r="H555" s="225"/>
      <c r="I555" s="211" t="s">
        <v>28</v>
      </c>
      <c r="J555" s="65"/>
      <c r="K555" s="65"/>
      <c r="L555" s="84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367"/>
      <c r="Y555" s="40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  <c r="EC555" s="148"/>
      <c r="ED555" s="148"/>
      <c r="EE555" s="148"/>
      <c r="EF555" s="148"/>
      <c r="EG555" s="148"/>
      <c r="EH555" s="148"/>
      <c r="EI555" s="148"/>
      <c r="EJ555" s="148"/>
      <c r="EK555" s="148"/>
      <c r="EL555" s="148"/>
      <c r="EM555" s="148"/>
      <c r="EN555" s="148"/>
      <c r="EO555" s="148"/>
      <c r="EP555" s="148"/>
      <c r="EQ555" s="148"/>
      <c r="ER555" s="148"/>
      <c r="ES555" s="148"/>
      <c r="ET555" s="148"/>
      <c r="EU555" s="148"/>
      <c r="EV555" s="148"/>
      <c r="EW555" s="148"/>
      <c r="EX555" s="148"/>
      <c r="EY555" s="148"/>
      <c r="EZ555" s="148"/>
      <c r="FA555" s="148"/>
      <c r="FB555" s="148"/>
      <c r="FC555" s="148"/>
      <c r="FD555" s="148"/>
      <c r="FE555" s="148"/>
      <c r="FF555" s="148"/>
      <c r="FG555" s="148"/>
      <c r="FH555" s="148"/>
      <c r="FI555" s="148"/>
      <c r="FJ555" s="148"/>
      <c r="FK555" s="148"/>
      <c r="FL555" s="148"/>
      <c r="FM555" s="148"/>
      <c r="FN555" s="148"/>
      <c r="FO555" s="148"/>
      <c r="FP555" s="148"/>
      <c r="FQ555" s="148"/>
      <c r="FR555" s="148"/>
      <c r="FS555" s="148"/>
      <c r="FT555" s="148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8"/>
      <c r="GH555" s="148"/>
      <c r="GI555" s="148"/>
      <c r="GJ555" s="148"/>
      <c r="GK555" s="148"/>
      <c r="GL555" s="148"/>
      <c r="GM555" s="148"/>
      <c r="GN555" s="148"/>
      <c r="GO555" s="148"/>
      <c r="GP555" s="96"/>
    </row>
    <row r="556" spans="1:198" ht="15.75" customHeight="1">
      <c r="A556" s="333"/>
      <c r="B556" s="348"/>
      <c r="C556" s="404"/>
      <c r="D556" s="404"/>
      <c r="E556" s="536"/>
      <c r="F556" s="395"/>
      <c r="G556" s="491"/>
      <c r="H556" s="88"/>
      <c r="I556" s="211" t="s">
        <v>30</v>
      </c>
      <c r="J556" s="65"/>
      <c r="K556" s="65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367"/>
      <c r="Y556" s="40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  <c r="EC556" s="148"/>
      <c r="ED556" s="148"/>
      <c r="EE556" s="148"/>
      <c r="EF556" s="148"/>
      <c r="EG556" s="148"/>
      <c r="EH556" s="148"/>
      <c r="EI556" s="148"/>
      <c r="EJ556" s="148"/>
      <c r="EK556" s="148"/>
      <c r="EL556" s="148"/>
      <c r="EM556" s="148"/>
      <c r="EN556" s="148"/>
      <c r="EO556" s="148"/>
      <c r="EP556" s="148"/>
      <c r="EQ556" s="148"/>
      <c r="ER556" s="148"/>
      <c r="ES556" s="148"/>
      <c r="ET556" s="148"/>
      <c r="EU556" s="148"/>
      <c r="EV556" s="148"/>
      <c r="EW556" s="148"/>
      <c r="EX556" s="148"/>
      <c r="EY556" s="148"/>
      <c r="EZ556" s="148"/>
      <c r="FA556" s="148"/>
      <c r="FB556" s="148"/>
      <c r="FC556" s="148"/>
      <c r="FD556" s="148"/>
      <c r="FE556" s="148"/>
      <c r="FF556" s="148"/>
      <c r="FG556" s="148"/>
      <c r="FH556" s="148"/>
      <c r="FI556" s="148"/>
      <c r="FJ556" s="148"/>
      <c r="FK556" s="148"/>
      <c r="FL556" s="148"/>
      <c r="FM556" s="148"/>
      <c r="FN556" s="148"/>
      <c r="FO556" s="148"/>
      <c r="FP556" s="148"/>
      <c r="FQ556" s="148"/>
      <c r="FR556" s="148"/>
      <c r="FS556" s="148"/>
      <c r="FT556" s="148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8"/>
      <c r="GH556" s="148"/>
      <c r="GI556" s="148"/>
      <c r="GJ556" s="148"/>
      <c r="GK556" s="148"/>
      <c r="GL556" s="148"/>
      <c r="GM556" s="148"/>
      <c r="GN556" s="148"/>
      <c r="GO556" s="148"/>
      <c r="GP556" s="96"/>
    </row>
    <row r="557" spans="1:198" ht="15.75" customHeight="1">
      <c r="A557" s="333"/>
      <c r="B557" s="348"/>
      <c r="C557" s="404"/>
      <c r="D557" s="404"/>
      <c r="E557" s="536"/>
      <c r="F557" s="395"/>
      <c r="G557" s="491"/>
      <c r="H557" s="88"/>
      <c r="I557" s="211" t="s">
        <v>32</v>
      </c>
      <c r="J557" s="65"/>
      <c r="K557" s="65"/>
      <c r="L557" s="84">
        <v>0</v>
      </c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367"/>
      <c r="Y557" s="40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  <c r="EC557" s="148"/>
      <c r="ED557" s="148"/>
      <c r="EE557" s="148"/>
      <c r="EF557" s="148"/>
      <c r="EG557" s="148"/>
      <c r="EH557" s="148"/>
      <c r="EI557" s="148"/>
      <c r="EJ557" s="148"/>
      <c r="EK557" s="148"/>
      <c r="EL557" s="148"/>
      <c r="EM557" s="148"/>
      <c r="EN557" s="148"/>
      <c r="EO557" s="148"/>
      <c r="EP557" s="148"/>
      <c r="EQ557" s="148"/>
      <c r="ER557" s="148"/>
      <c r="ES557" s="148"/>
      <c r="ET557" s="148"/>
      <c r="EU557" s="148"/>
      <c r="EV557" s="148"/>
      <c r="EW557" s="148"/>
      <c r="EX557" s="148"/>
      <c r="EY557" s="148"/>
      <c r="EZ557" s="148"/>
      <c r="FA557" s="148"/>
      <c r="FB557" s="148"/>
      <c r="FC557" s="148"/>
      <c r="FD557" s="148"/>
      <c r="FE557" s="148"/>
      <c r="FF557" s="148"/>
      <c r="FG557" s="148"/>
      <c r="FH557" s="148"/>
      <c r="FI557" s="148"/>
      <c r="FJ557" s="148"/>
      <c r="FK557" s="148"/>
      <c r="FL557" s="148"/>
      <c r="FM557" s="148"/>
      <c r="FN557" s="148"/>
      <c r="FO557" s="148"/>
      <c r="FP557" s="148"/>
      <c r="FQ557" s="148"/>
      <c r="FR557" s="148"/>
      <c r="FS557" s="148"/>
      <c r="FT557" s="148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8"/>
      <c r="GH557" s="148"/>
      <c r="GI557" s="148"/>
      <c r="GJ557" s="148"/>
      <c r="GK557" s="148"/>
      <c r="GL557" s="148"/>
      <c r="GM557" s="148"/>
      <c r="GN557" s="148"/>
      <c r="GO557" s="148"/>
      <c r="GP557" s="96"/>
    </row>
    <row r="558" spans="1:198" ht="15" customHeight="1">
      <c r="A558" s="333"/>
      <c r="B558" s="348"/>
      <c r="C558" s="404"/>
      <c r="D558" s="404"/>
      <c r="E558" s="536"/>
      <c r="F558" s="396"/>
      <c r="G558" s="492"/>
      <c r="H558" s="88"/>
      <c r="I558" s="59" t="s">
        <v>26</v>
      </c>
      <c r="J558" s="65"/>
      <c r="K558" s="65"/>
      <c r="L558" s="65">
        <f t="shared" ref="L558:P558" si="175">SUM(L554:L557)</f>
        <v>0</v>
      </c>
      <c r="M558" s="65">
        <f t="shared" si="175"/>
        <v>1100</v>
      </c>
      <c r="N558" s="65">
        <f t="shared" si="175"/>
        <v>0</v>
      </c>
      <c r="O558" s="65">
        <f t="shared" si="175"/>
        <v>0</v>
      </c>
      <c r="P558" s="65">
        <f t="shared" si="175"/>
        <v>0</v>
      </c>
      <c r="Q558" s="65"/>
      <c r="R558" s="65"/>
      <c r="S558" s="65"/>
      <c r="T558" s="65"/>
      <c r="U558" s="65"/>
      <c r="V558" s="65"/>
      <c r="W558" s="65"/>
      <c r="X558" s="367"/>
      <c r="Y558" s="40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  <c r="EC558" s="148"/>
      <c r="ED558" s="148"/>
      <c r="EE558" s="148"/>
      <c r="EF558" s="148"/>
      <c r="EG558" s="148"/>
      <c r="EH558" s="148"/>
      <c r="EI558" s="148"/>
      <c r="EJ558" s="148"/>
      <c r="EK558" s="148"/>
      <c r="EL558" s="148"/>
      <c r="EM558" s="148"/>
      <c r="EN558" s="148"/>
      <c r="EO558" s="148"/>
      <c r="EP558" s="148"/>
      <c r="EQ558" s="148"/>
      <c r="ER558" s="148"/>
      <c r="ES558" s="148"/>
      <c r="ET558" s="148"/>
      <c r="EU558" s="148"/>
      <c r="EV558" s="148"/>
      <c r="EW558" s="148"/>
      <c r="EX558" s="148"/>
      <c r="EY558" s="148"/>
      <c r="EZ558" s="148"/>
      <c r="FA558" s="148"/>
      <c r="FB558" s="148"/>
      <c r="FC558" s="148"/>
      <c r="FD558" s="148"/>
      <c r="FE558" s="148"/>
      <c r="FF558" s="148"/>
      <c r="FG558" s="148"/>
      <c r="FH558" s="148"/>
      <c r="FI558" s="148"/>
      <c r="FJ558" s="148"/>
      <c r="FK558" s="148"/>
      <c r="FL558" s="148"/>
      <c r="FM558" s="148"/>
      <c r="FN558" s="148"/>
      <c r="FO558" s="148"/>
      <c r="FP558" s="148"/>
      <c r="FQ558" s="148"/>
      <c r="FR558" s="148"/>
      <c r="FS558" s="148"/>
      <c r="FT558" s="148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8"/>
      <c r="GH558" s="148"/>
      <c r="GI558" s="148"/>
      <c r="GJ558" s="148"/>
      <c r="GK558" s="148"/>
      <c r="GL558" s="148"/>
      <c r="GM558" s="148"/>
      <c r="GN558" s="148"/>
      <c r="GO558" s="148"/>
      <c r="GP558" s="96"/>
    </row>
    <row r="559" spans="1:198" ht="12.75" customHeight="1">
      <c r="A559" s="524">
        <v>42</v>
      </c>
      <c r="B559" s="348" t="s">
        <v>203</v>
      </c>
      <c r="C559" s="358">
        <v>2023</v>
      </c>
      <c r="D559" s="358">
        <v>2024</v>
      </c>
      <c r="E559" s="372" t="s">
        <v>27</v>
      </c>
      <c r="F559" s="353">
        <f>15990+X559</f>
        <v>436365</v>
      </c>
      <c r="G559" s="361">
        <v>92120</v>
      </c>
      <c r="H559" s="90">
        <v>6580</v>
      </c>
      <c r="I559" s="58" t="s">
        <v>28</v>
      </c>
      <c r="J559" s="84">
        <v>20000</v>
      </c>
      <c r="K559" s="62"/>
      <c r="L559" s="84"/>
      <c r="M559" s="84">
        <v>420375</v>
      </c>
      <c r="N559" s="84"/>
      <c r="O559" s="62"/>
      <c r="P559" s="62"/>
      <c r="Q559" s="62"/>
      <c r="R559" s="62"/>
      <c r="S559" s="62"/>
      <c r="T559" s="62"/>
      <c r="U559" s="62"/>
      <c r="V559" s="62"/>
      <c r="W559" s="62"/>
      <c r="X559" s="367">
        <f>SUM(L563:W563)</f>
        <v>420375</v>
      </c>
      <c r="Y559" s="40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  <c r="EC559" s="148"/>
      <c r="ED559" s="148"/>
      <c r="EE559" s="148"/>
      <c r="EF559" s="148"/>
      <c r="EG559" s="148"/>
      <c r="EH559" s="148"/>
      <c r="EI559" s="148"/>
      <c r="EJ559" s="148"/>
      <c r="EK559" s="148"/>
      <c r="EL559" s="148"/>
      <c r="EM559" s="148"/>
      <c r="EN559" s="148"/>
      <c r="EO559" s="148"/>
      <c r="EP559" s="148"/>
      <c r="EQ559" s="148"/>
      <c r="ER559" s="148"/>
      <c r="ES559" s="148"/>
      <c r="ET559" s="148"/>
      <c r="EU559" s="148"/>
      <c r="EV559" s="148"/>
      <c r="EW559" s="148"/>
      <c r="EX559" s="148"/>
      <c r="EY559" s="148"/>
      <c r="EZ559" s="148"/>
      <c r="FA559" s="148"/>
      <c r="FB559" s="148"/>
      <c r="FC559" s="148"/>
      <c r="FD559" s="148"/>
      <c r="FE559" s="148"/>
      <c r="FF559" s="148"/>
      <c r="FG559" s="148"/>
      <c r="FH559" s="148"/>
      <c r="FI559" s="148"/>
      <c r="FJ559" s="148"/>
      <c r="FK559" s="148"/>
      <c r="FL559" s="148"/>
      <c r="FM559" s="148"/>
      <c r="FN559" s="148"/>
      <c r="FO559" s="148"/>
      <c r="FP559" s="148"/>
      <c r="FQ559" s="148"/>
      <c r="FR559" s="148"/>
      <c r="FS559" s="148"/>
      <c r="FT559" s="148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8"/>
      <c r="GH559" s="148"/>
      <c r="GI559" s="148"/>
      <c r="GJ559" s="148"/>
      <c r="GK559" s="148"/>
      <c r="GL559" s="148"/>
      <c r="GM559" s="148"/>
      <c r="GN559" s="148"/>
      <c r="GO559" s="148"/>
      <c r="GP559" s="96"/>
    </row>
    <row r="560" spans="1:198" ht="12.75" customHeight="1">
      <c r="A560" s="525"/>
      <c r="B560" s="348"/>
      <c r="C560" s="358"/>
      <c r="D560" s="358"/>
      <c r="E560" s="372"/>
      <c r="F560" s="353"/>
      <c r="G560" s="361"/>
      <c r="H560" s="90"/>
      <c r="I560" s="61" t="s">
        <v>204</v>
      </c>
      <c r="J560" s="62"/>
      <c r="K560" s="62"/>
      <c r="L560" s="62"/>
      <c r="M560" s="84"/>
      <c r="N560" s="84"/>
      <c r="O560" s="62"/>
      <c r="P560" s="62"/>
      <c r="Q560" s="62"/>
      <c r="R560" s="62"/>
      <c r="S560" s="62"/>
      <c r="T560" s="62"/>
      <c r="U560" s="62"/>
      <c r="V560" s="62"/>
      <c r="W560" s="62"/>
      <c r="X560" s="367"/>
      <c r="Y560" s="40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  <c r="EC560" s="148"/>
      <c r="ED560" s="148"/>
      <c r="EE560" s="148"/>
      <c r="EF560" s="148"/>
      <c r="EG560" s="148"/>
      <c r="EH560" s="148"/>
      <c r="EI560" s="148"/>
      <c r="EJ560" s="148"/>
      <c r="EK560" s="148"/>
      <c r="EL560" s="148"/>
      <c r="EM560" s="148"/>
      <c r="EN560" s="148"/>
      <c r="EO560" s="148"/>
      <c r="EP560" s="148"/>
      <c r="EQ560" s="148"/>
      <c r="ER560" s="148"/>
      <c r="ES560" s="148"/>
      <c r="ET560" s="148"/>
      <c r="EU560" s="148"/>
      <c r="EV560" s="148"/>
      <c r="EW560" s="148"/>
      <c r="EX560" s="148"/>
      <c r="EY560" s="148"/>
      <c r="EZ560" s="148"/>
      <c r="FA560" s="148"/>
      <c r="FB560" s="148"/>
      <c r="FC560" s="148"/>
      <c r="FD560" s="148"/>
      <c r="FE560" s="148"/>
      <c r="FF560" s="148"/>
      <c r="FG560" s="148"/>
      <c r="FH560" s="148"/>
      <c r="FI560" s="148"/>
      <c r="FJ560" s="148"/>
      <c r="FK560" s="148"/>
      <c r="FL560" s="148"/>
      <c r="FM560" s="148"/>
      <c r="FN560" s="148"/>
      <c r="FO560" s="148"/>
      <c r="FP560" s="148"/>
      <c r="FQ560" s="148"/>
      <c r="FR560" s="148"/>
      <c r="FS560" s="148"/>
      <c r="FT560" s="148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8"/>
      <c r="GH560" s="148"/>
      <c r="GI560" s="148"/>
      <c r="GJ560" s="148"/>
      <c r="GK560" s="148"/>
      <c r="GL560" s="148"/>
      <c r="GM560" s="148"/>
      <c r="GN560" s="148"/>
      <c r="GO560" s="148"/>
      <c r="GP560" s="96"/>
    </row>
    <row r="561" spans="1:198" ht="12.75" customHeight="1">
      <c r="A561" s="525"/>
      <c r="B561" s="348"/>
      <c r="C561" s="358"/>
      <c r="D561" s="358"/>
      <c r="E561" s="372"/>
      <c r="F561" s="353"/>
      <c r="G561" s="361"/>
      <c r="H561" s="90"/>
      <c r="I561" s="61" t="s">
        <v>30</v>
      </c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367"/>
      <c r="Y561" s="40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  <c r="EC561" s="148"/>
      <c r="ED561" s="148"/>
      <c r="EE561" s="148"/>
      <c r="EF561" s="148"/>
      <c r="EG561" s="148"/>
      <c r="EH561" s="148"/>
      <c r="EI561" s="148"/>
      <c r="EJ561" s="148"/>
      <c r="EK561" s="148"/>
      <c r="EL561" s="148"/>
      <c r="EM561" s="148"/>
      <c r="EN561" s="148"/>
      <c r="EO561" s="148"/>
      <c r="EP561" s="148"/>
      <c r="EQ561" s="148"/>
      <c r="ER561" s="148"/>
      <c r="ES561" s="148"/>
      <c r="ET561" s="148"/>
      <c r="EU561" s="148"/>
      <c r="EV561" s="148"/>
      <c r="EW561" s="148"/>
      <c r="EX561" s="148"/>
      <c r="EY561" s="148"/>
      <c r="EZ561" s="148"/>
      <c r="FA561" s="148"/>
      <c r="FB561" s="148"/>
      <c r="FC561" s="148"/>
      <c r="FD561" s="148"/>
      <c r="FE561" s="148"/>
      <c r="FF561" s="148"/>
      <c r="FG561" s="148"/>
      <c r="FH561" s="148"/>
      <c r="FI561" s="148"/>
      <c r="FJ561" s="148"/>
      <c r="FK561" s="148"/>
      <c r="FL561" s="148"/>
      <c r="FM561" s="148"/>
      <c r="FN561" s="148"/>
      <c r="FO561" s="148"/>
      <c r="FP561" s="148"/>
      <c r="FQ561" s="148"/>
      <c r="FR561" s="148"/>
      <c r="FS561" s="148"/>
      <c r="FT561" s="148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8"/>
      <c r="GH561" s="148"/>
      <c r="GI561" s="148"/>
      <c r="GJ561" s="148"/>
      <c r="GK561" s="148"/>
      <c r="GL561" s="148"/>
      <c r="GM561" s="148"/>
      <c r="GN561" s="148"/>
      <c r="GO561" s="148"/>
      <c r="GP561" s="96"/>
    </row>
    <row r="562" spans="1:198" ht="12.75" customHeight="1">
      <c r="A562" s="525"/>
      <c r="B562" s="348"/>
      <c r="C562" s="358"/>
      <c r="D562" s="358"/>
      <c r="E562" s="372"/>
      <c r="F562" s="353"/>
      <c r="G562" s="361"/>
      <c r="H562" s="90"/>
      <c r="I562" s="61" t="s">
        <v>70</v>
      </c>
      <c r="J562" s="62"/>
      <c r="K562" s="62">
        <v>14000</v>
      </c>
      <c r="L562" s="84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367"/>
      <c r="Y562" s="40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  <c r="EC562" s="148"/>
      <c r="ED562" s="148"/>
      <c r="EE562" s="148"/>
      <c r="EF562" s="148"/>
      <c r="EG562" s="148"/>
      <c r="EH562" s="148"/>
      <c r="EI562" s="148"/>
      <c r="EJ562" s="148"/>
      <c r="EK562" s="148"/>
      <c r="EL562" s="148"/>
      <c r="EM562" s="148"/>
      <c r="EN562" s="148"/>
      <c r="EO562" s="148"/>
      <c r="EP562" s="148"/>
      <c r="EQ562" s="148"/>
      <c r="ER562" s="148"/>
      <c r="ES562" s="148"/>
      <c r="ET562" s="148"/>
      <c r="EU562" s="148"/>
      <c r="EV562" s="148"/>
      <c r="EW562" s="148"/>
      <c r="EX562" s="148"/>
      <c r="EY562" s="148"/>
      <c r="EZ562" s="148"/>
      <c r="FA562" s="148"/>
      <c r="FB562" s="148"/>
      <c r="FC562" s="148"/>
      <c r="FD562" s="148"/>
      <c r="FE562" s="148"/>
      <c r="FF562" s="148"/>
      <c r="FG562" s="148"/>
      <c r="FH562" s="148"/>
      <c r="FI562" s="148"/>
      <c r="FJ562" s="148"/>
      <c r="FK562" s="148"/>
      <c r="FL562" s="148"/>
      <c r="FM562" s="148"/>
      <c r="FN562" s="148"/>
      <c r="FO562" s="148"/>
      <c r="FP562" s="148"/>
      <c r="FQ562" s="148"/>
      <c r="FR562" s="148"/>
      <c r="FS562" s="148"/>
      <c r="FT562" s="148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8"/>
      <c r="GH562" s="148"/>
      <c r="GI562" s="148"/>
      <c r="GJ562" s="148"/>
      <c r="GK562" s="148"/>
      <c r="GL562" s="148"/>
      <c r="GM562" s="148"/>
      <c r="GN562" s="148"/>
      <c r="GO562" s="148"/>
      <c r="GP562" s="96"/>
    </row>
    <row r="563" spans="1:198" ht="12.75" customHeight="1">
      <c r="A563" s="526"/>
      <c r="B563" s="348"/>
      <c r="C563" s="358"/>
      <c r="D563" s="358"/>
      <c r="E563" s="372"/>
      <c r="F563" s="353"/>
      <c r="G563" s="361"/>
      <c r="H563" s="90"/>
      <c r="I563" s="64" t="s">
        <v>26</v>
      </c>
      <c r="J563" s="65">
        <f>SUM(J559:J562)</f>
        <v>20000</v>
      </c>
      <c r="K563" s="65">
        <f t="shared" ref="K563:P563" si="176">SUM(K559:K562)</f>
        <v>14000</v>
      </c>
      <c r="L563" s="65">
        <f t="shared" si="176"/>
        <v>0</v>
      </c>
      <c r="M563" s="62">
        <f t="shared" si="176"/>
        <v>420375</v>
      </c>
      <c r="N563" s="65">
        <f t="shared" si="176"/>
        <v>0</v>
      </c>
      <c r="O563" s="65">
        <f t="shared" si="176"/>
        <v>0</v>
      </c>
      <c r="P563" s="65">
        <f t="shared" si="176"/>
        <v>0</v>
      </c>
      <c r="Q563" s="65"/>
      <c r="R563" s="65"/>
      <c r="S563" s="65"/>
      <c r="T563" s="65"/>
      <c r="U563" s="65"/>
      <c r="V563" s="65"/>
      <c r="W563" s="65"/>
      <c r="X563" s="367"/>
      <c r="Y563" s="40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  <c r="EC563" s="148"/>
      <c r="ED563" s="148"/>
      <c r="EE563" s="148"/>
      <c r="EF563" s="148"/>
      <c r="EG563" s="148"/>
      <c r="EH563" s="148"/>
      <c r="EI563" s="148"/>
      <c r="EJ563" s="148"/>
      <c r="EK563" s="148"/>
      <c r="EL563" s="148"/>
      <c r="EM563" s="148"/>
      <c r="EN563" s="148"/>
      <c r="EO563" s="148"/>
      <c r="EP563" s="148"/>
      <c r="EQ563" s="148"/>
      <c r="ER563" s="148"/>
      <c r="ES563" s="148"/>
      <c r="ET563" s="148"/>
      <c r="EU563" s="148"/>
      <c r="EV563" s="148"/>
      <c r="EW563" s="148"/>
      <c r="EX563" s="148"/>
      <c r="EY563" s="148"/>
      <c r="EZ563" s="148"/>
      <c r="FA563" s="148"/>
      <c r="FB563" s="148"/>
      <c r="FC563" s="148"/>
      <c r="FD563" s="148"/>
      <c r="FE563" s="148"/>
      <c r="FF563" s="148"/>
      <c r="FG563" s="148"/>
      <c r="FH563" s="148"/>
      <c r="FI563" s="148"/>
      <c r="FJ563" s="148"/>
      <c r="FK563" s="148"/>
      <c r="FL563" s="148"/>
      <c r="FM563" s="148"/>
      <c r="FN563" s="148"/>
      <c r="FO563" s="148"/>
      <c r="FP563" s="148"/>
      <c r="FQ563" s="148"/>
      <c r="FR563" s="148"/>
      <c r="FS563" s="148"/>
      <c r="FT563" s="148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8"/>
      <c r="GH563" s="148"/>
      <c r="GI563" s="148"/>
      <c r="GJ563" s="148"/>
      <c r="GK563" s="148"/>
      <c r="GL563" s="148"/>
      <c r="GM563" s="148"/>
      <c r="GN563" s="148"/>
      <c r="GO563" s="148"/>
      <c r="GP563" s="96"/>
    </row>
    <row r="564" spans="1:198" ht="15" customHeight="1">
      <c r="A564" s="524">
        <v>43</v>
      </c>
      <c r="B564" s="348" t="s">
        <v>206</v>
      </c>
      <c r="C564" s="358">
        <v>2023</v>
      </c>
      <c r="D564" s="358">
        <v>2024</v>
      </c>
      <c r="E564" s="372" t="s">
        <v>27</v>
      </c>
      <c r="F564" s="353">
        <f>15000+X564</f>
        <v>593985</v>
      </c>
      <c r="G564" s="361">
        <v>60016</v>
      </c>
      <c r="H564" s="90">
        <v>6050</v>
      </c>
      <c r="I564" s="58" t="s">
        <v>28</v>
      </c>
      <c r="J564" s="84">
        <v>20000</v>
      </c>
      <c r="K564" s="62"/>
      <c r="L564" s="84"/>
      <c r="M564" s="326">
        <v>120000</v>
      </c>
      <c r="N564" s="84"/>
      <c r="O564" s="62"/>
      <c r="P564" s="62"/>
      <c r="Q564" s="62"/>
      <c r="R564" s="62"/>
      <c r="S564" s="62"/>
      <c r="T564" s="62"/>
      <c r="U564" s="62"/>
      <c r="V564" s="62"/>
      <c r="W564" s="62"/>
      <c r="X564" s="367">
        <f>SUM(L568:W568)</f>
        <v>578985</v>
      </c>
      <c r="Y564" s="40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  <c r="EC564" s="148"/>
      <c r="ED564" s="148"/>
      <c r="EE564" s="148"/>
      <c r="EF564" s="148"/>
      <c r="EG564" s="148"/>
      <c r="EH564" s="148"/>
      <c r="EI564" s="148"/>
      <c r="EJ564" s="148"/>
      <c r="EK564" s="148"/>
      <c r="EL564" s="148"/>
      <c r="EM564" s="148"/>
      <c r="EN564" s="148"/>
      <c r="EO564" s="148"/>
      <c r="EP564" s="148"/>
      <c r="EQ564" s="148"/>
      <c r="ER564" s="148"/>
      <c r="ES564" s="148"/>
      <c r="ET564" s="148"/>
      <c r="EU564" s="148"/>
      <c r="EV564" s="148"/>
      <c r="EW564" s="148"/>
      <c r="EX564" s="148"/>
      <c r="EY564" s="148"/>
      <c r="EZ564" s="148"/>
      <c r="FA564" s="148"/>
      <c r="FB564" s="148"/>
      <c r="FC564" s="148"/>
      <c r="FD564" s="148"/>
      <c r="FE564" s="148"/>
      <c r="FF564" s="148"/>
      <c r="FG564" s="148"/>
      <c r="FH564" s="148"/>
      <c r="FI564" s="148"/>
      <c r="FJ564" s="148"/>
      <c r="FK564" s="148"/>
      <c r="FL564" s="148"/>
      <c r="FM564" s="148"/>
      <c r="FN564" s="148"/>
      <c r="FO564" s="148"/>
      <c r="FP564" s="148"/>
      <c r="FQ564" s="148"/>
      <c r="FR564" s="148"/>
      <c r="FS564" s="148"/>
      <c r="FT564" s="148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8"/>
      <c r="GH564" s="148"/>
      <c r="GI564" s="148"/>
      <c r="GJ564" s="148"/>
      <c r="GK564" s="148"/>
      <c r="GL564" s="148"/>
      <c r="GM564" s="148"/>
      <c r="GN564" s="148"/>
      <c r="GO564" s="148"/>
      <c r="GP564" s="96"/>
    </row>
    <row r="565" spans="1:198" ht="15" customHeight="1">
      <c r="A565" s="525"/>
      <c r="B565" s="348"/>
      <c r="C565" s="358"/>
      <c r="D565" s="358"/>
      <c r="E565" s="372"/>
      <c r="F565" s="353"/>
      <c r="G565" s="361"/>
      <c r="H565" s="90">
        <v>6050</v>
      </c>
      <c r="I565" s="61" t="s">
        <v>207</v>
      </c>
      <c r="J565" s="62"/>
      <c r="K565" s="62"/>
      <c r="L565" s="62"/>
      <c r="M565" s="84">
        <v>458985</v>
      </c>
      <c r="N565" s="84"/>
      <c r="O565" s="62"/>
      <c r="P565" s="62"/>
      <c r="Q565" s="62"/>
      <c r="R565" s="62"/>
      <c r="S565" s="62"/>
      <c r="T565" s="62"/>
      <c r="U565" s="62"/>
      <c r="V565" s="62"/>
      <c r="W565" s="62"/>
      <c r="X565" s="367"/>
      <c r="Y565" s="40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  <c r="EC565" s="148"/>
      <c r="ED565" s="148"/>
      <c r="EE565" s="148"/>
      <c r="EF565" s="148"/>
      <c r="EG565" s="148"/>
      <c r="EH565" s="148"/>
      <c r="EI565" s="148"/>
      <c r="EJ565" s="148"/>
      <c r="EK565" s="148"/>
      <c r="EL565" s="148"/>
      <c r="EM565" s="148"/>
      <c r="EN565" s="148"/>
      <c r="EO565" s="148"/>
      <c r="EP565" s="148"/>
      <c r="EQ565" s="148"/>
      <c r="ER565" s="148"/>
      <c r="ES565" s="148"/>
      <c r="ET565" s="148"/>
      <c r="EU565" s="148"/>
      <c r="EV565" s="148"/>
      <c r="EW565" s="148"/>
      <c r="EX565" s="148"/>
      <c r="EY565" s="148"/>
      <c r="EZ565" s="148"/>
      <c r="FA565" s="148"/>
      <c r="FB565" s="148"/>
      <c r="FC565" s="148"/>
      <c r="FD565" s="148"/>
      <c r="FE565" s="148"/>
      <c r="FF565" s="148"/>
      <c r="FG565" s="148"/>
      <c r="FH565" s="148"/>
      <c r="FI565" s="148"/>
      <c r="FJ565" s="148"/>
      <c r="FK565" s="148"/>
      <c r="FL565" s="148"/>
      <c r="FM565" s="148"/>
      <c r="FN565" s="148"/>
      <c r="FO565" s="148"/>
      <c r="FP565" s="148"/>
      <c r="FQ565" s="148"/>
      <c r="FR565" s="148"/>
      <c r="FS565" s="148"/>
      <c r="FT565" s="148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8"/>
      <c r="GH565" s="148"/>
      <c r="GI565" s="148"/>
      <c r="GJ565" s="148"/>
      <c r="GK565" s="148"/>
      <c r="GL565" s="148"/>
      <c r="GM565" s="148"/>
      <c r="GN565" s="148"/>
      <c r="GO565" s="148"/>
      <c r="GP565" s="96"/>
    </row>
    <row r="566" spans="1:198" ht="15" customHeight="1">
      <c r="A566" s="525"/>
      <c r="B566" s="348"/>
      <c r="C566" s="358"/>
      <c r="D566" s="358"/>
      <c r="E566" s="372"/>
      <c r="F566" s="353"/>
      <c r="G566" s="361"/>
      <c r="H566" s="90"/>
      <c r="I566" s="61" t="s">
        <v>30</v>
      </c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367"/>
      <c r="Y566" s="40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8"/>
      <c r="EF566" s="148"/>
      <c r="EG566" s="148"/>
      <c r="EH566" s="148"/>
      <c r="EI566" s="148"/>
      <c r="EJ566" s="148"/>
      <c r="EK566" s="148"/>
      <c r="EL566" s="148"/>
      <c r="EM566" s="148"/>
      <c r="EN566" s="148"/>
      <c r="EO566" s="148"/>
      <c r="EP566" s="148"/>
      <c r="EQ566" s="148"/>
      <c r="ER566" s="148"/>
      <c r="ES566" s="148"/>
      <c r="ET566" s="148"/>
      <c r="EU566" s="148"/>
      <c r="EV566" s="148"/>
      <c r="EW566" s="148"/>
      <c r="EX566" s="148"/>
      <c r="EY566" s="148"/>
      <c r="EZ566" s="148"/>
      <c r="FA566" s="148"/>
      <c r="FB566" s="148"/>
      <c r="FC566" s="148"/>
      <c r="FD566" s="148"/>
      <c r="FE566" s="148"/>
      <c r="FF566" s="148"/>
      <c r="FG566" s="148"/>
      <c r="FH566" s="148"/>
      <c r="FI566" s="148"/>
      <c r="FJ566" s="148"/>
      <c r="FK566" s="148"/>
      <c r="FL566" s="148"/>
      <c r="FM566" s="148"/>
      <c r="FN566" s="148"/>
      <c r="FO566" s="148"/>
      <c r="FP566" s="148"/>
      <c r="FQ566" s="148"/>
      <c r="FR566" s="148"/>
      <c r="FS566" s="148"/>
      <c r="FT566" s="148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8"/>
      <c r="GH566" s="148"/>
      <c r="GI566" s="148"/>
      <c r="GJ566" s="148"/>
      <c r="GK566" s="148"/>
      <c r="GL566" s="148"/>
      <c r="GM566" s="148"/>
      <c r="GN566" s="148"/>
      <c r="GO566" s="148"/>
      <c r="GP566" s="96"/>
    </row>
    <row r="567" spans="1:198" ht="15" customHeight="1">
      <c r="A567" s="525"/>
      <c r="B567" s="348"/>
      <c r="C567" s="358"/>
      <c r="D567" s="358"/>
      <c r="E567" s="372"/>
      <c r="F567" s="353"/>
      <c r="G567" s="361"/>
      <c r="H567" s="90"/>
      <c r="I567" s="61" t="s">
        <v>70</v>
      </c>
      <c r="J567" s="62"/>
      <c r="K567" s="62">
        <v>14000</v>
      </c>
      <c r="L567" s="84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367"/>
      <c r="Y567" s="40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  <c r="EC567" s="148"/>
      <c r="ED567" s="148"/>
      <c r="EE567" s="148"/>
      <c r="EF567" s="148"/>
      <c r="EG567" s="148"/>
      <c r="EH567" s="148"/>
      <c r="EI567" s="148"/>
      <c r="EJ567" s="148"/>
      <c r="EK567" s="148"/>
      <c r="EL567" s="148"/>
      <c r="EM567" s="148"/>
      <c r="EN567" s="148"/>
      <c r="EO567" s="148"/>
      <c r="EP567" s="148"/>
      <c r="EQ567" s="148"/>
      <c r="ER567" s="148"/>
      <c r="ES567" s="148"/>
      <c r="ET567" s="148"/>
      <c r="EU567" s="148"/>
      <c r="EV567" s="148"/>
      <c r="EW567" s="148"/>
      <c r="EX567" s="148"/>
      <c r="EY567" s="148"/>
      <c r="EZ567" s="148"/>
      <c r="FA567" s="148"/>
      <c r="FB567" s="148"/>
      <c r="FC567" s="148"/>
      <c r="FD567" s="148"/>
      <c r="FE567" s="148"/>
      <c r="FF567" s="148"/>
      <c r="FG567" s="148"/>
      <c r="FH567" s="148"/>
      <c r="FI567" s="148"/>
      <c r="FJ567" s="148"/>
      <c r="FK567" s="148"/>
      <c r="FL567" s="148"/>
      <c r="FM567" s="148"/>
      <c r="FN567" s="148"/>
      <c r="FO567" s="148"/>
      <c r="FP567" s="148"/>
      <c r="FQ567" s="148"/>
      <c r="FR567" s="148"/>
      <c r="FS567" s="148"/>
      <c r="FT567" s="148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8"/>
      <c r="GH567" s="148"/>
      <c r="GI567" s="148"/>
      <c r="GJ567" s="148"/>
      <c r="GK567" s="148"/>
      <c r="GL567" s="148"/>
      <c r="GM567" s="148"/>
      <c r="GN567" s="148"/>
      <c r="GO567" s="148"/>
      <c r="GP567" s="96"/>
    </row>
    <row r="568" spans="1:198" ht="15" customHeight="1">
      <c r="A568" s="526"/>
      <c r="B568" s="348"/>
      <c r="C568" s="358"/>
      <c r="D568" s="358"/>
      <c r="E568" s="372"/>
      <c r="F568" s="353"/>
      <c r="G568" s="361"/>
      <c r="H568" s="90"/>
      <c r="I568" s="64" t="s">
        <v>26</v>
      </c>
      <c r="J568" s="65">
        <f>SUM(J564:J567)</f>
        <v>20000</v>
      </c>
      <c r="K568" s="65">
        <f t="shared" ref="K568:P568" si="177">SUM(K564:K567)</f>
        <v>14000</v>
      </c>
      <c r="L568" s="65">
        <f t="shared" si="177"/>
        <v>0</v>
      </c>
      <c r="M568" s="65">
        <f t="shared" si="177"/>
        <v>578985</v>
      </c>
      <c r="N568" s="65">
        <f t="shared" si="177"/>
        <v>0</v>
      </c>
      <c r="O568" s="65">
        <f t="shared" si="177"/>
        <v>0</v>
      </c>
      <c r="P568" s="65">
        <f t="shared" si="177"/>
        <v>0</v>
      </c>
      <c r="Q568" s="65"/>
      <c r="R568" s="65"/>
      <c r="S568" s="65"/>
      <c r="T568" s="65"/>
      <c r="U568" s="65"/>
      <c r="V568" s="65"/>
      <c r="W568" s="65"/>
      <c r="X568" s="367"/>
      <c r="Y568" s="40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  <c r="EC568" s="148"/>
      <c r="ED568" s="148"/>
      <c r="EE568" s="148"/>
      <c r="EF568" s="148"/>
      <c r="EG568" s="148"/>
      <c r="EH568" s="148"/>
      <c r="EI568" s="148"/>
      <c r="EJ568" s="148"/>
      <c r="EK568" s="148"/>
      <c r="EL568" s="148"/>
      <c r="EM568" s="148"/>
      <c r="EN568" s="148"/>
      <c r="EO568" s="148"/>
      <c r="EP568" s="148"/>
      <c r="EQ568" s="148"/>
      <c r="ER568" s="148"/>
      <c r="ES568" s="148"/>
      <c r="ET568" s="148"/>
      <c r="EU568" s="148"/>
      <c r="EV568" s="148"/>
      <c r="EW568" s="148"/>
      <c r="EX568" s="148"/>
      <c r="EY568" s="148"/>
      <c r="EZ568" s="148"/>
      <c r="FA568" s="148"/>
      <c r="FB568" s="148"/>
      <c r="FC568" s="148"/>
      <c r="FD568" s="148"/>
      <c r="FE568" s="148"/>
      <c r="FF568" s="148"/>
      <c r="FG568" s="148"/>
      <c r="FH568" s="148"/>
      <c r="FI568" s="148"/>
      <c r="FJ568" s="148"/>
      <c r="FK568" s="148"/>
      <c r="FL568" s="148"/>
      <c r="FM568" s="148"/>
      <c r="FN568" s="148"/>
      <c r="FO568" s="148"/>
      <c r="FP568" s="148"/>
      <c r="FQ568" s="148"/>
      <c r="FR568" s="148"/>
      <c r="FS568" s="148"/>
      <c r="FT568" s="148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8"/>
      <c r="GH568" s="148"/>
      <c r="GI568" s="148"/>
      <c r="GJ568" s="148"/>
      <c r="GK568" s="148"/>
      <c r="GL568" s="148"/>
      <c r="GM568" s="148"/>
      <c r="GN568" s="148"/>
      <c r="GO568" s="148"/>
      <c r="GP568" s="96"/>
    </row>
    <row r="569" spans="1:198" ht="12.75" customHeight="1">
      <c r="A569" s="524">
        <v>44</v>
      </c>
      <c r="B569" s="348" t="s">
        <v>249</v>
      </c>
      <c r="C569" s="358">
        <v>2023</v>
      </c>
      <c r="D569" s="358">
        <v>2024</v>
      </c>
      <c r="E569" s="372" t="s">
        <v>27</v>
      </c>
      <c r="F569" s="353">
        <f>1000+X569</f>
        <v>364700</v>
      </c>
      <c r="G569" s="361">
        <v>92120</v>
      </c>
      <c r="H569" s="90">
        <v>6580</v>
      </c>
      <c r="I569" s="58" t="s">
        <v>28</v>
      </c>
      <c r="J569" s="84">
        <v>20000</v>
      </c>
      <c r="K569" s="62"/>
      <c r="L569" s="84"/>
      <c r="M569" s="326">
        <v>363700</v>
      </c>
      <c r="N569" s="84"/>
      <c r="O569" s="62"/>
      <c r="P569" s="62"/>
      <c r="Q569" s="62"/>
      <c r="R569" s="62"/>
      <c r="S569" s="62"/>
      <c r="T569" s="62"/>
      <c r="U569" s="62"/>
      <c r="V569" s="62"/>
      <c r="W569" s="62"/>
      <c r="X569" s="367">
        <f>SUM(L573:W573)</f>
        <v>363700</v>
      </c>
      <c r="Y569" s="40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  <c r="EC569" s="148"/>
      <c r="ED569" s="148"/>
      <c r="EE569" s="148"/>
      <c r="EF569" s="148"/>
      <c r="EG569" s="148"/>
      <c r="EH569" s="148"/>
      <c r="EI569" s="148"/>
      <c r="EJ569" s="148"/>
      <c r="EK569" s="148"/>
      <c r="EL569" s="148"/>
      <c r="EM569" s="148"/>
      <c r="EN569" s="148"/>
      <c r="EO569" s="148"/>
      <c r="EP569" s="148"/>
      <c r="EQ569" s="148"/>
      <c r="ER569" s="148"/>
      <c r="ES569" s="148"/>
      <c r="ET569" s="148"/>
      <c r="EU569" s="148"/>
      <c r="EV569" s="148"/>
      <c r="EW569" s="148"/>
      <c r="EX569" s="148"/>
      <c r="EY569" s="148"/>
      <c r="EZ569" s="148"/>
      <c r="FA569" s="148"/>
      <c r="FB569" s="148"/>
      <c r="FC569" s="148"/>
      <c r="FD569" s="148"/>
      <c r="FE569" s="148"/>
      <c r="FF569" s="148"/>
      <c r="FG569" s="148"/>
      <c r="FH569" s="148"/>
      <c r="FI569" s="148"/>
      <c r="FJ569" s="148"/>
      <c r="FK569" s="148"/>
      <c r="FL569" s="148"/>
      <c r="FM569" s="148"/>
      <c r="FN569" s="148"/>
      <c r="FO569" s="148"/>
      <c r="FP569" s="148"/>
      <c r="FQ569" s="148"/>
      <c r="FR569" s="148"/>
      <c r="FS569" s="148"/>
      <c r="FT569" s="148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8"/>
      <c r="GH569" s="148"/>
      <c r="GI569" s="148"/>
      <c r="GJ569" s="148"/>
      <c r="GK569" s="148"/>
      <c r="GL569" s="148"/>
      <c r="GM569" s="148"/>
      <c r="GN569" s="148"/>
      <c r="GO569" s="148"/>
      <c r="GP569" s="96"/>
    </row>
    <row r="570" spans="1:198" ht="15" customHeight="1">
      <c r="A570" s="525"/>
      <c r="B570" s="348"/>
      <c r="C570" s="358"/>
      <c r="D570" s="358"/>
      <c r="E570" s="372"/>
      <c r="F570" s="353"/>
      <c r="G570" s="361"/>
      <c r="H570" s="90"/>
      <c r="I570" s="61" t="s">
        <v>233</v>
      </c>
      <c r="J570" s="62"/>
      <c r="K570" s="62"/>
      <c r="L570" s="62"/>
      <c r="M570" s="84"/>
      <c r="N570" s="84"/>
      <c r="O570" s="62"/>
      <c r="P570" s="62"/>
      <c r="Q570" s="62"/>
      <c r="R570" s="62"/>
      <c r="S570" s="62"/>
      <c r="T570" s="62"/>
      <c r="U570" s="62"/>
      <c r="V570" s="62"/>
      <c r="W570" s="62"/>
      <c r="X570" s="367"/>
      <c r="Y570" s="40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  <c r="EC570" s="148"/>
      <c r="ED570" s="148"/>
      <c r="EE570" s="148"/>
      <c r="EF570" s="148"/>
      <c r="EG570" s="148"/>
      <c r="EH570" s="148"/>
      <c r="EI570" s="148"/>
      <c r="EJ570" s="148"/>
      <c r="EK570" s="148"/>
      <c r="EL570" s="148"/>
      <c r="EM570" s="148"/>
      <c r="EN570" s="148"/>
      <c r="EO570" s="148"/>
      <c r="EP570" s="148"/>
      <c r="EQ570" s="148"/>
      <c r="ER570" s="148"/>
      <c r="ES570" s="148"/>
      <c r="ET570" s="148"/>
      <c r="EU570" s="148"/>
      <c r="EV570" s="148"/>
      <c r="EW570" s="148"/>
      <c r="EX570" s="148"/>
      <c r="EY570" s="148"/>
      <c r="EZ570" s="148"/>
      <c r="FA570" s="148"/>
      <c r="FB570" s="148"/>
      <c r="FC570" s="148"/>
      <c r="FD570" s="148"/>
      <c r="FE570" s="148"/>
      <c r="FF570" s="148"/>
      <c r="FG570" s="148"/>
      <c r="FH570" s="148"/>
      <c r="FI570" s="148"/>
      <c r="FJ570" s="148"/>
      <c r="FK570" s="148"/>
      <c r="FL570" s="148"/>
      <c r="FM570" s="148"/>
      <c r="FN570" s="148"/>
      <c r="FO570" s="148"/>
      <c r="FP570" s="148"/>
      <c r="FQ570" s="148"/>
      <c r="FR570" s="148"/>
      <c r="FS570" s="148"/>
      <c r="FT570" s="148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8"/>
      <c r="GH570" s="148"/>
      <c r="GI570" s="148"/>
      <c r="GJ570" s="148"/>
      <c r="GK570" s="148"/>
      <c r="GL570" s="148"/>
      <c r="GM570" s="148"/>
      <c r="GN570" s="148"/>
      <c r="GO570" s="148"/>
      <c r="GP570" s="96"/>
    </row>
    <row r="571" spans="1:198" ht="12" customHeight="1">
      <c r="A571" s="525"/>
      <c r="B571" s="348"/>
      <c r="C571" s="358"/>
      <c r="D571" s="358"/>
      <c r="E571" s="372"/>
      <c r="F571" s="353"/>
      <c r="G571" s="361"/>
      <c r="H571" s="90"/>
      <c r="I571" s="61" t="s">
        <v>30</v>
      </c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367"/>
      <c r="Y571" s="40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  <c r="EC571" s="148"/>
      <c r="ED571" s="148"/>
      <c r="EE571" s="148"/>
      <c r="EF571" s="148"/>
      <c r="EG571" s="148"/>
      <c r="EH571" s="148"/>
      <c r="EI571" s="148"/>
      <c r="EJ571" s="148"/>
      <c r="EK571" s="148"/>
      <c r="EL571" s="148"/>
      <c r="EM571" s="148"/>
      <c r="EN571" s="148"/>
      <c r="EO571" s="148"/>
      <c r="EP571" s="148"/>
      <c r="EQ571" s="148"/>
      <c r="ER571" s="148"/>
      <c r="ES571" s="148"/>
      <c r="ET571" s="148"/>
      <c r="EU571" s="148"/>
      <c r="EV571" s="148"/>
      <c r="EW571" s="148"/>
      <c r="EX571" s="148"/>
      <c r="EY571" s="148"/>
      <c r="EZ571" s="148"/>
      <c r="FA571" s="148"/>
      <c r="FB571" s="148"/>
      <c r="FC571" s="148"/>
      <c r="FD571" s="148"/>
      <c r="FE571" s="148"/>
      <c r="FF571" s="148"/>
      <c r="FG571" s="148"/>
      <c r="FH571" s="148"/>
      <c r="FI571" s="148"/>
      <c r="FJ571" s="148"/>
      <c r="FK571" s="148"/>
      <c r="FL571" s="148"/>
      <c r="FM571" s="148"/>
      <c r="FN571" s="148"/>
      <c r="FO571" s="148"/>
      <c r="FP571" s="148"/>
      <c r="FQ571" s="148"/>
      <c r="FR571" s="148"/>
      <c r="FS571" s="148"/>
      <c r="FT571" s="148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8"/>
      <c r="GH571" s="148"/>
      <c r="GI571" s="148"/>
      <c r="GJ571" s="148"/>
      <c r="GK571" s="148"/>
      <c r="GL571" s="148"/>
      <c r="GM571" s="148"/>
      <c r="GN571" s="148"/>
      <c r="GO571" s="148"/>
      <c r="GP571" s="96"/>
    </row>
    <row r="572" spans="1:198" ht="12" customHeight="1">
      <c r="A572" s="525"/>
      <c r="B572" s="348"/>
      <c r="C572" s="358"/>
      <c r="D572" s="358"/>
      <c r="E572" s="372"/>
      <c r="F572" s="353"/>
      <c r="G572" s="361"/>
      <c r="H572" s="90"/>
      <c r="I572" s="61" t="s">
        <v>70</v>
      </c>
      <c r="J572" s="62"/>
      <c r="K572" s="62">
        <v>14000</v>
      </c>
      <c r="L572" s="84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367"/>
      <c r="Y572" s="40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  <c r="EC572" s="148"/>
      <c r="ED572" s="148"/>
      <c r="EE572" s="148"/>
      <c r="EF572" s="148"/>
      <c r="EG572" s="148"/>
      <c r="EH572" s="148"/>
      <c r="EI572" s="148"/>
      <c r="EJ572" s="148"/>
      <c r="EK572" s="148"/>
      <c r="EL572" s="148"/>
      <c r="EM572" s="148"/>
      <c r="EN572" s="148"/>
      <c r="EO572" s="148"/>
      <c r="EP572" s="148"/>
      <c r="EQ572" s="148"/>
      <c r="ER572" s="148"/>
      <c r="ES572" s="148"/>
      <c r="ET572" s="148"/>
      <c r="EU572" s="148"/>
      <c r="EV572" s="148"/>
      <c r="EW572" s="148"/>
      <c r="EX572" s="148"/>
      <c r="EY572" s="148"/>
      <c r="EZ572" s="148"/>
      <c r="FA572" s="148"/>
      <c r="FB572" s="148"/>
      <c r="FC572" s="148"/>
      <c r="FD572" s="148"/>
      <c r="FE572" s="148"/>
      <c r="FF572" s="148"/>
      <c r="FG572" s="148"/>
      <c r="FH572" s="148"/>
      <c r="FI572" s="148"/>
      <c r="FJ572" s="148"/>
      <c r="FK572" s="148"/>
      <c r="FL572" s="148"/>
      <c r="FM572" s="148"/>
      <c r="FN572" s="148"/>
      <c r="FO572" s="148"/>
      <c r="FP572" s="148"/>
      <c r="FQ572" s="148"/>
      <c r="FR572" s="148"/>
      <c r="FS572" s="148"/>
      <c r="FT572" s="148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8"/>
      <c r="GH572" s="148"/>
      <c r="GI572" s="148"/>
      <c r="GJ572" s="148"/>
      <c r="GK572" s="148"/>
      <c r="GL572" s="148"/>
      <c r="GM572" s="148"/>
      <c r="GN572" s="148"/>
      <c r="GO572" s="148"/>
      <c r="GP572" s="96"/>
    </row>
    <row r="573" spans="1:198" ht="11.25" customHeight="1">
      <c r="A573" s="526"/>
      <c r="B573" s="348"/>
      <c r="C573" s="358"/>
      <c r="D573" s="358"/>
      <c r="E573" s="372"/>
      <c r="F573" s="353"/>
      <c r="G573" s="361"/>
      <c r="H573" s="90"/>
      <c r="I573" s="64" t="s">
        <v>26</v>
      </c>
      <c r="J573" s="65">
        <f>SUM(J569:J572)</f>
        <v>20000</v>
      </c>
      <c r="K573" s="65">
        <f t="shared" ref="K573:P573" si="178">SUM(K569:K572)</f>
        <v>14000</v>
      </c>
      <c r="L573" s="65">
        <f t="shared" si="178"/>
        <v>0</v>
      </c>
      <c r="M573" s="65">
        <f t="shared" si="178"/>
        <v>363700</v>
      </c>
      <c r="N573" s="65">
        <f t="shared" si="178"/>
        <v>0</v>
      </c>
      <c r="O573" s="65">
        <f t="shared" si="178"/>
        <v>0</v>
      </c>
      <c r="P573" s="65">
        <f t="shared" si="178"/>
        <v>0</v>
      </c>
      <c r="Q573" s="65"/>
      <c r="R573" s="65"/>
      <c r="S573" s="65"/>
      <c r="T573" s="65"/>
      <c r="U573" s="65"/>
      <c r="V573" s="65"/>
      <c r="W573" s="65"/>
      <c r="X573" s="367"/>
      <c r="Y573" s="40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  <c r="EC573" s="148"/>
      <c r="ED573" s="148"/>
      <c r="EE573" s="148"/>
      <c r="EF573" s="148"/>
      <c r="EG573" s="148"/>
      <c r="EH573" s="148"/>
      <c r="EI573" s="148"/>
      <c r="EJ573" s="148"/>
      <c r="EK573" s="148"/>
      <c r="EL573" s="148"/>
      <c r="EM573" s="148"/>
      <c r="EN573" s="148"/>
      <c r="EO573" s="148"/>
      <c r="EP573" s="148"/>
      <c r="EQ573" s="148"/>
      <c r="ER573" s="148"/>
      <c r="ES573" s="148"/>
      <c r="ET573" s="148"/>
      <c r="EU573" s="148"/>
      <c r="EV573" s="148"/>
      <c r="EW573" s="148"/>
      <c r="EX573" s="148"/>
      <c r="EY573" s="148"/>
      <c r="EZ573" s="148"/>
      <c r="FA573" s="148"/>
      <c r="FB573" s="148"/>
      <c r="FC573" s="148"/>
      <c r="FD573" s="148"/>
      <c r="FE573" s="148"/>
      <c r="FF573" s="148"/>
      <c r="FG573" s="148"/>
      <c r="FH573" s="148"/>
      <c r="FI573" s="148"/>
      <c r="FJ573" s="148"/>
      <c r="FK573" s="148"/>
      <c r="FL573" s="148"/>
      <c r="FM573" s="148"/>
      <c r="FN573" s="148"/>
      <c r="FO573" s="148"/>
      <c r="FP573" s="148"/>
      <c r="FQ573" s="148"/>
      <c r="FR573" s="148"/>
      <c r="FS573" s="148"/>
      <c r="FT573" s="148"/>
      <c r="FU573" s="148"/>
      <c r="FV573" s="148"/>
      <c r="FW573" s="148"/>
      <c r="FX573" s="148"/>
      <c r="FY573" s="148"/>
      <c r="FZ573" s="148"/>
      <c r="GA573" s="148"/>
      <c r="GB573" s="148"/>
      <c r="GC573" s="148"/>
      <c r="GD573" s="148"/>
      <c r="GE573" s="148"/>
      <c r="GF573" s="148"/>
      <c r="GG573" s="148"/>
      <c r="GH573" s="148"/>
      <c r="GI573" s="148"/>
      <c r="GJ573" s="148"/>
      <c r="GK573" s="148"/>
      <c r="GL573" s="148"/>
      <c r="GM573" s="148"/>
      <c r="GN573" s="148"/>
      <c r="GO573" s="148"/>
      <c r="GP573" s="96"/>
    </row>
    <row r="574" spans="1:198" ht="11.25" customHeight="1">
      <c r="A574" s="333">
        <v>45</v>
      </c>
      <c r="B574" s="336" t="s">
        <v>97</v>
      </c>
      <c r="C574" s="358">
        <v>2018</v>
      </c>
      <c r="D574" s="400">
        <v>2026</v>
      </c>
      <c r="E574" s="372" t="s">
        <v>27</v>
      </c>
      <c r="F574" s="353">
        <f>227300+X574</f>
        <v>377300</v>
      </c>
      <c r="G574" s="361">
        <v>63003</v>
      </c>
      <c r="H574" s="90">
        <v>6050</v>
      </c>
      <c r="I574" s="211" t="s">
        <v>28</v>
      </c>
      <c r="J574" s="84">
        <v>57810</v>
      </c>
      <c r="K574" s="62"/>
      <c r="L574" s="62"/>
      <c r="M574" s="84">
        <v>0</v>
      </c>
      <c r="N574" s="84">
        <v>0</v>
      </c>
      <c r="O574" s="84">
        <v>150000</v>
      </c>
      <c r="P574" s="244"/>
      <c r="Q574" s="84"/>
      <c r="R574" s="84"/>
      <c r="S574" s="84"/>
      <c r="T574" s="84"/>
      <c r="U574" s="84"/>
      <c r="V574" s="84"/>
      <c r="W574" s="84"/>
      <c r="X574" s="367">
        <f>SUM(K578:W578)</f>
        <v>150000</v>
      </c>
      <c r="Y574" s="40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  <c r="EC574" s="148"/>
      <c r="ED574" s="148"/>
      <c r="EE574" s="148"/>
      <c r="EF574" s="148"/>
      <c r="EG574" s="148"/>
      <c r="EH574" s="148"/>
      <c r="EI574" s="148"/>
      <c r="EJ574" s="148"/>
      <c r="EK574" s="148"/>
      <c r="EL574" s="148"/>
      <c r="EM574" s="148"/>
      <c r="EN574" s="148"/>
      <c r="EO574" s="148"/>
      <c r="EP574" s="148"/>
      <c r="EQ574" s="148"/>
      <c r="ER574" s="148"/>
      <c r="ES574" s="148"/>
      <c r="ET574" s="148"/>
      <c r="EU574" s="148"/>
      <c r="EV574" s="148"/>
      <c r="EW574" s="148"/>
      <c r="EX574" s="148"/>
      <c r="EY574" s="148"/>
      <c r="EZ574" s="148"/>
      <c r="FA574" s="148"/>
      <c r="FB574" s="148"/>
      <c r="FC574" s="148"/>
      <c r="FD574" s="148"/>
      <c r="FE574" s="148"/>
      <c r="FF574" s="148"/>
      <c r="FG574" s="148"/>
      <c r="FH574" s="148"/>
      <c r="FI574" s="148"/>
      <c r="FJ574" s="148"/>
      <c r="FK574" s="148"/>
      <c r="FL574" s="148"/>
      <c r="FM574" s="148"/>
      <c r="FN574" s="148"/>
      <c r="FO574" s="148"/>
      <c r="FP574" s="148"/>
      <c r="FQ574" s="148"/>
      <c r="FR574" s="148"/>
      <c r="FS574" s="148"/>
      <c r="FT574" s="148"/>
      <c r="FU574" s="148"/>
      <c r="FV574" s="148"/>
      <c r="FW574" s="148"/>
      <c r="FX574" s="148"/>
      <c r="FY574" s="148"/>
      <c r="FZ574" s="148"/>
      <c r="GA574" s="148"/>
      <c r="GB574" s="148"/>
      <c r="GC574" s="148"/>
      <c r="GD574" s="148"/>
      <c r="GE574" s="148"/>
      <c r="GF574" s="148"/>
      <c r="GG574" s="148"/>
      <c r="GH574" s="148"/>
      <c r="GI574" s="148"/>
      <c r="GJ574" s="148"/>
      <c r="GK574" s="148"/>
      <c r="GL574" s="148"/>
      <c r="GM574" s="148"/>
      <c r="GN574" s="148"/>
      <c r="GO574" s="148"/>
      <c r="GP574" s="96"/>
    </row>
    <row r="575" spans="1:198" ht="11.25" customHeight="1">
      <c r="A575" s="333"/>
      <c r="B575" s="336"/>
      <c r="C575" s="358"/>
      <c r="D575" s="400"/>
      <c r="E575" s="372"/>
      <c r="F575" s="353"/>
      <c r="G575" s="361"/>
      <c r="H575" s="90"/>
      <c r="I575" s="211" t="s">
        <v>28</v>
      </c>
      <c r="J575" s="62"/>
      <c r="K575" s="62"/>
      <c r="L575" s="62"/>
      <c r="M575" s="84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367"/>
      <c r="Y575" s="40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  <c r="EC575" s="148"/>
      <c r="ED575" s="148"/>
      <c r="EE575" s="148"/>
      <c r="EF575" s="148"/>
      <c r="EG575" s="148"/>
      <c r="EH575" s="148"/>
      <c r="EI575" s="148"/>
      <c r="EJ575" s="148"/>
      <c r="EK575" s="148"/>
      <c r="EL575" s="148"/>
      <c r="EM575" s="148"/>
      <c r="EN575" s="148"/>
      <c r="EO575" s="148"/>
      <c r="EP575" s="148"/>
      <c r="EQ575" s="148"/>
      <c r="ER575" s="148"/>
      <c r="ES575" s="148"/>
      <c r="ET575" s="148"/>
      <c r="EU575" s="148"/>
      <c r="EV575" s="148"/>
      <c r="EW575" s="148"/>
      <c r="EX575" s="148"/>
      <c r="EY575" s="148"/>
      <c r="EZ575" s="148"/>
      <c r="FA575" s="148"/>
      <c r="FB575" s="148"/>
      <c r="FC575" s="148"/>
      <c r="FD575" s="148"/>
      <c r="FE575" s="148"/>
      <c r="FF575" s="148"/>
      <c r="FG575" s="148"/>
      <c r="FH575" s="148"/>
      <c r="FI575" s="148"/>
      <c r="FJ575" s="148"/>
      <c r="FK575" s="148"/>
      <c r="FL575" s="148"/>
      <c r="FM575" s="148"/>
      <c r="FN575" s="148"/>
      <c r="FO575" s="148"/>
      <c r="FP575" s="148"/>
      <c r="FQ575" s="148"/>
      <c r="FR575" s="148"/>
      <c r="FS575" s="148"/>
      <c r="FT575" s="148"/>
      <c r="FU575" s="148"/>
      <c r="FV575" s="148"/>
      <c r="FW575" s="148"/>
      <c r="FX575" s="148"/>
      <c r="FY575" s="148"/>
      <c r="FZ575" s="148"/>
      <c r="GA575" s="148"/>
      <c r="GB575" s="148"/>
      <c r="GC575" s="148"/>
      <c r="GD575" s="148"/>
      <c r="GE575" s="148"/>
      <c r="GF575" s="148"/>
      <c r="GG575" s="148"/>
      <c r="GH575" s="148"/>
      <c r="GI575" s="148"/>
      <c r="GJ575" s="148"/>
      <c r="GK575" s="148"/>
      <c r="GL575" s="148"/>
      <c r="GM575" s="148"/>
      <c r="GN575" s="148"/>
      <c r="GO575" s="148"/>
      <c r="GP575" s="96"/>
    </row>
    <row r="576" spans="1:198" ht="11.25" customHeight="1">
      <c r="A576" s="333"/>
      <c r="B576" s="336"/>
      <c r="C576" s="358"/>
      <c r="D576" s="400"/>
      <c r="E576" s="372"/>
      <c r="F576" s="353"/>
      <c r="G576" s="361"/>
      <c r="H576" s="90"/>
      <c r="I576" s="60" t="s">
        <v>30</v>
      </c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367"/>
      <c r="Y576" s="40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  <c r="EC576" s="148"/>
      <c r="ED576" s="148"/>
      <c r="EE576" s="148"/>
      <c r="EF576" s="148"/>
      <c r="EG576" s="148"/>
      <c r="EH576" s="148"/>
      <c r="EI576" s="148"/>
      <c r="EJ576" s="148"/>
      <c r="EK576" s="148"/>
      <c r="EL576" s="148"/>
      <c r="EM576" s="148"/>
      <c r="EN576" s="148"/>
      <c r="EO576" s="148"/>
      <c r="EP576" s="148"/>
      <c r="EQ576" s="148"/>
      <c r="ER576" s="148"/>
      <c r="ES576" s="148"/>
      <c r="ET576" s="148"/>
      <c r="EU576" s="148"/>
      <c r="EV576" s="148"/>
      <c r="EW576" s="148"/>
      <c r="EX576" s="148"/>
      <c r="EY576" s="148"/>
      <c r="EZ576" s="148"/>
      <c r="FA576" s="148"/>
      <c r="FB576" s="148"/>
      <c r="FC576" s="148"/>
      <c r="FD576" s="148"/>
      <c r="FE576" s="148"/>
      <c r="FF576" s="148"/>
      <c r="FG576" s="148"/>
      <c r="FH576" s="148"/>
      <c r="FI576" s="148"/>
      <c r="FJ576" s="148"/>
      <c r="FK576" s="148"/>
      <c r="FL576" s="148"/>
      <c r="FM576" s="148"/>
      <c r="FN576" s="148"/>
      <c r="FO576" s="148"/>
      <c r="FP576" s="148"/>
      <c r="FQ576" s="148"/>
      <c r="FR576" s="148"/>
      <c r="FS576" s="148"/>
      <c r="FT576" s="148"/>
      <c r="FU576" s="148"/>
      <c r="FV576" s="148"/>
      <c r="FW576" s="148"/>
      <c r="FX576" s="148"/>
      <c r="FY576" s="148"/>
      <c r="FZ576" s="148"/>
      <c r="GA576" s="148"/>
      <c r="GB576" s="148"/>
      <c r="GC576" s="148"/>
      <c r="GD576" s="148"/>
      <c r="GE576" s="148"/>
      <c r="GF576" s="148"/>
      <c r="GG576" s="148"/>
      <c r="GH576" s="148"/>
      <c r="GI576" s="148"/>
      <c r="GJ576" s="148"/>
      <c r="GK576" s="148"/>
      <c r="GL576" s="148"/>
      <c r="GM576" s="148"/>
      <c r="GN576" s="148"/>
      <c r="GO576" s="148"/>
      <c r="GP576" s="96"/>
    </row>
    <row r="577" spans="1:198" ht="11.25" customHeight="1">
      <c r="A577" s="333"/>
      <c r="B577" s="336"/>
      <c r="C577" s="358"/>
      <c r="D577" s="400"/>
      <c r="E577" s="372"/>
      <c r="F577" s="353"/>
      <c r="G577" s="361"/>
      <c r="H577" s="90"/>
      <c r="I577" s="60" t="s">
        <v>33</v>
      </c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367"/>
      <c r="Y577" s="40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  <c r="EC577" s="148"/>
      <c r="ED577" s="148"/>
      <c r="EE577" s="148"/>
      <c r="EF577" s="148"/>
      <c r="EG577" s="148"/>
      <c r="EH577" s="148"/>
      <c r="EI577" s="148"/>
      <c r="EJ577" s="148"/>
      <c r="EK577" s="148"/>
      <c r="EL577" s="148"/>
      <c r="EM577" s="148"/>
      <c r="EN577" s="148"/>
      <c r="EO577" s="148"/>
      <c r="EP577" s="148"/>
      <c r="EQ577" s="148"/>
      <c r="ER577" s="148"/>
      <c r="ES577" s="148"/>
      <c r="ET577" s="148"/>
      <c r="EU577" s="148"/>
      <c r="EV577" s="148"/>
      <c r="EW577" s="148"/>
      <c r="EX577" s="148"/>
      <c r="EY577" s="148"/>
      <c r="EZ577" s="148"/>
      <c r="FA577" s="148"/>
      <c r="FB577" s="148"/>
      <c r="FC577" s="148"/>
      <c r="FD577" s="148"/>
      <c r="FE577" s="148"/>
      <c r="FF577" s="148"/>
      <c r="FG577" s="148"/>
      <c r="FH577" s="148"/>
      <c r="FI577" s="148"/>
      <c r="FJ577" s="148"/>
      <c r="FK577" s="148"/>
      <c r="FL577" s="148"/>
      <c r="FM577" s="148"/>
      <c r="FN577" s="148"/>
      <c r="FO577" s="148"/>
      <c r="FP577" s="148"/>
      <c r="FQ577" s="148"/>
      <c r="FR577" s="148"/>
      <c r="FS577" s="148"/>
      <c r="FT577" s="148"/>
      <c r="FU577" s="148"/>
      <c r="FV577" s="148"/>
      <c r="FW577" s="148"/>
      <c r="FX577" s="148"/>
      <c r="FY577" s="148"/>
      <c r="FZ577" s="148"/>
      <c r="GA577" s="148"/>
      <c r="GB577" s="148"/>
      <c r="GC577" s="148"/>
      <c r="GD577" s="148"/>
      <c r="GE577" s="148"/>
      <c r="GF577" s="148"/>
      <c r="GG577" s="148"/>
      <c r="GH577" s="148"/>
      <c r="GI577" s="148"/>
      <c r="GJ577" s="148"/>
      <c r="GK577" s="148"/>
      <c r="GL577" s="148"/>
      <c r="GM577" s="148"/>
      <c r="GN577" s="148"/>
      <c r="GO577" s="148"/>
      <c r="GP577" s="96"/>
    </row>
    <row r="578" spans="1:198" ht="13.5" customHeight="1">
      <c r="A578" s="333"/>
      <c r="B578" s="336"/>
      <c r="C578" s="358"/>
      <c r="D578" s="400"/>
      <c r="E578" s="372"/>
      <c r="F578" s="353"/>
      <c r="G578" s="361"/>
      <c r="H578" s="90"/>
      <c r="I578" s="64" t="s">
        <v>26</v>
      </c>
      <c r="J578" s="65">
        <f>SUM(J574:J577)</f>
        <v>57810</v>
      </c>
      <c r="K578" s="65">
        <f t="shared" ref="K578:N578" si="179">SUM(K574:K577)</f>
        <v>0</v>
      </c>
      <c r="L578" s="65">
        <f t="shared" si="179"/>
        <v>0</v>
      </c>
      <c r="M578" s="65">
        <f t="shared" si="179"/>
        <v>0</v>
      </c>
      <c r="N578" s="65">
        <f t="shared" si="179"/>
        <v>0</v>
      </c>
      <c r="O578" s="65">
        <f>SUM(O574:O577)</f>
        <v>150000</v>
      </c>
      <c r="P578" s="65">
        <f>SUM(P574:P577)</f>
        <v>0</v>
      </c>
      <c r="Q578" s="65"/>
      <c r="R578" s="65"/>
      <c r="S578" s="65"/>
      <c r="T578" s="65"/>
      <c r="U578" s="65"/>
      <c r="V578" s="65"/>
      <c r="W578" s="65"/>
      <c r="X578" s="367"/>
      <c r="Y578" s="40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  <c r="EC578" s="148"/>
      <c r="ED578" s="148"/>
      <c r="EE578" s="148"/>
      <c r="EF578" s="148"/>
      <c r="EG578" s="148"/>
      <c r="EH578" s="148"/>
      <c r="EI578" s="148"/>
      <c r="EJ578" s="148"/>
      <c r="EK578" s="148"/>
      <c r="EL578" s="148"/>
      <c r="EM578" s="148"/>
      <c r="EN578" s="148"/>
      <c r="EO578" s="148"/>
      <c r="EP578" s="148"/>
      <c r="EQ578" s="148"/>
      <c r="ER578" s="148"/>
      <c r="ES578" s="148"/>
      <c r="ET578" s="148"/>
      <c r="EU578" s="148"/>
      <c r="EV578" s="148"/>
      <c r="EW578" s="148"/>
      <c r="EX578" s="148"/>
      <c r="EY578" s="148"/>
      <c r="EZ578" s="148"/>
      <c r="FA578" s="148"/>
      <c r="FB578" s="148"/>
      <c r="FC578" s="148"/>
      <c r="FD578" s="148"/>
      <c r="FE578" s="148"/>
      <c r="FF578" s="148"/>
      <c r="FG578" s="148"/>
      <c r="FH578" s="148"/>
      <c r="FI578" s="148"/>
      <c r="FJ578" s="148"/>
      <c r="FK578" s="148"/>
      <c r="FL578" s="148"/>
      <c r="FM578" s="148"/>
      <c r="FN578" s="148"/>
      <c r="FO578" s="148"/>
      <c r="FP578" s="148"/>
      <c r="FQ578" s="148"/>
      <c r="FR578" s="148"/>
      <c r="FS578" s="148"/>
      <c r="FT578" s="148"/>
      <c r="FU578" s="148"/>
      <c r="FV578" s="148"/>
      <c r="FW578" s="148"/>
      <c r="FX578" s="148"/>
      <c r="FY578" s="148"/>
      <c r="FZ578" s="148"/>
      <c r="GA578" s="148"/>
      <c r="GB578" s="148"/>
      <c r="GC578" s="148"/>
      <c r="GD578" s="148"/>
      <c r="GE578" s="148"/>
      <c r="GF578" s="148"/>
      <c r="GG578" s="148"/>
      <c r="GH578" s="148"/>
      <c r="GI578" s="148"/>
      <c r="GJ578" s="148"/>
      <c r="GK578" s="148"/>
      <c r="GL578" s="148"/>
      <c r="GM578" s="148"/>
      <c r="GN578" s="148"/>
      <c r="GO578" s="148"/>
      <c r="GP578" s="96"/>
    </row>
    <row r="579" spans="1:198" ht="14.25" customHeight="1">
      <c r="A579" s="333">
        <v>46</v>
      </c>
      <c r="B579" s="336" t="s">
        <v>95</v>
      </c>
      <c r="C579" s="398">
        <v>2017</v>
      </c>
      <c r="D579" s="398">
        <v>2033</v>
      </c>
      <c r="E579" s="399" t="s">
        <v>27</v>
      </c>
      <c r="F579" s="563">
        <f>9237968+X579</f>
        <v>14198392.719999999</v>
      </c>
      <c r="G579" s="455">
        <v>70005</v>
      </c>
      <c r="H579" s="86">
        <v>6060</v>
      </c>
      <c r="I579" s="58" t="s">
        <v>28</v>
      </c>
      <c r="J579" s="87">
        <v>792379</v>
      </c>
      <c r="K579" s="87">
        <v>1440880</v>
      </c>
      <c r="L579" s="87"/>
      <c r="M579" s="564">
        <v>2063150.72</v>
      </c>
      <c r="N579" s="87">
        <v>813510</v>
      </c>
      <c r="O579" s="87">
        <v>831695</v>
      </c>
      <c r="P579" s="84">
        <v>649791</v>
      </c>
      <c r="Q579" s="84">
        <v>102278</v>
      </c>
      <c r="R579" s="84">
        <v>100000</v>
      </c>
      <c r="S579" s="84">
        <v>100000</v>
      </c>
      <c r="T579" s="84">
        <v>100000</v>
      </c>
      <c r="U579" s="84">
        <v>100000</v>
      </c>
      <c r="V579" s="84">
        <v>100000</v>
      </c>
      <c r="W579" s="62"/>
      <c r="X579" s="563">
        <f>SUM(L583:W583)</f>
        <v>4960424.72</v>
      </c>
      <c r="Y579" s="40"/>
      <c r="Z579" s="96"/>
      <c r="AA579" s="96"/>
      <c r="AB579" s="96"/>
      <c r="AC579" s="96"/>
      <c r="AD579" s="96"/>
      <c r="AE579" s="96"/>
      <c r="AF579" s="96"/>
      <c r="AG579" s="96"/>
      <c r="AH579" s="96"/>
      <c r="AI579" s="96"/>
      <c r="AJ579" s="96"/>
      <c r="AK579" s="96"/>
      <c r="AL579" s="96"/>
      <c r="AM579" s="96"/>
      <c r="AN579" s="96"/>
      <c r="AO579" s="96"/>
      <c r="AP579" s="96"/>
      <c r="AQ579" s="96"/>
      <c r="AR579" s="96"/>
      <c r="AS579" s="96"/>
      <c r="AT579" s="96"/>
      <c r="AU579" s="96"/>
      <c r="AV579" s="96"/>
      <c r="AW579" s="96"/>
      <c r="AX579" s="96"/>
      <c r="AY579" s="96"/>
      <c r="AZ579" s="96"/>
      <c r="BA579" s="96"/>
      <c r="BB579" s="96"/>
      <c r="BC579" s="96"/>
      <c r="BD579" s="96"/>
      <c r="BE579" s="96"/>
      <c r="BF579" s="96"/>
      <c r="BG579" s="96"/>
      <c r="BH579" s="96"/>
      <c r="BI579" s="96"/>
      <c r="BJ579" s="96"/>
      <c r="BK579" s="96"/>
      <c r="BL579" s="96"/>
      <c r="BM579" s="96"/>
      <c r="BN579" s="96"/>
      <c r="BO579" s="96"/>
      <c r="BP579" s="96"/>
      <c r="BQ579" s="96"/>
      <c r="BR579" s="96"/>
      <c r="BS579" s="96"/>
      <c r="BT579" s="96"/>
      <c r="BU579" s="96"/>
      <c r="BV579" s="96"/>
      <c r="BW579" s="96"/>
      <c r="BX579" s="96"/>
      <c r="BY579" s="96"/>
      <c r="BZ579" s="96"/>
      <c r="CA579" s="96"/>
      <c r="CB579" s="96"/>
      <c r="CC579" s="96"/>
      <c r="CD579" s="96"/>
      <c r="CE579" s="96"/>
      <c r="CF579" s="96"/>
      <c r="CG579" s="96"/>
      <c r="CH579" s="96"/>
      <c r="CI579" s="96"/>
      <c r="CJ579" s="96"/>
      <c r="CK579" s="96"/>
      <c r="CL579" s="96"/>
      <c r="CM579" s="96"/>
      <c r="CN579" s="96"/>
      <c r="CO579" s="96"/>
      <c r="CP579" s="96"/>
      <c r="CQ579" s="96"/>
      <c r="CR579" s="96"/>
      <c r="CS579" s="96"/>
      <c r="CT579" s="96"/>
      <c r="CU579" s="96"/>
      <c r="CV579" s="96"/>
      <c r="CW579" s="96"/>
      <c r="CX579" s="96"/>
      <c r="CY579" s="96"/>
      <c r="CZ579" s="96"/>
      <c r="DA579" s="96"/>
      <c r="DB579" s="96"/>
      <c r="DC579" s="96"/>
      <c r="DD579" s="96"/>
      <c r="DE579" s="96"/>
      <c r="DF579" s="96"/>
      <c r="DG579" s="96"/>
      <c r="DH579" s="96"/>
      <c r="DI579" s="96"/>
      <c r="DJ579" s="96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6"/>
      <c r="DV579" s="96"/>
      <c r="DW579" s="96"/>
      <c r="DX579" s="96"/>
      <c r="DY579" s="96"/>
      <c r="DZ579" s="96"/>
      <c r="EA579" s="96"/>
      <c r="EB579" s="96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96"/>
      <c r="EZ579" s="96"/>
      <c r="FA579" s="96"/>
      <c r="FB579" s="96"/>
      <c r="FC579" s="96"/>
      <c r="FD579" s="96"/>
      <c r="FE579" s="96"/>
      <c r="FF579" s="96"/>
      <c r="FG579" s="96"/>
      <c r="FH579" s="96"/>
      <c r="FI579" s="96"/>
      <c r="FJ579" s="96"/>
      <c r="FK579" s="96"/>
      <c r="FL579" s="96"/>
      <c r="FM579" s="96"/>
      <c r="FN579" s="96"/>
      <c r="FO579" s="96"/>
      <c r="FP579" s="96"/>
      <c r="FQ579" s="96"/>
      <c r="FR579" s="96"/>
      <c r="FS579" s="96"/>
      <c r="FT579" s="96"/>
      <c r="FU579" s="96"/>
      <c r="FV579" s="96"/>
      <c r="FW579" s="96"/>
      <c r="FX579" s="96"/>
      <c r="FY579" s="96"/>
      <c r="FZ579" s="96"/>
      <c r="GA579" s="96"/>
      <c r="GB579" s="96"/>
      <c r="GC579" s="96"/>
      <c r="GD579" s="96"/>
      <c r="GE579" s="96"/>
      <c r="GF579" s="96"/>
      <c r="GG579" s="96"/>
      <c r="GH579" s="96"/>
      <c r="GI579" s="96"/>
      <c r="GJ579" s="96"/>
      <c r="GK579" s="96"/>
      <c r="GL579" s="96"/>
      <c r="GM579" s="96"/>
      <c r="GN579" s="96"/>
      <c r="GO579" s="96"/>
      <c r="GP579" s="96"/>
    </row>
    <row r="580" spans="1:198" ht="14.25" customHeight="1">
      <c r="A580" s="333"/>
      <c r="B580" s="336"/>
      <c r="C580" s="398"/>
      <c r="D580" s="398"/>
      <c r="E580" s="399"/>
      <c r="F580" s="563"/>
      <c r="G580" s="455"/>
      <c r="H580" s="86"/>
      <c r="I580" s="58" t="s">
        <v>31</v>
      </c>
      <c r="J580" s="71"/>
      <c r="K580" s="71"/>
      <c r="L580" s="71"/>
      <c r="M580" s="311"/>
      <c r="N580" s="71"/>
      <c r="O580" s="71"/>
      <c r="P580" s="62"/>
      <c r="Q580" s="62"/>
      <c r="R580" s="62"/>
      <c r="S580" s="62"/>
      <c r="T580" s="62"/>
      <c r="U580" s="62"/>
      <c r="V580" s="62"/>
      <c r="W580" s="62"/>
      <c r="X580" s="563"/>
      <c r="Y580" s="40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  <c r="AK580" s="96"/>
      <c r="AL580" s="96"/>
      <c r="AM580" s="96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96"/>
      <c r="BP580" s="96"/>
      <c r="BQ580" s="96"/>
      <c r="BR580" s="96"/>
      <c r="BS580" s="96"/>
      <c r="BT580" s="96"/>
      <c r="BU580" s="96"/>
      <c r="BV580" s="96"/>
      <c r="BW580" s="96"/>
      <c r="BX580" s="96"/>
      <c r="BY580" s="96"/>
      <c r="BZ580" s="96"/>
      <c r="CA580" s="96"/>
      <c r="CB580" s="96"/>
      <c r="CC580" s="96"/>
      <c r="CD580" s="96"/>
      <c r="CE580" s="96"/>
      <c r="CF580" s="96"/>
      <c r="CG580" s="96"/>
      <c r="CH580" s="96"/>
      <c r="CI580" s="96"/>
      <c r="CJ580" s="96"/>
      <c r="CK580" s="96"/>
      <c r="CL580" s="96"/>
      <c r="CM580" s="96"/>
      <c r="CN580" s="96"/>
      <c r="CO580" s="96"/>
      <c r="CP580" s="96"/>
      <c r="CQ580" s="96"/>
      <c r="CR580" s="96"/>
      <c r="CS580" s="96"/>
      <c r="CT580" s="96"/>
      <c r="CU580" s="96"/>
      <c r="CV580" s="96"/>
      <c r="CW580" s="96"/>
      <c r="CX580" s="96"/>
      <c r="CY580" s="96"/>
      <c r="CZ580" s="96"/>
      <c r="DA580" s="96"/>
      <c r="DB580" s="96"/>
      <c r="DC580" s="96"/>
      <c r="DD580" s="96"/>
      <c r="DE580" s="96"/>
      <c r="DF580" s="96"/>
      <c r="DG580" s="96"/>
      <c r="DH580" s="96"/>
      <c r="DI580" s="96"/>
      <c r="DJ580" s="96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  <c r="FF580" s="96"/>
      <c r="FG580" s="96"/>
      <c r="FH580" s="96"/>
      <c r="FI580" s="96"/>
      <c r="FJ580" s="96"/>
      <c r="FK580" s="96"/>
      <c r="FL580" s="96"/>
      <c r="FM580" s="96"/>
      <c r="FN580" s="96"/>
      <c r="FO580" s="96"/>
      <c r="FP580" s="96"/>
      <c r="FQ580" s="96"/>
      <c r="FR580" s="96"/>
      <c r="FS580" s="96"/>
      <c r="FT580" s="96"/>
      <c r="FU580" s="96"/>
      <c r="FV580" s="96"/>
      <c r="FW580" s="96"/>
      <c r="FX580" s="96"/>
      <c r="FY580" s="96"/>
      <c r="FZ580" s="96"/>
      <c r="GA580" s="96"/>
      <c r="GB580" s="96"/>
      <c r="GC580" s="96"/>
      <c r="GD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</row>
    <row r="581" spans="1:198" ht="14.25" customHeight="1">
      <c r="A581" s="333"/>
      <c r="B581" s="336"/>
      <c r="C581" s="398"/>
      <c r="D581" s="398"/>
      <c r="E581" s="399"/>
      <c r="F581" s="563"/>
      <c r="G581" s="455"/>
      <c r="H581" s="86"/>
      <c r="I581" s="58" t="s">
        <v>30</v>
      </c>
      <c r="J581" s="71"/>
      <c r="K581" s="71"/>
      <c r="L581" s="71"/>
      <c r="M581" s="312"/>
      <c r="N581" s="70"/>
      <c r="O581" s="70"/>
      <c r="P581" s="62"/>
      <c r="Q581" s="62"/>
      <c r="R581" s="62"/>
      <c r="S581" s="62"/>
      <c r="T581" s="62"/>
      <c r="U581" s="62"/>
      <c r="V581" s="62"/>
      <c r="W581" s="62"/>
      <c r="X581" s="563"/>
      <c r="Y581" s="40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  <c r="BY581" s="96"/>
      <c r="BZ581" s="96"/>
      <c r="CA581" s="96"/>
      <c r="CB581" s="96"/>
      <c r="CC581" s="96"/>
      <c r="CD581" s="96"/>
      <c r="CE581" s="96"/>
      <c r="CF581" s="96"/>
      <c r="CG581" s="96"/>
      <c r="CH581" s="96"/>
      <c r="CI581" s="96"/>
      <c r="CJ581" s="96"/>
      <c r="CK581" s="96"/>
      <c r="CL581" s="96"/>
      <c r="CM581" s="96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</row>
    <row r="582" spans="1:198" ht="16.149999999999999" customHeight="1">
      <c r="A582" s="333"/>
      <c r="B582" s="336"/>
      <c r="C582" s="398"/>
      <c r="D582" s="398"/>
      <c r="E582" s="399"/>
      <c r="F582" s="563"/>
      <c r="G582" s="455"/>
      <c r="H582" s="86">
        <v>6050</v>
      </c>
      <c r="I582" s="58" t="s">
        <v>164</v>
      </c>
      <c r="J582" s="71"/>
      <c r="K582" s="71"/>
      <c r="L582" s="87"/>
      <c r="M582" s="312"/>
      <c r="N582" s="70"/>
      <c r="O582" s="70"/>
      <c r="P582" s="62"/>
      <c r="Q582" s="62"/>
      <c r="R582" s="62"/>
      <c r="S582" s="62"/>
      <c r="T582" s="62"/>
      <c r="U582" s="62"/>
      <c r="V582" s="62"/>
      <c r="W582" s="62"/>
      <c r="X582" s="563"/>
      <c r="Y582" s="40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  <c r="BY582" s="96"/>
      <c r="BZ582" s="96"/>
      <c r="CA582" s="96"/>
      <c r="CB582" s="96"/>
      <c r="CC582" s="96"/>
      <c r="CD582" s="96"/>
      <c r="CE582" s="96"/>
      <c r="CF582" s="96"/>
      <c r="CG582" s="96"/>
      <c r="CH582" s="96"/>
      <c r="CI582" s="96"/>
      <c r="CJ582" s="96"/>
      <c r="CK582" s="96"/>
      <c r="CL582" s="96"/>
      <c r="CM582" s="96"/>
      <c r="CN582" s="96"/>
      <c r="CO582" s="96"/>
      <c r="CP582" s="96"/>
      <c r="CQ582" s="96"/>
      <c r="CR582" s="96"/>
      <c r="CS582" s="96"/>
      <c r="CT582" s="96"/>
      <c r="CU582" s="96"/>
      <c r="CV582" s="96"/>
      <c r="CW582" s="96"/>
      <c r="CX582" s="96"/>
      <c r="CY582" s="96"/>
      <c r="CZ582" s="96"/>
      <c r="DA582" s="96"/>
      <c r="DB582" s="96"/>
      <c r="DC582" s="96"/>
      <c r="DD582" s="96"/>
      <c r="DE582" s="96"/>
      <c r="DF582" s="96"/>
      <c r="DG582" s="96"/>
      <c r="DH582" s="96"/>
      <c r="DI582" s="96"/>
      <c r="DJ582" s="96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6"/>
      <c r="DV582" s="96"/>
      <c r="DW582" s="96"/>
      <c r="DX582" s="96"/>
      <c r="DY582" s="96"/>
      <c r="DZ582" s="96"/>
      <c r="EA582" s="96"/>
      <c r="EB582" s="96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96"/>
      <c r="EZ582" s="96"/>
      <c r="FA582" s="96"/>
      <c r="FB582" s="96"/>
      <c r="FC582" s="96"/>
      <c r="FD582" s="96"/>
      <c r="FE582" s="96"/>
      <c r="FF582" s="96"/>
      <c r="FG582" s="96"/>
      <c r="FH582" s="96"/>
      <c r="FI582" s="96"/>
      <c r="FJ582" s="96"/>
      <c r="FK582" s="96"/>
      <c r="FL582" s="96"/>
      <c r="FM582" s="96"/>
      <c r="FN582" s="96"/>
      <c r="FO582" s="96"/>
      <c r="FP582" s="96"/>
      <c r="FQ582" s="96"/>
      <c r="FR582" s="96"/>
      <c r="FS582" s="96"/>
      <c r="FT582" s="96"/>
      <c r="FU582" s="96"/>
      <c r="FV582" s="96"/>
      <c r="FW582" s="96"/>
      <c r="FX582" s="96"/>
      <c r="FY582" s="96"/>
      <c r="FZ582" s="96"/>
      <c r="GA582" s="96"/>
      <c r="GB582" s="96"/>
      <c r="GC582" s="96"/>
      <c r="GD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</row>
    <row r="583" spans="1:198" ht="13.15" customHeight="1">
      <c r="A583" s="333"/>
      <c r="B583" s="336"/>
      <c r="C583" s="398"/>
      <c r="D583" s="398"/>
      <c r="E583" s="399"/>
      <c r="F583" s="563"/>
      <c r="G583" s="455"/>
      <c r="H583" s="86"/>
      <c r="I583" s="59" t="s">
        <v>26</v>
      </c>
      <c r="J583" s="213">
        <f t="shared" ref="J583:V583" si="180">SUM(J579:J582)</f>
        <v>792379</v>
      </c>
      <c r="K583" s="238">
        <f t="shared" si="180"/>
        <v>1440880</v>
      </c>
      <c r="L583" s="213">
        <f t="shared" si="180"/>
        <v>0</v>
      </c>
      <c r="M583" s="313">
        <f t="shared" si="180"/>
        <v>2063150.72</v>
      </c>
      <c r="N583" s="322">
        <f t="shared" si="180"/>
        <v>813510</v>
      </c>
      <c r="O583" s="322">
        <f t="shared" si="180"/>
        <v>831695</v>
      </c>
      <c r="P583" s="322">
        <f t="shared" si="180"/>
        <v>649791</v>
      </c>
      <c r="Q583" s="213">
        <f t="shared" si="180"/>
        <v>102278</v>
      </c>
      <c r="R583" s="213">
        <f t="shared" si="180"/>
        <v>100000</v>
      </c>
      <c r="S583" s="213">
        <f t="shared" si="180"/>
        <v>100000</v>
      </c>
      <c r="T583" s="213">
        <f t="shared" si="180"/>
        <v>100000</v>
      </c>
      <c r="U583" s="213">
        <f t="shared" si="180"/>
        <v>100000</v>
      </c>
      <c r="V583" s="213">
        <f t="shared" si="180"/>
        <v>100000</v>
      </c>
      <c r="W583" s="213"/>
      <c r="X583" s="563"/>
      <c r="Y583" s="40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  <c r="BY583" s="96"/>
      <c r="BZ583" s="96"/>
      <c r="CA583" s="96"/>
      <c r="CB583" s="96"/>
      <c r="CC583" s="96"/>
      <c r="CD583" s="96"/>
      <c r="CE583" s="96"/>
      <c r="CF583" s="96"/>
      <c r="CG583" s="96"/>
      <c r="CH583" s="96"/>
      <c r="CI583" s="96"/>
      <c r="CJ583" s="96"/>
      <c r="CK583" s="96"/>
      <c r="CL583" s="96"/>
      <c r="CM583" s="96"/>
      <c r="CN583" s="96"/>
      <c r="CO583" s="96"/>
      <c r="CP583" s="96"/>
      <c r="CQ583" s="96"/>
      <c r="CR583" s="96"/>
      <c r="CS583" s="96"/>
      <c r="CT583" s="96"/>
      <c r="CU583" s="96"/>
      <c r="CV583" s="96"/>
      <c r="CW583" s="96"/>
      <c r="CX583" s="96"/>
      <c r="CY583" s="96"/>
      <c r="CZ583" s="96"/>
      <c r="DA583" s="96"/>
      <c r="DB583" s="96"/>
      <c r="DC583" s="96"/>
      <c r="DD583" s="96"/>
      <c r="DE583" s="96"/>
      <c r="DF583" s="96"/>
      <c r="DG583" s="96"/>
      <c r="DH583" s="96"/>
      <c r="DI583" s="96"/>
      <c r="DJ583" s="96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6"/>
      <c r="DV583" s="96"/>
      <c r="DW583" s="96"/>
      <c r="DX583" s="96"/>
      <c r="DY583" s="96"/>
      <c r="DZ583" s="96"/>
      <c r="EA583" s="96"/>
      <c r="EB583" s="96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96"/>
      <c r="EZ583" s="96"/>
      <c r="FA583" s="96"/>
      <c r="FB583" s="96"/>
      <c r="FC583" s="96"/>
      <c r="FD583" s="96"/>
      <c r="FE583" s="96"/>
      <c r="FF583" s="96"/>
      <c r="FG583" s="96"/>
      <c r="FH583" s="96"/>
      <c r="FI583" s="96"/>
      <c r="FJ583" s="96"/>
      <c r="FK583" s="96"/>
      <c r="FL583" s="96"/>
      <c r="FM583" s="96"/>
      <c r="FN583" s="96"/>
      <c r="FO583" s="96"/>
      <c r="FP583" s="96"/>
      <c r="FQ583" s="96"/>
      <c r="FR583" s="96"/>
      <c r="FS583" s="96"/>
      <c r="FT583" s="96"/>
      <c r="FU583" s="96"/>
      <c r="FV583" s="96"/>
      <c r="FW583" s="96"/>
      <c r="FX583" s="96"/>
      <c r="FY583" s="96"/>
      <c r="FZ583" s="96"/>
      <c r="GA583" s="96"/>
      <c r="GB583" s="96"/>
      <c r="GC583" s="96"/>
      <c r="GD583" s="96"/>
      <c r="GE583" s="96"/>
      <c r="GF583" s="96"/>
      <c r="GG583" s="96"/>
      <c r="GH583" s="96"/>
      <c r="GI583" s="96"/>
      <c r="GJ583" s="96"/>
      <c r="GK583" s="96"/>
      <c r="GL583" s="96"/>
      <c r="GM583" s="96"/>
      <c r="GN583" s="96"/>
      <c r="GO583" s="96"/>
      <c r="GP583" s="96"/>
    </row>
    <row r="584" spans="1:198" ht="13.5" customHeight="1">
      <c r="A584" s="333">
        <v>47</v>
      </c>
      <c r="B584" s="336" t="s">
        <v>147</v>
      </c>
      <c r="C584" s="368">
        <v>2021</v>
      </c>
      <c r="D584" s="368">
        <v>2028</v>
      </c>
      <c r="E584" s="408" t="s">
        <v>27</v>
      </c>
      <c r="F584" s="381">
        <f>61652+X584</f>
        <v>2561652</v>
      </c>
      <c r="G584" s="361">
        <v>70005</v>
      </c>
      <c r="H584" s="89">
        <v>6050</v>
      </c>
      <c r="I584" s="60" t="s">
        <v>28</v>
      </c>
      <c r="J584" s="77"/>
      <c r="K584" s="77"/>
      <c r="L584" s="212"/>
      <c r="M584" s="318"/>
      <c r="N584" s="324"/>
      <c r="O584" s="324"/>
      <c r="P584" s="87">
        <v>870000</v>
      </c>
      <c r="Q584" s="320">
        <v>1630000</v>
      </c>
      <c r="R584" s="77"/>
      <c r="S584" s="77"/>
      <c r="T584" s="77"/>
      <c r="U584" s="77"/>
      <c r="V584" s="77"/>
      <c r="W584" s="77"/>
      <c r="X584" s="367">
        <f>SUM(L588:W588)</f>
        <v>2500000</v>
      </c>
      <c r="Y584" s="138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  <c r="BY584" s="96"/>
      <c r="BZ584" s="96"/>
      <c r="CA584" s="96"/>
      <c r="CB584" s="96"/>
      <c r="CC584" s="96"/>
      <c r="CD584" s="96"/>
      <c r="CE584" s="96"/>
      <c r="CF584" s="96"/>
      <c r="CG584" s="96"/>
      <c r="CH584" s="96"/>
      <c r="CI584" s="96"/>
      <c r="CJ584" s="96"/>
      <c r="CK584" s="96"/>
      <c r="CL584" s="96"/>
      <c r="CM584" s="96"/>
      <c r="CN584" s="96"/>
      <c r="CO584" s="96"/>
      <c r="CP584" s="96"/>
      <c r="CQ584" s="96"/>
      <c r="CR584" s="96"/>
      <c r="CS584" s="96"/>
      <c r="CT584" s="96"/>
      <c r="CU584" s="96"/>
      <c r="CV584" s="96"/>
      <c r="CW584" s="96"/>
      <c r="CX584" s="96"/>
      <c r="CY584" s="96"/>
      <c r="CZ584" s="96"/>
      <c r="DA584" s="96"/>
      <c r="DB584" s="96"/>
      <c r="DC584" s="96"/>
      <c r="DD584" s="96"/>
      <c r="DE584" s="96"/>
      <c r="DF584" s="96"/>
      <c r="DG584" s="96"/>
      <c r="DH584" s="96"/>
      <c r="DI584" s="96"/>
      <c r="DJ584" s="96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6"/>
      <c r="DV584" s="96"/>
      <c r="DW584" s="96"/>
      <c r="DX584" s="96"/>
      <c r="DY584" s="96"/>
      <c r="DZ584" s="96"/>
      <c r="EA584" s="96"/>
      <c r="EB584" s="96"/>
      <c r="EC584" s="96"/>
      <c r="ED584" s="96"/>
      <c r="EE584" s="96"/>
      <c r="EF584" s="96"/>
      <c r="EG584" s="96"/>
      <c r="EH584" s="96"/>
      <c r="EI584" s="96"/>
      <c r="EJ584" s="96"/>
      <c r="EK584" s="96"/>
      <c r="EL584" s="96"/>
      <c r="EM584" s="96"/>
      <c r="EN584" s="96"/>
      <c r="EO584" s="96"/>
      <c r="EP584" s="96"/>
      <c r="EQ584" s="96"/>
      <c r="ER584" s="96"/>
      <c r="ES584" s="96"/>
      <c r="ET584" s="96"/>
      <c r="EU584" s="96"/>
      <c r="EV584" s="96"/>
      <c r="EW584" s="96"/>
      <c r="EX584" s="96"/>
      <c r="EY584" s="96"/>
      <c r="EZ584" s="96"/>
      <c r="FA584" s="96"/>
      <c r="FB584" s="96"/>
      <c r="FC584" s="96"/>
      <c r="FD584" s="96"/>
      <c r="FE584" s="96"/>
      <c r="FF584" s="96"/>
      <c r="FG584" s="96"/>
      <c r="FH584" s="96"/>
      <c r="FI584" s="96"/>
      <c r="FJ584" s="96"/>
      <c r="FK584" s="96"/>
      <c r="FL584" s="96"/>
      <c r="FM584" s="96"/>
      <c r="FN584" s="96"/>
      <c r="FO584" s="96"/>
      <c r="FP584" s="96"/>
      <c r="FQ584" s="96"/>
      <c r="FR584" s="96"/>
      <c r="FS584" s="96"/>
      <c r="FT584" s="96"/>
      <c r="FU584" s="96"/>
      <c r="FV584" s="96"/>
      <c r="FW584" s="96"/>
      <c r="FX584" s="96"/>
      <c r="FY584" s="96"/>
      <c r="FZ584" s="96"/>
      <c r="GA584" s="96"/>
      <c r="GB584" s="96"/>
      <c r="GC584" s="96"/>
      <c r="GD584" s="96"/>
      <c r="GE584" s="96"/>
      <c r="GF584" s="96"/>
      <c r="GG584" s="96"/>
      <c r="GH584" s="96"/>
      <c r="GI584" s="96"/>
      <c r="GJ584" s="96"/>
      <c r="GK584" s="96"/>
      <c r="GL584" s="96"/>
      <c r="GM584" s="96"/>
      <c r="GN584" s="96"/>
      <c r="GO584" s="96"/>
      <c r="GP584" s="96"/>
    </row>
    <row r="585" spans="1:198" ht="13.5" customHeight="1">
      <c r="A585" s="333"/>
      <c r="B585" s="336"/>
      <c r="C585" s="368"/>
      <c r="D585" s="368"/>
      <c r="E585" s="408"/>
      <c r="F585" s="381"/>
      <c r="G585" s="361"/>
      <c r="H585" s="89"/>
      <c r="I585" s="60" t="s">
        <v>31</v>
      </c>
      <c r="J585" s="70"/>
      <c r="K585" s="70"/>
      <c r="L585" s="70"/>
      <c r="M585" s="319"/>
      <c r="N585" s="70"/>
      <c r="O585" s="70"/>
      <c r="P585" s="70"/>
      <c r="Q585" s="321"/>
      <c r="R585" s="70"/>
      <c r="S585" s="70"/>
      <c r="T585" s="70"/>
      <c r="U585" s="70"/>
      <c r="V585" s="70"/>
      <c r="W585" s="70"/>
      <c r="X585" s="367"/>
      <c r="Y585" s="40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  <c r="BY585" s="96"/>
      <c r="BZ585" s="96"/>
      <c r="CA585" s="96"/>
      <c r="CB585" s="96"/>
      <c r="CC585" s="96"/>
      <c r="CD585" s="96"/>
      <c r="CE585" s="96"/>
      <c r="CF585" s="96"/>
      <c r="CG585" s="96"/>
      <c r="CH585" s="96"/>
      <c r="CI585" s="96"/>
      <c r="CJ585" s="96"/>
      <c r="CK585" s="96"/>
      <c r="CL585" s="96"/>
      <c r="CM585" s="96"/>
      <c r="CN585" s="96"/>
      <c r="CO585" s="96"/>
      <c r="CP585" s="96"/>
      <c r="CQ585" s="96"/>
      <c r="CR585" s="96"/>
      <c r="CS585" s="96"/>
      <c r="CT585" s="96"/>
      <c r="CU585" s="96"/>
      <c r="CV585" s="96"/>
      <c r="CW585" s="96"/>
      <c r="CX585" s="96"/>
      <c r="CY585" s="96"/>
      <c r="CZ585" s="96"/>
      <c r="DA585" s="96"/>
      <c r="DB585" s="96"/>
      <c r="DC585" s="96"/>
      <c r="DD585" s="96"/>
      <c r="DE585" s="96"/>
      <c r="DF585" s="96"/>
      <c r="DG585" s="96"/>
      <c r="DH585" s="96"/>
      <c r="DI585" s="96"/>
      <c r="DJ585" s="96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6"/>
      <c r="DV585" s="96"/>
      <c r="DW585" s="96"/>
      <c r="DX585" s="96"/>
      <c r="DY585" s="96"/>
      <c r="DZ585" s="96"/>
      <c r="EA585" s="96"/>
      <c r="EB585" s="96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96"/>
      <c r="EZ585" s="96"/>
      <c r="FA585" s="96"/>
      <c r="FB585" s="96"/>
      <c r="FC585" s="96"/>
      <c r="FD585" s="96"/>
      <c r="FE585" s="96"/>
      <c r="FF585" s="96"/>
      <c r="FG585" s="96"/>
      <c r="FH585" s="96"/>
      <c r="FI585" s="96"/>
      <c r="FJ585" s="96"/>
      <c r="FK585" s="96"/>
      <c r="FL585" s="96"/>
      <c r="FM585" s="96"/>
      <c r="FN585" s="96"/>
      <c r="FO585" s="96"/>
      <c r="FP585" s="96"/>
      <c r="FQ585" s="96"/>
      <c r="FR585" s="96"/>
      <c r="FS585" s="96"/>
      <c r="FT585" s="96"/>
      <c r="FU585" s="96"/>
      <c r="FV585" s="96"/>
      <c r="FW585" s="96"/>
      <c r="FX585" s="96"/>
      <c r="FY585" s="96"/>
      <c r="FZ585" s="96"/>
      <c r="GA585" s="96"/>
      <c r="GB585" s="96"/>
      <c r="GC585" s="96"/>
      <c r="GD585" s="96"/>
      <c r="GE585" s="96"/>
      <c r="GF585" s="96"/>
      <c r="GG585" s="96"/>
      <c r="GH585" s="96"/>
      <c r="GI585" s="96"/>
      <c r="GJ585" s="96"/>
      <c r="GK585" s="96"/>
      <c r="GL585" s="96"/>
      <c r="GM585" s="96"/>
      <c r="GN585" s="96"/>
      <c r="GO585" s="96"/>
      <c r="GP585" s="96"/>
    </row>
    <row r="586" spans="1:198" ht="13.5" customHeight="1">
      <c r="A586" s="333"/>
      <c r="B586" s="336"/>
      <c r="C586" s="368"/>
      <c r="D586" s="368"/>
      <c r="E586" s="408"/>
      <c r="F586" s="381"/>
      <c r="G586" s="361"/>
      <c r="H586" s="89"/>
      <c r="I586" s="60" t="s">
        <v>30</v>
      </c>
      <c r="J586" s="70"/>
      <c r="K586" s="70"/>
      <c r="L586" s="70"/>
      <c r="M586" s="319"/>
      <c r="N586" s="70"/>
      <c r="O586" s="70"/>
      <c r="P586" s="70"/>
      <c r="Q586" s="321"/>
      <c r="R586" s="70"/>
      <c r="S586" s="70"/>
      <c r="T586" s="70"/>
      <c r="U586" s="70"/>
      <c r="V586" s="70"/>
      <c r="W586" s="70"/>
      <c r="X586" s="367"/>
      <c r="Y586" s="40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  <c r="BY586" s="96"/>
      <c r="BZ586" s="96"/>
      <c r="CA586" s="96"/>
      <c r="CB586" s="96"/>
      <c r="CC586" s="96"/>
      <c r="CD586" s="96"/>
      <c r="CE586" s="96"/>
      <c r="CF586" s="96"/>
      <c r="CG586" s="96"/>
      <c r="CH586" s="96"/>
      <c r="CI586" s="96"/>
      <c r="CJ586" s="96"/>
      <c r="CK586" s="96"/>
      <c r="CL586" s="96"/>
      <c r="CM586" s="96"/>
      <c r="CN586" s="96"/>
      <c r="CO586" s="96"/>
      <c r="CP586" s="96"/>
      <c r="CQ586" s="96"/>
      <c r="CR586" s="96"/>
      <c r="CS586" s="96"/>
      <c r="CT586" s="96"/>
      <c r="CU586" s="96"/>
      <c r="CV586" s="96"/>
      <c r="CW586" s="96"/>
      <c r="CX586" s="96"/>
      <c r="CY586" s="96"/>
      <c r="CZ586" s="96"/>
      <c r="DA586" s="96"/>
      <c r="DB586" s="96"/>
      <c r="DC586" s="96"/>
      <c r="DD586" s="96"/>
      <c r="DE586" s="96"/>
      <c r="DF586" s="96"/>
      <c r="DG586" s="96"/>
      <c r="DH586" s="96"/>
      <c r="DI586" s="96"/>
      <c r="DJ586" s="96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6"/>
      <c r="DV586" s="96"/>
      <c r="DW586" s="96"/>
      <c r="DX586" s="96"/>
      <c r="DY586" s="96"/>
      <c r="DZ586" s="96"/>
      <c r="EA586" s="96"/>
      <c r="EB586" s="96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96"/>
      <c r="EZ586" s="96"/>
      <c r="FA586" s="96"/>
      <c r="FB586" s="96"/>
      <c r="FC586" s="96"/>
      <c r="FD586" s="96"/>
      <c r="FE586" s="96"/>
      <c r="FF586" s="96"/>
      <c r="FG586" s="96"/>
      <c r="FH586" s="96"/>
      <c r="FI586" s="96"/>
      <c r="FJ586" s="96"/>
      <c r="FK586" s="96"/>
      <c r="FL586" s="96"/>
      <c r="FM586" s="96"/>
      <c r="FN586" s="96"/>
      <c r="FO586" s="96"/>
      <c r="FP586" s="96"/>
      <c r="FQ586" s="96"/>
      <c r="FR586" s="96"/>
      <c r="FS586" s="96"/>
      <c r="FT586" s="96"/>
      <c r="FU586" s="96"/>
      <c r="FV586" s="96"/>
      <c r="FW586" s="96"/>
      <c r="FX586" s="96"/>
      <c r="FY586" s="96"/>
      <c r="FZ586" s="96"/>
      <c r="GA586" s="96"/>
      <c r="GB586" s="96"/>
      <c r="GC586" s="96"/>
      <c r="GD586" s="96"/>
      <c r="GE586" s="96"/>
      <c r="GF586" s="96"/>
      <c r="GG586" s="96"/>
      <c r="GH586" s="96"/>
      <c r="GI586" s="96"/>
      <c r="GJ586" s="96"/>
      <c r="GK586" s="96"/>
      <c r="GL586" s="96"/>
      <c r="GM586" s="96"/>
      <c r="GN586" s="96"/>
      <c r="GO586" s="96"/>
      <c r="GP586" s="96"/>
    </row>
    <row r="587" spans="1:198" ht="13.5" customHeight="1">
      <c r="A587" s="333"/>
      <c r="B587" s="336"/>
      <c r="C587" s="368"/>
      <c r="D587" s="368"/>
      <c r="E587" s="408"/>
      <c r="F587" s="381"/>
      <c r="G587" s="361"/>
      <c r="H587" s="89">
        <v>6050</v>
      </c>
      <c r="I587" s="60" t="s">
        <v>55</v>
      </c>
      <c r="J587" s="70"/>
      <c r="K587" s="70"/>
      <c r="L587" s="87"/>
      <c r="M587" s="71">
        <v>0</v>
      </c>
      <c r="N587" s="323"/>
      <c r="O587" s="323"/>
      <c r="P587" s="323"/>
      <c r="Q587" s="70"/>
      <c r="R587" s="70"/>
      <c r="S587" s="70"/>
      <c r="T587" s="70"/>
      <c r="U587" s="70"/>
      <c r="V587" s="70"/>
      <c r="W587" s="70"/>
      <c r="X587" s="367"/>
      <c r="Y587" s="40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  <c r="BY587" s="96"/>
      <c r="BZ587" s="96"/>
      <c r="CA587" s="96"/>
      <c r="CB587" s="96"/>
      <c r="CC587" s="96"/>
      <c r="CD587" s="96"/>
      <c r="CE587" s="96"/>
      <c r="CF587" s="96"/>
      <c r="CG587" s="96"/>
      <c r="CH587" s="96"/>
      <c r="CI587" s="96"/>
      <c r="CJ587" s="96"/>
      <c r="CK587" s="96"/>
      <c r="CL587" s="96"/>
      <c r="CM587" s="96"/>
      <c r="CN587" s="96"/>
      <c r="CO587" s="96"/>
      <c r="CP587" s="96"/>
      <c r="CQ587" s="96"/>
      <c r="CR587" s="96"/>
      <c r="CS587" s="96"/>
      <c r="CT587" s="96"/>
      <c r="CU587" s="96"/>
      <c r="CV587" s="96"/>
      <c r="CW587" s="96"/>
      <c r="CX587" s="96"/>
      <c r="CY587" s="96"/>
      <c r="CZ587" s="96"/>
      <c r="DA587" s="96"/>
      <c r="DB587" s="96"/>
      <c r="DC587" s="96"/>
      <c r="DD587" s="96"/>
      <c r="DE587" s="96"/>
      <c r="DF587" s="96"/>
      <c r="DG587" s="96"/>
      <c r="DH587" s="96"/>
      <c r="DI587" s="96"/>
      <c r="DJ587" s="96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6"/>
      <c r="DV587" s="96"/>
      <c r="DW587" s="96"/>
      <c r="DX587" s="96"/>
      <c r="DY587" s="96"/>
      <c r="DZ587" s="96"/>
      <c r="EA587" s="96"/>
      <c r="EB587" s="96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96"/>
      <c r="EZ587" s="96"/>
      <c r="FA587" s="96"/>
      <c r="FB587" s="96"/>
      <c r="FC587" s="96"/>
      <c r="FD587" s="96"/>
      <c r="FE587" s="96"/>
      <c r="FF587" s="96"/>
      <c r="FG587" s="96"/>
      <c r="FH587" s="96"/>
      <c r="FI587" s="96"/>
      <c r="FJ587" s="96"/>
      <c r="FK587" s="96"/>
      <c r="FL587" s="96"/>
      <c r="FM587" s="96"/>
      <c r="FN587" s="96"/>
      <c r="FO587" s="96"/>
      <c r="FP587" s="96"/>
      <c r="FQ587" s="96"/>
      <c r="FR587" s="96"/>
      <c r="FS587" s="96"/>
      <c r="FT587" s="96"/>
      <c r="FU587" s="96"/>
      <c r="FV587" s="96"/>
      <c r="FW587" s="96"/>
      <c r="FX587" s="96"/>
      <c r="FY587" s="96"/>
      <c r="FZ587" s="96"/>
      <c r="GA587" s="96"/>
      <c r="GB587" s="96"/>
      <c r="GC587" s="96"/>
      <c r="GD587" s="96"/>
      <c r="GE587" s="96"/>
      <c r="GF587" s="96"/>
      <c r="GG587" s="96"/>
      <c r="GH587" s="96"/>
      <c r="GI587" s="96"/>
      <c r="GJ587" s="96"/>
      <c r="GK587" s="96"/>
      <c r="GL587" s="96"/>
      <c r="GM587" s="96"/>
      <c r="GN587" s="96"/>
      <c r="GO587" s="96"/>
      <c r="GP587" s="96"/>
    </row>
    <row r="588" spans="1:198" ht="13.5" customHeight="1">
      <c r="A588" s="333"/>
      <c r="B588" s="336"/>
      <c r="C588" s="368"/>
      <c r="D588" s="368"/>
      <c r="E588" s="408"/>
      <c r="F588" s="381"/>
      <c r="G588" s="361"/>
      <c r="H588" s="89"/>
      <c r="I588" s="72" t="s">
        <v>26</v>
      </c>
      <c r="J588" s="66">
        <f t="shared" ref="J588:N588" si="181">SUM(J584:J587)</f>
        <v>0</v>
      </c>
      <c r="K588" s="66">
        <f t="shared" si="181"/>
        <v>0</v>
      </c>
      <c r="L588" s="66">
        <f t="shared" si="181"/>
        <v>0</v>
      </c>
      <c r="M588" s="66">
        <f>SUM(M584:M587)</f>
        <v>0</v>
      </c>
      <c r="N588" s="66">
        <f t="shared" si="181"/>
        <v>0</v>
      </c>
      <c r="O588" s="66">
        <f>SUM(O584:O587)</f>
        <v>0</v>
      </c>
      <c r="P588" s="66">
        <f>SUM(P584:P587)</f>
        <v>870000</v>
      </c>
      <c r="Q588" s="66">
        <f t="shared" ref="Q588:T588" si="182">SUM(Q584:Q587)</f>
        <v>1630000</v>
      </c>
      <c r="R588" s="66">
        <f t="shared" si="182"/>
        <v>0</v>
      </c>
      <c r="S588" s="66">
        <f t="shared" si="182"/>
        <v>0</v>
      </c>
      <c r="T588" s="66">
        <f t="shared" si="182"/>
        <v>0</v>
      </c>
      <c r="U588" s="66"/>
      <c r="V588" s="66"/>
      <c r="W588" s="66"/>
      <c r="X588" s="367"/>
      <c r="Y588" s="40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  <c r="BY588" s="96"/>
      <c r="BZ588" s="96"/>
      <c r="CA588" s="96"/>
      <c r="CB588" s="96"/>
      <c r="CC588" s="96"/>
      <c r="CD588" s="96"/>
      <c r="CE588" s="96"/>
      <c r="CF588" s="96"/>
      <c r="CG588" s="96"/>
      <c r="CH588" s="96"/>
      <c r="CI588" s="96"/>
      <c r="CJ588" s="96"/>
      <c r="CK588" s="96"/>
      <c r="CL588" s="96"/>
      <c r="CM588" s="96"/>
      <c r="CN588" s="96"/>
      <c r="CO588" s="96"/>
      <c r="CP588" s="96"/>
      <c r="CQ588" s="96"/>
      <c r="CR588" s="96"/>
      <c r="CS588" s="96"/>
      <c r="CT588" s="96"/>
      <c r="CU588" s="96"/>
      <c r="CV588" s="96"/>
      <c r="CW588" s="96"/>
      <c r="CX588" s="96"/>
      <c r="CY588" s="96"/>
      <c r="CZ588" s="96"/>
      <c r="DA588" s="96"/>
      <c r="DB588" s="96"/>
      <c r="DC588" s="96"/>
      <c r="DD588" s="96"/>
      <c r="DE588" s="96"/>
      <c r="DF588" s="96"/>
      <c r="DG588" s="96"/>
      <c r="DH588" s="96"/>
      <c r="DI588" s="96"/>
      <c r="DJ588" s="96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</row>
    <row r="589" spans="1:198" ht="11.25" customHeight="1">
      <c r="A589" s="333">
        <v>48</v>
      </c>
      <c r="B589" s="336" t="s">
        <v>104</v>
      </c>
      <c r="C589" s="368">
        <v>2019</v>
      </c>
      <c r="D589" s="368">
        <v>2030</v>
      </c>
      <c r="E589" s="408" t="s">
        <v>27</v>
      </c>
      <c r="F589" s="381">
        <f>63000+X589</f>
        <v>2463000</v>
      </c>
      <c r="G589" s="361">
        <v>70005</v>
      </c>
      <c r="H589" s="89">
        <v>6050</v>
      </c>
      <c r="I589" s="60" t="s">
        <v>28</v>
      </c>
      <c r="J589" s="77">
        <v>46947</v>
      </c>
      <c r="K589" s="87">
        <v>3000</v>
      </c>
      <c r="L589" s="77"/>
      <c r="M589" s="87"/>
      <c r="N589" s="244"/>
      <c r="O589" s="244"/>
      <c r="P589" s="244"/>
      <c r="Q589" s="87">
        <v>500000</v>
      </c>
      <c r="R589" s="87">
        <v>1500000</v>
      </c>
      <c r="S589" s="87">
        <v>400000</v>
      </c>
      <c r="T589" s="71"/>
      <c r="U589" s="71"/>
      <c r="V589" s="71"/>
      <c r="W589" s="71"/>
      <c r="X589" s="367">
        <f>SUM(L593:W593)</f>
        <v>2400000</v>
      </c>
      <c r="Y589" s="138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</row>
    <row r="590" spans="1:198" ht="11.25" customHeight="1">
      <c r="A590" s="333"/>
      <c r="B590" s="336"/>
      <c r="C590" s="368"/>
      <c r="D590" s="368"/>
      <c r="E590" s="408"/>
      <c r="F590" s="381"/>
      <c r="G590" s="361"/>
      <c r="H590" s="89"/>
      <c r="I590" s="60" t="s">
        <v>31</v>
      </c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367"/>
      <c r="Y590" s="40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</row>
    <row r="591" spans="1:198" ht="11.25" customHeight="1">
      <c r="A591" s="333"/>
      <c r="B591" s="336"/>
      <c r="C591" s="368"/>
      <c r="D591" s="368"/>
      <c r="E591" s="408"/>
      <c r="F591" s="381"/>
      <c r="G591" s="361"/>
      <c r="H591" s="89"/>
      <c r="I591" s="60" t="s">
        <v>30</v>
      </c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367"/>
      <c r="Y591" s="40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  <c r="BY591" s="96"/>
      <c r="BZ591" s="96"/>
      <c r="CA591" s="96"/>
      <c r="CB591" s="96"/>
      <c r="CC591" s="96"/>
      <c r="CD591" s="96"/>
      <c r="CE591" s="96"/>
      <c r="CF591" s="96"/>
      <c r="CG591" s="96"/>
      <c r="CH591" s="96"/>
      <c r="CI591" s="96"/>
      <c r="CJ591" s="96"/>
      <c r="CK591" s="96"/>
      <c r="CL591" s="96"/>
      <c r="CM591" s="96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  <c r="FF591" s="96"/>
      <c r="FG591" s="96"/>
      <c r="FH591" s="96"/>
      <c r="FI591" s="96"/>
      <c r="FJ591" s="96"/>
      <c r="FK591" s="96"/>
      <c r="FL591" s="96"/>
      <c r="FM591" s="96"/>
      <c r="FN591" s="96"/>
      <c r="FO591" s="96"/>
      <c r="FP591" s="96"/>
      <c r="FQ591" s="96"/>
      <c r="FR591" s="96"/>
      <c r="FS591" s="96"/>
      <c r="FT591" s="96"/>
      <c r="FU591" s="96"/>
      <c r="FV591" s="96"/>
      <c r="FW591" s="96"/>
      <c r="FX591" s="96"/>
      <c r="FY591" s="96"/>
      <c r="FZ591" s="96"/>
      <c r="GA591" s="96"/>
      <c r="GB591" s="96"/>
      <c r="GC591" s="96"/>
      <c r="GD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</row>
    <row r="592" spans="1:198" ht="11.25" customHeight="1">
      <c r="A592" s="333"/>
      <c r="B592" s="336"/>
      <c r="C592" s="368"/>
      <c r="D592" s="368"/>
      <c r="E592" s="408"/>
      <c r="F592" s="381"/>
      <c r="G592" s="361"/>
      <c r="H592" s="89"/>
      <c r="I592" s="60" t="s">
        <v>91</v>
      </c>
      <c r="J592" s="70">
        <v>13053</v>
      </c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367"/>
      <c r="Y592" s="40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  <c r="BY592" s="96"/>
      <c r="BZ592" s="96"/>
      <c r="CA592" s="96"/>
      <c r="CB592" s="96"/>
      <c r="CC592" s="96"/>
      <c r="CD592" s="96"/>
      <c r="CE592" s="96"/>
      <c r="CF592" s="96"/>
      <c r="CG592" s="96"/>
      <c r="CH592" s="96"/>
      <c r="CI592" s="96"/>
      <c r="CJ592" s="96"/>
      <c r="CK592" s="96"/>
      <c r="CL592" s="96"/>
      <c r="CM592" s="96"/>
      <c r="CN592" s="96"/>
      <c r="CO592" s="96"/>
      <c r="CP592" s="96"/>
      <c r="CQ592" s="96"/>
      <c r="CR592" s="96"/>
      <c r="CS592" s="96"/>
      <c r="CT592" s="96"/>
      <c r="CU592" s="96"/>
      <c r="CV592" s="96"/>
      <c r="CW592" s="96"/>
      <c r="CX592" s="96"/>
      <c r="CY592" s="96"/>
      <c r="CZ592" s="96"/>
      <c r="DA592" s="96"/>
      <c r="DB592" s="96"/>
      <c r="DC592" s="96"/>
      <c r="DD592" s="96"/>
      <c r="DE592" s="96"/>
      <c r="DF592" s="96"/>
      <c r="DG592" s="96"/>
      <c r="DH592" s="96"/>
      <c r="DI592" s="96"/>
      <c r="DJ592" s="96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6"/>
      <c r="DV592" s="96"/>
      <c r="DW592" s="96"/>
      <c r="DX592" s="96"/>
      <c r="DY592" s="96"/>
      <c r="DZ592" s="96"/>
      <c r="EA592" s="96"/>
      <c r="EB592" s="96"/>
      <c r="EC592" s="96"/>
      <c r="ED592" s="96"/>
      <c r="EE592" s="96"/>
      <c r="EF592" s="96"/>
      <c r="EG592" s="96"/>
      <c r="EH592" s="96"/>
      <c r="EI592" s="96"/>
      <c r="EJ592" s="96"/>
      <c r="EK592" s="96"/>
      <c r="EL592" s="96"/>
      <c r="EM592" s="96"/>
      <c r="EN592" s="96"/>
      <c r="EO592" s="96"/>
      <c r="EP592" s="96"/>
      <c r="EQ592" s="96"/>
      <c r="ER592" s="96"/>
      <c r="ES592" s="96"/>
      <c r="ET592" s="96"/>
      <c r="EU592" s="96"/>
      <c r="EV592" s="96"/>
      <c r="EW592" s="96"/>
      <c r="EX592" s="96"/>
      <c r="EY592" s="96"/>
      <c r="EZ592" s="96"/>
      <c r="FA592" s="96"/>
      <c r="FB592" s="96"/>
      <c r="FC592" s="96"/>
      <c r="FD592" s="96"/>
      <c r="FE592" s="96"/>
      <c r="FF592" s="96"/>
      <c r="FG592" s="96"/>
      <c r="FH592" s="96"/>
      <c r="FI592" s="96"/>
      <c r="FJ592" s="96"/>
      <c r="FK592" s="96"/>
      <c r="FL592" s="96"/>
      <c r="FM592" s="96"/>
      <c r="FN592" s="96"/>
      <c r="FO592" s="96"/>
      <c r="FP592" s="96"/>
      <c r="FQ592" s="96"/>
      <c r="FR592" s="96"/>
      <c r="FS592" s="96"/>
      <c r="FT592" s="96"/>
      <c r="FU592" s="96"/>
      <c r="FV592" s="96"/>
      <c r="FW592" s="96"/>
      <c r="FX592" s="96"/>
      <c r="FY592" s="96"/>
      <c r="FZ592" s="96"/>
      <c r="GA592" s="96"/>
      <c r="GB592" s="96"/>
      <c r="GC592" s="96"/>
      <c r="GD592" s="96"/>
      <c r="GE592" s="96"/>
      <c r="GF592" s="96"/>
      <c r="GG592" s="96"/>
      <c r="GH592" s="96"/>
      <c r="GI592" s="96"/>
      <c r="GJ592" s="96"/>
      <c r="GK592" s="96"/>
      <c r="GL592" s="96"/>
      <c r="GM592" s="96"/>
      <c r="GN592" s="96"/>
      <c r="GO592" s="96"/>
      <c r="GP592" s="96"/>
    </row>
    <row r="593" spans="1:198" ht="11.25" customHeight="1">
      <c r="A593" s="333"/>
      <c r="B593" s="336"/>
      <c r="C593" s="368"/>
      <c r="D593" s="368"/>
      <c r="E593" s="408"/>
      <c r="F593" s="381"/>
      <c r="G593" s="361"/>
      <c r="H593" s="89"/>
      <c r="I593" s="72" t="s">
        <v>26</v>
      </c>
      <c r="J593" s="66">
        <f t="shared" ref="J593:K593" si="183">SUM(J589:J592)</f>
        <v>60000</v>
      </c>
      <c r="K593" s="66">
        <f t="shared" si="183"/>
        <v>3000</v>
      </c>
      <c r="L593" s="66">
        <f>SUM(L589:L592)</f>
        <v>0</v>
      </c>
      <c r="M593" s="66">
        <f>SUM(M589:M592)</f>
        <v>0</v>
      </c>
      <c r="N593" s="65">
        <f t="shared" ref="N593" si="184">SUM(N589:N592)</f>
        <v>0</v>
      </c>
      <c r="O593" s="66">
        <f>SUM(O589:O592)</f>
        <v>0</v>
      </c>
      <c r="P593" s="66">
        <f>SUM(P589:P592)</f>
        <v>0</v>
      </c>
      <c r="Q593" s="66">
        <f t="shared" ref="Q593:W593" si="185">SUM(Q589:Q592)</f>
        <v>500000</v>
      </c>
      <c r="R593" s="66">
        <f t="shared" si="185"/>
        <v>1500000</v>
      </c>
      <c r="S593" s="66">
        <f t="shared" si="185"/>
        <v>400000</v>
      </c>
      <c r="T593" s="66">
        <f t="shared" si="185"/>
        <v>0</v>
      </c>
      <c r="U593" s="66">
        <f t="shared" si="185"/>
        <v>0</v>
      </c>
      <c r="V593" s="66">
        <f t="shared" si="185"/>
        <v>0</v>
      </c>
      <c r="W593" s="66">
        <f t="shared" si="185"/>
        <v>0</v>
      </c>
      <c r="X593" s="367"/>
      <c r="Y593" s="40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  <c r="BY593" s="96"/>
      <c r="BZ593" s="96"/>
      <c r="CA593" s="96"/>
      <c r="CB593" s="96"/>
      <c r="CC593" s="96"/>
      <c r="CD593" s="96"/>
      <c r="CE593" s="96"/>
      <c r="CF593" s="96"/>
      <c r="CG593" s="96"/>
      <c r="CH593" s="96"/>
      <c r="CI593" s="96"/>
      <c r="CJ593" s="96"/>
      <c r="CK593" s="96"/>
      <c r="CL593" s="96"/>
      <c r="CM593" s="96"/>
      <c r="CN593" s="96"/>
      <c r="CO593" s="96"/>
      <c r="CP593" s="96"/>
      <c r="CQ593" s="96"/>
      <c r="CR593" s="96"/>
      <c r="CS593" s="96"/>
      <c r="CT593" s="96"/>
      <c r="CU593" s="96"/>
      <c r="CV593" s="96"/>
      <c r="CW593" s="96"/>
      <c r="CX593" s="96"/>
      <c r="CY593" s="96"/>
      <c r="CZ593" s="96"/>
      <c r="DA593" s="96"/>
      <c r="DB593" s="96"/>
      <c r="DC593" s="96"/>
      <c r="DD593" s="96"/>
      <c r="DE593" s="96"/>
      <c r="DF593" s="96"/>
      <c r="DG593" s="96"/>
      <c r="DH593" s="96"/>
      <c r="DI593" s="96"/>
      <c r="DJ593" s="96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6"/>
      <c r="DV593" s="96"/>
      <c r="DW593" s="96"/>
      <c r="DX593" s="96"/>
      <c r="DY593" s="96"/>
      <c r="DZ593" s="96"/>
      <c r="EA593" s="96"/>
      <c r="EB593" s="96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96"/>
      <c r="EZ593" s="96"/>
      <c r="FA593" s="96"/>
      <c r="FB593" s="96"/>
      <c r="FC593" s="96"/>
      <c r="FD593" s="96"/>
      <c r="FE593" s="96"/>
      <c r="FF593" s="96"/>
      <c r="FG593" s="96"/>
      <c r="FH593" s="96"/>
      <c r="FI593" s="96"/>
      <c r="FJ593" s="96"/>
      <c r="FK593" s="96"/>
      <c r="FL593" s="96"/>
      <c r="FM593" s="96"/>
      <c r="FN593" s="96"/>
      <c r="FO593" s="96"/>
      <c r="FP593" s="96"/>
      <c r="FQ593" s="96"/>
      <c r="FR593" s="96"/>
      <c r="FS593" s="96"/>
      <c r="FT593" s="96"/>
      <c r="FU593" s="96"/>
      <c r="FV593" s="96"/>
      <c r="FW593" s="96"/>
      <c r="FX593" s="96"/>
      <c r="FY593" s="96"/>
      <c r="FZ593" s="96"/>
      <c r="GA593" s="96"/>
      <c r="GB593" s="96"/>
      <c r="GC593" s="96"/>
      <c r="GD593" s="96"/>
      <c r="GE593" s="96"/>
      <c r="GF593" s="96"/>
      <c r="GG593" s="96"/>
      <c r="GH593" s="96"/>
      <c r="GI593" s="96"/>
      <c r="GJ593" s="96"/>
      <c r="GK593" s="96"/>
      <c r="GL593" s="96"/>
      <c r="GM593" s="96"/>
      <c r="GN593" s="96"/>
      <c r="GO593" s="96"/>
      <c r="GP593" s="96"/>
    </row>
    <row r="594" spans="1:198" ht="15.75" hidden="1" customHeight="1">
      <c r="A594" s="333"/>
      <c r="B594" s="336" t="s">
        <v>230</v>
      </c>
      <c r="C594" s="359">
        <v>2024</v>
      </c>
      <c r="D594" s="359">
        <v>2025</v>
      </c>
      <c r="E594" s="354" t="s">
        <v>27</v>
      </c>
      <c r="F594" s="547">
        <f>X594</f>
        <v>0</v>
      </c>
      <c r="G594" s="357">
        <v>70005</v>
      </c>
      <c r="H594" s="200">
        <v>6050</v>
      </c>
      <c r="I594" s="155" t="s">
        <v>28</v>
      </c>
      <c r="J594" s="187">
        <v>383053</v>
      </c>
      <c r="K594" s="187"/>
      <c r="L594" s="187"/>
      <c r="M594" s="156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367">
        <f>SUM(L598:W598)</f>
        <v>0</v>
      </c>
      <c r="Y594" s="40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  <c r="BY594" s="96"/>
      <c r="BZ594" s="96"/>
      <c r="CA594" s="96"/>
      <c r="CB594" s="96"/>
      <c r="CC594" s="96"/>
      <c r="CD594" s="96"/>
      <c r="CE594" s="96"/>
      <c r="CF594" s="96"/>
      <c r="CG594" s="96"/>
      <c r="CH594" s="96"/>
      <c r="CI594" s="96"/>
      <c r="CJ594" s="96"/>
      <c r="CK594" s="96"/>
      <c r="CL594" s="96"/>
      <c r="CM594" s="96"/>
      <c r="CN594" s="96"/>
      <c r="CO594" s="96"/>
      <c r="CP594" s="96"/>
      <c r="CQ594" s="96"/>
      <c r="CR594" s="96"/>
      <c r="CS594" s="96"/>
      <c r="CT594" s="96"/>
      <c r="CU594" s="96"/>
      <c r="CV594" s="96"/>
      <c r="CW594" s="96"/>
      <c r="CX594" s="96"/>
      <c r="CY594" s="96"/>
      <c r="CZ594" s="96"/>
      <c r="DA594" s="96"/>
      <c r="DB594" s="96"/>
      <c r="DC594" s="96"/>
      <c r="DD594" s="96"/>
      <c r="DE594" s="96"/>
      <c r="DF594" s="96"/>
      <c r="DG594" s="96"/>
      <c r="DH594" s="96"/>
      <c r="DI594" s="96"/>
      <c r="DJ594" s="96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6"/>
      <c r="DV594" s="96"/>
      <c r="DW594" s="96"/>
      <c r="DX594" s="96"/>
      <c r="DY594" s="96"/>
      <c r="DZ594" s="96"/>
      <c r="EA594" s="96"/>
      <c r="EB594" s="96"/>
      <c r="EC594" s="96"/>
      <c r="ED594" s="96"/>
      <c r="EE594" s="96"/>
      <c r="EF594" s="96"/>
      <c r="EG594" s="96"/>
      <c r="EH594" s="96"/>
      <c r="EI594" s="96"/>
      <c r="EJ594" s="96"/>
      <c r="EK594" s="96"/>
      <c r="EL594" s="96"/>
      <c r="EM594" s="96"/>
      <c r="EN594" s="96"/>
      <c r="EO594" s="96"/>
      <c r="EP594" s="96"/>
      <c r="EQ594" s="96"/>
      <c r="ER594" s="96"/>
      <c r="ES594" s="96"/>
      <c r="ET594" s="96"/>
      <c r="EU594" s="96"/>
      <c r="EV594" s="96"/>
      <c r="EW594" s="96"/>
      <c r="EX594" s="96"/>
      <c r="EY594" s="96"/>
      <c r="EZ594" s="96"/>
      <c r="FA594" s="96"/>
      <c r="FB594" s="96"/>
      <c r="FC594" s="96"/>
      <c r="FD594" s="96"/>
      <c r="FE594" s="96"/>
      <c r="FF594" s="96"/>
      <c r="FG594" s="96"/>
      <c r="FH594" s="96"/>
      <c r="FI594" s="96"/>
      <c r="FJ594" s="96"/>
      <c r="FK594" s="96"/>
      <c r="FL594" s="96"/>
      <c r="FM594" s="96"/>
      <c r="FN594" s="96"/>
      <c r="FO594" s="96"/>
      <c r="FP594" s="96"/>
      <c r="FQ594" s="96"/>
      <c r="FR594" s="96"/>
      <c r="FS594" s="96"/>
      <c r="FT594" s="96"/>
      <c r="FU594" s="96"/>
      <c r="FV594" s="96"/>
      <c r="FW594" s="96"/>
      <c r="FX594" s="96"/>
      <c r="FY594" s="96"/>
      <c r="FZ594" s="96"/>
      <c r="GA594" s="96"/>
      <c r="GB594" s="96"/>
      <c r="GC594" s="96"/>
      <c r="GD594" s="96"/>
      <c r="GE594" s="96"/>
      <c r="GF594" s="96"/>
      <c r="GG594" s="96"/>
      <c r="GH594" s="96"/>
      <c r="GI594" s="96"/>
      <c r="GJ594" s="96"/>
      <c r="GK594" s="96"/>
      <c r="GL594" s="96"/>
      <c r="GM594" s="96"/>
      <c r="GN594" s="96"/>
      <c r="GO594" s="96"/>
      <c r="GP594" s="96"/>
    </row>
    <row r="595" spans="1:198" ht="15.75" hidden="1" customHeight="1">
      <c r="A595" s="333"/>
      <c r="B595" s="336"/>
      <c r="C595" s="359"/>
      <c r="D595" s="359"/>
      <c r="E595" s="354"/>
      <c r="F595" s="547"/>
      <c r="G595" s="357"/>
      <c r="H595" s="200"/>
      <c r="I595" s="155" t="s">
        <v>31</v>
      </c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367"/>
      <c r="Y595" s="40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96"/>
      <c r="BP595" s="96"/>
      <c r="BQ595" s="96"/>
      <c r="BR595" s="96"/>
      <c r="BS595" s="96"/>
      <c r="BT595" s="96"/>
      <c r="BU595" s="96"/>
      <c r="BV595" s="96"/>
      <c r="BW595" s="96"/>
      <c r="BX595" s="96"/>
      <c r="BY595" s="96"/>
      <c r="BZ595" s="96"/>
      <c r="CA595" s="96"/>
      <c r="CB595" s="96"/>
      <c r="CC595" s="96"/>
      <c r="CD595" s="96"/>
      <c r="CE595" s="96"/>
      <c r="CF595" s="96"/>
      <c r="CG595" s="96"/>
      <c r="CH595" s="96"/>
      <c r="CI595" s="96"/>
      <c r="CJ595" s="96"/>
      <c r="CK595" s="96"/>
      <c r="CL595" s="96"/>
      <c r="CM595" s="96"/>
      <c r="CN595" s="96"/>
      <c r="CO595" s="96"/>
      <c r="CP595" s="96"/>
      <c r="CQ595" s="96"/>
      <c r="CR595" s="96"/>
      <c r="CS595" s="96"/>
      <c r="CT595" s="96"/>
      <c r="CU595" s="96"/>
      <c r="CV595" s="96"/>
      <c r="CW595" s="96"/>
      <c r="CX595" s="96"/>
      <c r="CY595" s="96"/>
      <c r="CZ595" s="96"/>
      <c r="DA595" s="96"/>
      <c r="DB595" s="96"/>
      <c r="DC595" s="96"/>
      <c r="DD595" s="96"/>
      <c r="DE595" s="96"/>
      <c r="DF595" s="96"/>
      <c r="DG595" s="96"/>
      <c r="DH595" s="96"/>
      <c r="DI595" s="96"/>
      <c r="DJ595" s="96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6"/>
      <c r="DV595" s="96"/>
      <c r="DW595" s="96"/>
      <c r="DX595" s="96"/>
      <c r="DY595" s="96"/>
      <c r="DZ595" s="96"/>
      <c r="EA595" s="96"/>
      <c r="EB595" s="96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96"/>
      <c r="EZ595" s="96"/>
      <c r="FA595" s="96"/>
      <c r="FB595" s="96"/>
      <c r="FC595" s="96"/>
      <c r="FD595" s="96"/>
      <c r="FE595" s="96"/>
      <c r="FF595" s="96"/>
      <c r="FG595" s="96"/>
      <c r="FH595" s="96"/>
      <c r="FI595" s="96"/>
      <c r="FJ595" s="96"/>
      <c r="FK595" s="96"/>
      <c r="FL595" s="96"/>
      <c r="FM595" s="96"/>
      <c r="FN595" s="96"/>
      <c r="FO595" s="96"/>
      <c r="FP595" s="96"/>
      <c r="FQ595" s="96"/>
      <c r="FR595" s="96"/>
      <c r="FS595" s="96"/>
      <c r="FT595" s="96"/>
      <c r="FU595" s="96"/>
      <c r="FV595" s="96"/>
      <c r="FW595" s="96"/>
      <c r="FX595" s="96"/>
      <c r="FY595" s="96"/>
      <c r="FZ595" s="96"/>
      <c r="GA595" s="96"/>
      <c r="GB595" s="96"/>
      <c r="GC595" s="96"/>
      <c r="GD595" s="96"/>
      <c r="GE595" s="96"/>
      <c r="GF595" s="96"/>
      <c r="GG595" s="96"/>
      <c r="GH595" s="96"/>
      <c r="GI595" s="96"/>
      <c r="GJ595" s="96"/>
      <c r="GK595" s="96"/>
      <c r="GL595" s="96"/>
      <c r="GM595" s="96"/>
      <c r="GN595" s="96"/>
      <c r="GO595" s="96"/>
      <c r="GP595" s="96"/>
    </row>
    <row r="596" spans="1:198" ht="15.75" hidden="1" customHeight="1">
      <c r="A596" s="333"/>
      <c r="B596" s="336"/>
      <c r="C596" s="359"/>
      <c r="D596" s="359"/>
      <c r="E596" s="354"/>
      <c r="F596" s="547"/>
      <c r="G596" s="357"/>
      <c r="H596" s="200"/>
      <c r="I596" s="155" t="s">
        <v>30</v>
      </c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367"/>
      <c r="Y596" s="40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96"/>
      <c r="BP596" s="96"/>
      <c r="BQ596" s="96"/>
      <c r="BR596" s="96"/>
      <c r="BS596" s="96"/>
      <c r="BT596" s="96"/>
      <c r="BU596" s="96"/>
      <c r="BV596" s="96"/>
      <c r="BW596" s="96"/>
      <c r="BX596" s="96"/>
      <c r="BY596" s="96"/>
      <c r="BZ596" s="96"/>
      <c r="CA596" s="96"/>
      <c r="CB596" s="96"/>
      <c r="CC596" s="96"/>
      <c r="CD596" s="96"/>
      <c r="CE596" s="96"/>
      <c r="CF596" s="96"/>
      <c r="CG596" s="96"/>
      <c r="CH596" s="96"/>
      <c r="CI596" s="96"/>
      <c r="CJ596" s="96"/>
      <c r="CK596" s="96"/>
      <c r="CL596" s="96"/>
      <c r="CM596" s="96"/>
      <c r="CN596" s="96"/>
      <c r="CO596" s="96"/>
      <c r="CP596" s="96"/>
      <c r="CQ596" s="96"/>
      <c r="CR596" s="96"/>
      <c r="CS596" s="96"/>
      <c r="CT596" s="96"/>
      <c r="CU596" s="96"/>
      <c r="CV596" s="96"/>
      <c r="CW596" s="96"/>
      <c r="CX596" s="96"/>
      <c r="CY596" s="96"/>
      <c r="CZ596" s="96"/>
      <c r="DA596" s="96"/>
      <c r="DB596" s="96"/>
      <c r="DC596" s="96"/>
      <c r="DD596" s="96"/>
      <c r="DE596" s="96"/>
      <c r="DF596" s="96"/>
      <c r="DG596" s="96"/>
      <c r="DH596" s="96"/>
      <c r="DI596" s="96"/>
      <c r="DJ596" s="96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6"/>
      <c r="DV596" s="96"/>
      <c r="DW596" s="96"/>
      <c r="DX596" s="96"/>
      <c r="DY596" s="96"/>
      <c r="DZ596" s="96"/>
      <c r="EA596" s="96"/>
      <c r="EB596" s="96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96"/>
      <c r="EZ596" s="96"/>
      <c r="FA596" s="96"/>
      <c r="FB596" s="96"/>
      <c r="FC596" s="96"/>
      <c r="FD596" s="96"/>
      <c r="FE596" s="96"/>
      <c r="FF596" s="96"/>
      <c r="FG596" s="96"/>
      <c r="FH596" s="96"/>
      <c r="FI596" s="96"/>
      <c r="FJ596" s="96"/>
      <c r="FK596" s="96"/>
      <c r="FL596" s="96"/>
      <c r="FM596" s="96"/>
      <c r="FN596" s="96"/>
      <c r="FO596" s="96"/>
      <c r="FP596" s="96"/>
      <c r="FQ596" s="96"/>
      <c r="FR596" s="96"/>
      <c r="FS596" s="96"/>
      <c r="FT596" s="96"/>
      <c r="FU596" s="96"/>
      <c r="FV596" s="96"/>
      <c r="FW596" s="96"/>
      <c r="FX596" s="96"/>
      <c r="FY596" s="96"/>
      <c r="FZ596" s="96"/>
      <c r="GA596" s="96"/>
      <c r="GB596" s="96"/>
      <c r="GC596" s="96"/>
      <c r="GD596" s="96"/>
      <c r="GE596" s="96"/>
      <c r="GF596" s="96"/>
      <c r="GG596" s="96"/>
      <c r="GH596" s="96"/>
      <c r="GI596" s="96"/>
      <c r="GJ596" s="96"/>
      <c r="GK596" s="96"/>
      <c r="GL596" s="96"/>
      <c r="GM596" s="96"/>
      <c r="GN596" s="96"/>
      <c r="GO596" s="96"/>
      <c r="GP596" s="96"/>
    </row>
    <row r="597" spans="1:198" ht="15.75" hidden="1" customHeight="1">
      <c r="A597" s="333"/>
      <c r="B597" s="336"/>
      <c r="C597" s="359"/>
      <c r="D597" s="359"/>
      <c r="E597" s="354"/>
      <c r="F597" s="547"/>
      <c r="G597" s="357"/>
      <c r="H597" s="200"/>
      <c r="I597" s="155" t="s">
        <v>91</v>
      </c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367"/>
      <c r="Y597" s="40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96"/>
      <c r="BP597" s="96"/>
      <c r="BQ597" s="96"/>
      <c r="BR597" s="96"/>
      <c r="BS597" s="96"/>
      <c r="BT597" s="96"/>
      <c r="BU597" s="96"/>
      <c r="BV597" s="96"/>
      <c r="BW597" s="96"/>
      <c r="BX597" s="96"/>
      <c r="BY597" s="96"/>
      <c r="BZ597" s="96"/>
      <c r="CA597" s="96"/>
      <c r="CB597" s="96"/>
      <c r="CC597" s="96"/>
      <c r="CD597" s="96"/>
      <c r="CE597" s="96"/>
      <c r="CF597" s="96"/>
      <c r="CG597" s="96"/>
      <c r="CH597" s="96"/>
      <c r="CI597" s="96"/>
      <c r="CJ597" s="96"/>
      <c r="CK597" s="96"/>
      <c r="CL597" s="96"/>
      <c r="CM597" s="96"/>
      <c r="CN597" s="96"/>
      <c r="CO597" s="96"/>
      <c r="CP597" s="96"/>
      <c r="CQ597" s="96"/>
      <c r="CR597" s="96"/>
      <c r="CS597" s="96"/>
      <c r="CT597" s="96"/>
      <c r="CU597" s="96"/>
      <c r="CV597" s="96"/>
      <c r="CW597" s="96"/>
      <c r="CX597" s="96"/>
      <c r="CY597" s="96"/>
      <c r="CZ597" s="96"/>
      <c r="DA597" s="96"/>
      <c r="DB597" s="96"/>
      <c r="DC597" s="96"/>
      <c r="DD597" s="96"/>
      <c r="DE597" s="96"/>
      <c r="DF597" s="96"/>
      <c r="DG597" s="96"/>
      <c r="DH597" s="96"/>
      <c r="DI597" s="96"/>
      <c r="DJ597" s="96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6"/>
      <c r="DV597" s="96"/>
      <c r="DW597" s="96"/>
      <c r="DX597" s="96"/>
      <c r="DY597" s="96"/>
      <c r="DZ597" s="96"/>
      <c r="EA597" s="96"/>
      <c r="EB597" s="96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96"/>
      <c r="EZ597" s="96"/>
      <c r="FA597" s="96"/>
      <c r="FB597" s="96"/>
      <c r="FC597" s="96"/>
      <c r="FD597" s="96"/>
      <c r="FE597" s="96"/>
      <c r="FF597" s="96"/>
      <c r="FG597" s="96"/>
      <c r="FH597" s="96"/>
      <c r="FI597" s="96"/>
      <c r="FJ597" s="96"/>
      <c r="FK597" s="96"/>
      <c r="FL597" s="96"/>
      <c r="FM597" s="96"/>
      <c r="FN597" s="96"/>
      <c r="FO597" s="96"/>
      <c r="FP597" s="96"/>
      <c r="FQ597" s="96"/>
      <c r="FR597" s="96"/>
      <c r="FS597" s="96"/>
      <c r="FT597" s="96"/>
      <c r="FU597" s="96"/>
      <c r="FV597" s="96"/>
      <c r="FW597" s="96"/>
      <c r="FX597" s="96"/>
      <c r="FY597" s="96"/>
      <c r="FZ597" s="96"/>
      <c r="GA597" s="96"/>
      <c r="GB597" s="96"/>
      <c r="GC597" s="96"/>
      <c r="GD597" s="96"/>
      <c r="GE597" s="96"/>
      <c r="GF597" s="96"/>
      <c r="GG597" s="96"/>
      <c r="GH597" s="96"/>
      <c r="GI597" s="96"/>
      <c r="GJ597" s="96"/>
      <c r="GK597" s="96"/>
      <c r="GL597" s="96"/>
      <c r="GM597" s="96"/>
      <c r="GN597" s="96"/>
      <c r="GO597" s="96"/>
      <c r="GP597" s="96"/>
    </row>
    <row r="598" spans="1:198" ht="15.75" hidden="1" customHeight="1">
      <c r="A598" s="333"/>
      <c r="B598" s="336"/>
      <c r="C598" s="359"/>
      <c r="D598" s="359"/>
      <c r="E598" s="354"/>
      <c r="F598" s="547"/>
      <c r="G598" s="357"/>
      <c r="H598" s="200"/>
      <c r="I598" s="222" t="s">
        <v>26</v>
      </c>
      <c r="J598" s="162">
        <f>SUM(J594:J597)</f>
        <v>383053</v>
      </c>
      <c r="K598" s="162">
        <f t="shared" ref="K598:P598" si="186">SUM(K594:K597)</f>
        <v>0</v>
      </c>
      <c r="L598" s="162">
        <f t="shared" si="186"/>
        <v>0</v>
      </c>
      <c r="M598" s="162">
        <f t="shared" si="186"/>
        <v>0</v>
      </c>
      <c r="N598" s="162">
        <f t="shared" si="186"/>
        <v>0</v>
      </c>
      <c r="O598" s="162">
        <f t="shared" si="186"/>
        <v>0</v>
      </c>
      <c r="P598" s="162">
        <f t="shared" si="186"/>
        <v>0</v>
      </c>
      <c r="Q598" s="162"/>
      <c r="R598" s="162"/>
      <c r="S598" s="162"/>
      <c r="T598" s="162"/>
      <c r="U598" s="162"/>
      <c r="V598" s="162"/>
      <c r="W598" s="162"/>
      <c r="X598" s="367"/>
      <c r="Y598" s="40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  <c r="BY598" s="96"/>
      <c r="BZ598" s="96"/>
      <c r="CA598" s="96"/>
      <c r="CB598" s="96"/>
      <c r="CC598" s="96"/>
      <c r="CD598" s="96"/>
      <c r="CE598" s="96"/>
      <c r="CF598" s="96"/>
      <c r="CG598" s="96"/>
      <c r="CH598" s="96"/>
      <c r="CI598" s="96"/>
      <c r="CJ598" s="96"/>
      <c r="CK598" s="96"/>
      <c r="CL598" s="96"/>
      <c r="CM598" s="96"/>
      <c r="CN598" s="96"/>
      <c r="CO598" s="96"/>
      <c r="CP598" s="96"/>
      <c r="CQ598" s="96"/>
      <c r="CR598" s="96"/>
      <c r="CS598" s="96"/>
      <c r="CT598" s="96"/>
      <c r="CU598" s="96"/>
      <c r="CV598" s="96"/>
      <c r="CW598" s="96"/>
      <c r="CX598" s="96"/>
      <c r="CY598" s="96"/>
      <c r="CZ598" s="96"/>
      <c r="DA598" s="96"/>
      <c r="DB598" s="96"/>
      <c r="DC598" s="96"/>
      <c r="DD598" s="96"/>
      <c r="DE598" s="96"/>
      <c r="DF598" s="96"/>
      <c r="DG598" s="96"/>
      <c r="DH598" s="96"/>
      <c r="DI598" s="96"/>
      <c r="DJ598" s="96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6"/>
      <c r="DV598" s="96"/>
      <c r="DW598" s="96"/>
      <c r="DX598" s="96"/>
      <c r="DY598" s="96"/>
      <c r="DZ598" s="96"/>
      <c r="EA598" s="96"/>
      <c r="EB598" s="96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96"/>
      <c r="EZ598" s="96"/>
      <c r="FA598" s="96"/>
      <c r="FB598" s="96"/>
      <c r="FC598" s="96"/>
      <c r="FD598" s="96"/>
      <c r="FE598" s="96"/>
      <c r="FF598" s="96"/>
      <c r="FG598" s="96"/>
      <c r="FH598" s="96"/>
      <c r="FI598" s="96"/>
      <c r="FJ598" s="96"/>
      <c r="FK598" s="96"/>
      <c r="FL598" s="96"/>
      <c r="FM598" s="96"/>
      <c r="FN598" s="96"/>
      <c r="FO598" s="96"/>
      <c r="FP598" s="96"/>
      <c r="FQ598" s="96"/>
      <c r="FR598" s="96"/>
      <c r="FS598" s="96"/>
      <c r="FT598" s="96"/>
      <c r="FU598" s="96"/>
      <c r="FV598" s="96"/>
      <c r="FW598" s="96"/>
      <c r="FX598" s="96"/>
      <c r="FY598" s="96"/>
      <c r="FZ598" s="96"/>
      <c r="GA598" s="96"/>
      <c r="GB598" s="96"/>
      <c r="GC598" s="96"/>
      <c r="GD598" s="96"/>
      <c r="GE598" s="96"/>
      <c r="GF598" s="96"/>
      <c r="GG598" s="96"/>
      <c r="GH598" s="96"/>
      <c r="GI598" s="96"/>
      <c r="GJ598" s="96"/>
      <c r="GK598" s="96"/>
      <c r="GL598" s="96"/>
      <c r="GM598" s="96"/>
      <c r="GN598" s="96"/>
      <c r="GO598" s="96"/>
      <c r="GP598" s="96"/>
    </row>
    <row r="599" spans="1:198" ht="15.75" hidden="1" customHeight="1">
      <c r="A599" s="333">
        <v>51</v>
      </c>
      <c r="B599" s="350" t="s">
        <v>76</v>
      </c>
      <c r="C599" s="405">
        <v>2018</v>
      </c>
      <c r="D599" s="405">
        <v>2024</v>
      </c>
      <c r="E599" s="454" t="s">
        <v>27</v>
      </c>
      <c r="F599" s="407">
        <v>0</v>
      </c>
      <c r="G599" s="420">
        <v>90013</v>
      </c>
      <c r="H599" s="104">
        <v>6060</v>
      </c>
      <c r="I599" s="105" t="s">
        <v>28</v>
      </c>
      <c r="J599" s="144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356">
        <f>SUM(J603:P603)</f>
        <v>0</v>
      </c>
      <c r="Y599" s="141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  <c r="AV599" s="96"/>
      <c r="AW599" s="96"/>
      <c r="AX599" s="96"/>
      <c r="AY599" s="96"/>
      <c r="AZ599" s="96"/>
      <c r="BA599" s="96"/>
      <c r="BB599" s="96"/>
      <c r="BC599" s="96"/>
      <c r="BD599" s="96"/>
      <c r="BE599" s="96"/>
      <c r="BF599" s="96"/>
      <c r="BG599" s="96"/>
      <c r="BH599" s="96"/>
      <c r="BI599" s="96"/>
      <c r="BJ599" s="96"/>
      <c r="BK599" s="96"/>
      <c r="BL599" s="96"/>
      <c r="BM599" s="96"/>
      <c r="BN599" s="96"/>
      <c r="BO599" s="96"/>
      <c r="BP599" s="96"/>
      <c r="BQ599" s="96"/>
      <c r="BR599" s="96"/>
      <c r="BS599" s="96"/>
      <c r="BT599" s="96"/>
      <c r="BU599" s="96"/>
      <c r="BV599" s="96"/>
      <c r="BW599" s="96"/>
      <c r="BX599" s="96"/>
      <c r="BY599" s="96"/>
      <c r="BZ599" s="96"/>
      <c r="CA599" s="96"/>
      <c r="CB599" s="96"/>
      <c r="CC599" s="96"/>
      <c r="CD599" s="96"/>
      <c r="CE599" s="96"/>
      <c r="CF599" s="96"/>
      <c r="CG599" s="96"/>
      <c r="CH599" s="96"/>
      <c r="CI599" s="96"/>
      <c r="CJ599" s="96"/>
      <c r="CK599" s="96"/>
      <c r="CL599" s="96"/>
      <c r="CM599" s="96"/>
      <c r="CN599" s="96"/>
      <c r="CO599" s="96"/>
      <c r="CP599" s="96"/>
      <c r="CQ599" s="96"/>
      <c r="CR599" s="96"/>
      <c r="CS599" s="96"/>
      <c r="CT599" s="96"/>
      <c r="CU599" s="96"/>
      <c r="CV599" s="96"/>
      <c r="CW599" s="96"/>
      <c r="CX599" s="96"/>
      <c r="CY599" s="96"/>
      <c r="CZ599" s="96"/>
      <c r="DA599" s="96"/>
      <c r="DB599" s="96"/>
      <c r="DC599" s="96"/>
      <c r="DD599" s="96"/>
      <c r="DE599" s="96"/>
      <c r="DF599" s="96"/>
      <c r="DG599" s="96"/>
      <c r="DH599" s="96"/>
      <c r="DI599" s="96"/>
      <c r="DJ599" s="96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6"/>
      <c r="DV599" s="96"/>
      <c r="DW599" s="96"/>
      <c r="DX599" s="96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96"/>
      <c r="EZ599" s="96"/>
      <c r="FA599" s="96"/>
      <c r="FB599" s="96"/>
      <c r="FC599" s="96"/>
      <c r="FD599" s="96"/>
      <c r="FE599" s="96"/>
      <c r="FF599" s="96"/>
      <c r="FG599" s="96"/>
      <c r="FH599" s="96"/>
      <c r="FI599" s="96"/>
      <c r="FJ599" s="96"/>
      <c r="FK599" s="96"/>
      <c r="FL599" s="96"/>
      <c r="FM599" s="96"/>
      <c r="FN599" s="96"/>
      <c r="FO599" s="96"/>
      <c r="FP599" s="96"/>
      <c r="FQ599" s="96"/>
      <c r="FR599" s="96"/>
      <c r="FS599" s="96"/>
      <c r="FT599" s="96"/>
      <c r="FU599" s="96"/>
      <c r="FV599" s="96"/>
      <c r="FW599" s="96"/>
      <c r="FX599" s="96"/>
      <c r="FY599" s="96"/>
      <c r="FZ599" s="96"/>
      <c r="GA599" s="96"/>
      <c r="GB599" s="96"/>
      <c r="GC599" s="96"/>
      <c r="GD599" s="96"/>
      <c r="GE599" s="96"/>
      <c r="GF599" s="96"/>
      <c r="GG599" s="96"/>
      <c r="GH599" s="96"/>
      <c r="GI599" s="96"/>
      <c r="GJ599" s="96"/>
      <c r="GK599" s="96"/>
      <c r="GL599" s="96"/>
      <c r="GM599" s="96"/>
      <c r="GN599" s="96"/>
      <c r="GO599" s="96"/>
      <c r="GP599" s="96"/>
    </row>
    <row r="600" spans="1:198" ht="15.75" hidden="1" customHeight="1">
      <c r="A600" s="333"/>
      <c r="B600" s="350"/>
      <c r="C600" s="405"/>
      <c r="D600" s="405"/>
      <c r="E600" s="454"/>
      <c r="F600" s="407"/>
      <c r="G600" s="420"/>
      <c r="H600" s="104">
        <v>6610</v>
      </c>
      <c r="I600" s="105" t="s">
        <v>28</v>
      </c>
      <c r="J600" s="94">
        <v>0</v>
      </c>
      <c r="K600" s="93">
        <v>0</v>
      </c>
      <c r="L600" s="93">
        <v>0</v>
      </c>
      <c r="M600" s="93">
        <v>0</v>
      </c>
      <c r="N600" s="93">
        <v>0</v>
      </c>
      <c r="O600" s="93">
        <v>0</v>
      </c>
      <c r="P600" s="93"/>
      <c r="Q600" s="93"/>
      <c r="R600" s="93"/>
      <c r="S600" s="93"/>
      <c r="T600" s="93"/>
      <c r="U600" s="93"/>
      <c r="V600" s="93"/>
      <c r="W600" s="93"/>
      <c r="X600" s="356"/>
      <c r="Y600" s="40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6"/>
      <c r="BL600" s="96"/>
      <c r="BM600" s="96"/>
      <c r="BN600" s="96"/>
      <c r="BO600" s="96"/>
      <c r="BP600" s="96"/>
      <c r="BQ600" s="96"/>
      <c r="BR600" s="96"/>
      <c r="BS600" s="96"/>
      <c r="BT600" s="96"/>
      <c r="BU600" s="96"/>
      <c r="BV600" s="96"/>
      <c r="BW600" s="96"/>
      <c r="BX600" s="96"/>
      <c r="BY600" s="96"/>
      <c r="BZ600" s="96"/>
      <c r="CA600" s="96"/>
      <c r="CB600" s="96"/>
      <c r="CC600" s="96"/>
      <c r="CD600" s="96"/>
      <c r="CE600" s="96"/>
      <c r="CF600" s="96"/>
      <c r="CG600" s="96"/>
      <c r="CH600" s="96"/>
      <c r="CI600" s="96"/>
      <c r="CJ600" s="96"/>
      <c r="CK600" s="96"/>
      <c r="CL600" s="96"/>
      <c r="CM600" s="96"/>
      <c r="CN600" s="96"/>
      <c r="CO600" s="96"/>
      <c r="CP600" s="96"/>
      <c r="CQ600" s="96"/>
      <c r="CR600" s="96"/>
      <c r="CS600" s="96"/>
      <c r="CT600" s="96"/>
      <c r="CU600" s="96"/>
      <c r="CV600" s="96"/>
      <c r="CW600" s="96"/>
      <c r="CX600" s="96"/>
      <c r="CY600" s="96"/>
      <c r="CZ600" s="96"/>
      <c r="DA600" s="96"/>
      <c r="DB600" s="96"/>
      <c r="DC600" s="96"/>
      <c r="DD600" s="96"/>
      <c r="DE600" s="96"/>
      <c r="DF600" s="96"/>
      <c r="DG600" s="96"/>
      <c r="DH600" s="96"/>
      <c r="DI600" s="96"/>
      <c r="DJ600" s="96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</row>
    <row r="601" spans="1:198" ht="15.75" hidden="1" customHeight="1">
      <c r="A601" s="333"/>
      <c r="B601" s="350"/>
      <c r="C601" s="405"/>
      <c r="D601" s="405"/>
      <c r="E601" s="454"/>
      <c r="F601" s="407"/>
      <c r="G601" s="420"/>
      <c r="H601" s="104"/>
      <c r="I601" s="105" t="s">
        <v>30</v>
      </c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356"/>
      <c r="Y601" s="40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  <c r="AV601" s="96"/>
      <c r="AW601" s="96"/>
      <c r="AX601" s="96"/>
      <c r="AY601" s="96"/>
      <c r="AZ601" s="96"/>
      <c r="BA601" s="96"/>
      <c r="BB601" s="96"/>
      <c r="BC601" s="96"/>
      <c r="BD601" s="96"/>
      <c r="BE601" s="96"/>
      <c r="BF601" s="96"/>
      <c r="BG601" s="96"/>
      <c r="BH601" s="96"/>
      <c r="BI601" s="96"/>
      <c r="BJ601" s="96"/>
      <c r="BK601" s="96"/>
      <c r="BL601" s="96"/>
      <c r="BM601" s="96"/>
      <c r="BN601" s="96"/>
      <c r="BO601" s="96"/>
      <c r="BP601" s="96"/>
      <c r="BQ601" s="96"/>
      <c r="BR601" s="96"/>
      <c r="BS601" s="96"/>
      <c r="BT601" s="96"/>
      <c r="BU601" s="96"/>
      <c r="BV601" s="96"/>
      <c r="BW601" s="96"/>
      <c r="BX601" s="96"/>
      <c r="BY601" s="96"/>
      <c r="BZ601" s="96"/>
      <c r="CA601" s="96"/>
      <c r="CB601" s="96"/>
      <c r="CC601" s="96"/>
      <c r="CD601" s="96"/>
      <c r="CE601" s="96"/>
      <c r="CF601" s="96"/>
      <c r="CG601" s="96"/>
      <c r="CH601" s="96"/>
      <c r="CI601" s="96"/>
      <c r="CJ601" s="96"/>
      <c r="CK601" s="96"/>
      <c r="CL601" s="96"/>
      <c r="CM601" s="96"/>
      <c r="CN601" s="96"/>
      <c r="CO601" s="96"/>
      <c r="CP601" s="96"/>
      <c r="CQ601" s="96"/>
      <c r="CR601" s="96"/>
      <c r="CS601" s="96"/>
      <c r="CT601" s="96"/>
      <c r="CU601" s="96"/>
      <c r="CV601" s="96"/>
      <c r="CW601" s="96"/>
      <c r="CX601" s="96"/>
      <c r="CY601" s="96"/>
      <c r="CZ601" s="96"/>
      <c r="DA601" s="96"/>
      <c r="DB601" s="96"/>
      <c r="DC601" s="96"/>
      <c r="DD601" s="96"/>
      <c r="DE601" s="96"/>
      <c r="DF601" s="96"/>
      <c r="DG601" s="96"/>
      <c r="DH601" s="96"/>
      <c r="DI601" s="96"/>
      <c r="DJ601" s="96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  <c r="FF601" s="96"/>
      <c r="FG601" s="96"/>
      <c r="FH601" s="96"/>
      <c r="FI601" s="96"/>
      <c r="FJ601" s="96"/>
      <c r="FK601" s="96"/>
      <c r="FL601" s="96"/>
      <c r="FM601" s="96"/>
      <c r="FN601" s="96"/>
      <c r="FO601" s="96"/>
      <c r="FP601" s="96"/>
      <c r="FQ601" s="96"/>
      <c r="FR601" s="96"/>
      <c r="FS601" s="96"/>
      <c r="FT601" s="96"/>
      <c r="FU601" s="96"/>
      <c r="FV601" s="96"/>
      <c r="FW601" s="96"/>
      <c r="FX601" s="96"/>
      <c r="FY601" s="96"/>
      <c r="FZ601" s="96"/>
      <c r="GA601" s="96"/>
      <c r="GB601" s="96"/>
      <c r="GC601" s="96"/>
      <c r="GD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</row>
    <row r="602" spans="1:198" ht="15.75" hidden="1" customHeight="1">
      <c r="A602" s="333"/>
      <c r="B602" s="350"/>
      <c r="C602" s="405"/>
      <c r="D602" s="405"/>
      <c r="E602" s="454"/>
      <c r="F602" s="407"/>
      <c r="G602" s="420"/>
      <c r="H602" s="104"/>
      <c r="I602" s="105" t="s">
        <v>33</v>
      </c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356"/>
      <c r="Y602" s="40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  <c r="AN602" s="96"/>
      <c r="AO602" s="96"/>
      <c r="AP602" s="96"/>
      <c r="AQ602" s="96"/>
      <c r="AR602" s="96"/>
      <c r="AS602" s="96"/>
      <c r="AT602" s="96"/>
      <c r="AU602" s="96"/>
      <c r="AV602" s="96"/>
      <c r="AW602" s="96"/>
      <c r="AX602" s="96"/>
      <c r="AY602" s="96"/>
      <c r="AZ602" s="96"/>
      <c r="BA602" s="96"/>
      <c r="BB602" s="96"/>
      <c r="BC602" s="96"/>
      <c r="BD602" s="96"/>
      <c r="BE602" s="96"/>
      <c r="BF602" s="96"/>
      <c r="BG602" s="96"/>
      <c r="BH602" s="96"/>
      <c r="BI602" s="96"/>
      <c r="BJ602" s="96"/>
      <c r="BK602" s="96"/>
      <c r="BL602" s="96"/>
      <c r="BM602" s="96"/>
      <c r="BN602" s="96"/>
      <c r="BO602" s="96"/>
      <c r="BP602" s="96"/>
      <c r="BQ602" s="96"/>
      <c r="BR602" s="96"/>
      <c r="BS602" s="96"/>
      <c r="BT602" s="96"/>
      <c r="BU602" s="96"/>
      <c r="BV602" s="96"/>
      <c r="BW602" s="96"/>
      <c r="BX602" s="96"/>
      <c r="BY602" s="96"/>
      <c r="BZ602" s="96"/>
      <c r="CA602" s="96"/>
      <c r="CB602" s="96"/>
      <c r="CC602" s="96"/>
      <c r="CD602" s="96"/>
      <c r="CE602" s="96"/>
      <c r="CF602" s="96"/>
      <c r="CG602" s="96"/>
      <c r="CH602" s="96"/>
      <c r="CI602" s="96"/>
      <c r="CJ602" s="96"/>
      <c r="CK602" s="96"/>
      <c r="CL602" s="96"/>
      <c r="CM602" s="96"/>
      <c r="CN602" s="96"/>
      <c r="CO602" s="96"/>
      <c r="CP602" s="96"/>
      <c r="CQ602" s="96"/>
      <c r="CR602" s="96"/>
      <c r="CS602" s="96"/>
      <c r="CT602" s="96"/>
      <c r="CU602" s="96"/>
      <c r="CV602" s="96"/>
      <c r="CW602" s="96"/>
      <c r="CX602" s="96"/>
      <c r="CY602" s="96"/>
      <c r="CZ602" s="96"/>
      <c r="DA602" s="96"/>
      <c r="DB602" s="96"/>
      <c r="DC602" s="96"/>
      <c r="DD602" s="96"/>
      <c r="DE602" s="96"/>
      <c r="DF602" s="96"/>
      <c r="DG602" s="96"/>
      <c r="DH602" s="96"/>
      <c r="DI602" s="96"/>
      <c r="DJ602" s="96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6"/>
      <c r="DV602" s="96"/>
      <c r="DW602" s="96"/>
      <c r="DX602" s="96"/>
      <c r="DY602" s="96"/>
      <c r="DZ602" s="96"/>
      <c r="EA602" s="96"/>
      <c r="EB602" s="96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96"/>
      <c r="EZ602" s="96"/>
      <c r="FA602" s="96"/>
      <c r="FB602" s="96"/>
      <c r="FC602" s="96"/>
      <c r="FD602" s="96"/>
      <c r="FE602" s="96"/>
      <c r="FF602" s="96"/>
      <c r="FG602" s="96"/>
      <c r="FH602" s="96"/>
      <c r="FI602" s="96"/>
      <c r="FJ602" s="96"/>
      <c r="FK602" s="96"/>
      <c r="FL602" s="96"/>
      <c r="FM602" s="96"/>
      <c r="FN602" s="96"/>
      <c r="FO602" s="96"/>
      <c r="FP602" s="96"/>
      <c r="FQ602" s="96"/>
      <c r="FR602" s="96"/>
      <c r="FS602" s="96"/>
      <c r="FT602" s="96"/>
      <c r="FU602" s="96"/>
      <c r="FV602" s="96"/>
      <c r="FW602" s="96"/>
      <c r="FX602" s="96"/>
      <c r="FY602" s="96"/>
      <c r="FZ602" s="96"/>
      <c r="GA602" s="96"/>
      <c r="GB602" s="96"/>
      <c r="GC602" s="96"/>
      <c r="GD602" s="96"/>
      <c r="GE602" s="96"/>
      <c r="GF602" s="96"/>
      <c r="GG602" s="96"/>
      <c r="GH602" s="96"/>
      <c r="GI602" s="96"/>
      <c r="GJ602" s="96"/>
      <c r="GK602" s="96"/>
      <c r="GL602" s="96"/>
      <c r="GM602" s="96"/>
      <c r="GN602" s="96"/>
      <c r="GO602" s="96"/>
      <c r="GP602" s="96"/>
    </row>
    <row r="603" spans="1:198" ht="9.75" hidden="1" customHeight="1">
      <c r="A603" s="333"/>
      <c r="B603" s="350"/>
      <c r="C603" s="405"/>
      <c r="D603" s="405"/>
      <c r="E603" s="454"/>
      <c r="F603" s="407"/>
      <c r="G603" s="420"/>
      <c r="H603" s="104"/>
      <c r="I603" s="108" t="s">
        <v>26</v>
      </c>
      <c r="J603" s="102">
        <f>SUM(J599:J602)</f>
        <v>0</v>
      </c>
      <c r="K603" s="102">
        <f t="shared" ref="K603:P603" si="187">SUM(K599:K602)</f>
        <v>0</v>
      </c>
      <c r="L603" s="102">
        <f t="shared" si="187"/>
        <v>0</v>
      </c>
      <c r="M603" s="102">
        <f t="shared" si="187"/>
        <v>0</v>
      </c>
      <c r="N603" s="102">
        <f t="shared" si="187"/>
        <v>0</v>
      </c>
      <c r="O603" s="102">
        <f t="shared" si="187"/>
        <v>0</v>
      </c>
      <c r="P603" s="102">
        <f t="shared" si="187"/>
        <v>0</v>
      </c>
      <c r="Q603" s="102"/>
      <c r="R603" s="102"/>
      <c r="S603" s="102"/>
      <c r="T603" s="102"/>
      <c r="U603" s="102"/>
      <c r="V603" s="102"/>
      <c r="W603" s="102"/>
      <c r="X603" s="356"/>
      <c r="Y603" s="40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  <c r="AQ603" s="96"/>
      <c r="AR603" s="96"/>
      <c r="AS603" s="96"/>
      <c r="AT603" s="96"/>
      <c r="AU603" s="96"/>
      <c r="AV603" s="96"/>
      <c r="AW603" s="96"/>
      <c r="AX603" s="96"/>
      <c r="AY603" s="96"/>
      <c r="AZ603" s="96"/>
      <c r="BA603" s="96"/>
      <c r="BB603" s="96"/>
      <c r="BC603" s="96"/>
      <c r="BD603" s="96"/>
      <c r="BE603" s="96"/>
      <c r="BF603" s="96"/>
      <c r="BG603" s="96"/>
      <c r="BH603" s="96"/>
      <c r="BI603" s="96"/>
      <c r="BJ603" s="96"/>
      <c r="BK603" s="96"/>
      <c r="BL603" s="96"/>
      <c r="BM603" s="96"/>
      <c r="BN603" s="96"/>
      <c r="BO603" s="96"/>
      <c r="BP603" s="96"/>
      <c r="BQ603" s="96"/>
      <c r="BR603" s="96"/>
      <c r="BS603" s="96"/>
      <c r="BT603" s="96"/>
      <c r="BU603" s="96"/>
      <c r="BV603" s="96"/>
      <c r="BW603" s="96"/>
      <c r="BX603" s="96"/>
      <c r="BY603" s="96"/>
      <c r="BZ603" s="96"/>
      <c r="CA603" s="96"/>
      <c r="CB603" s="96"/>
      <c r="CC603" s="96"/>
      <c r="CD603" s="96"/>
      <c r="CE603" s="96"/>
      <c r="CF603" s="96"/>
      <c r="CG603" s="96"/>
      <c r="CH603" s="96"/>
      <c r="CI603" s="96"/>
      <c r="CJ603" s="96"/>
      <c r="CK603" s="96"/>
      <c r="CL603" s="96"/>
      <c r="CM603" s="96"/>
      <c r="CN603" s="96"/>
      <c r="CO603" s="96"/>
      <c r="CP603" s="96"/>
      <c r="CQ603" s="96"/>
      <c r="CR603" s="96"/>
      <c r="CS603" s="96"/>
      <c r="CT603" s="96"/>
      <c r="CU603" s="96"/>
      <c r="CV603" s="96"/>
      <c r="CW603" s="96"/>
      <c r="CX603" s="96"/>
      <c r="CY603" s="96"/>
      <c r="CZ603" s="96"/>
      <c r="DA603" s="96"/>
      <c r="DB603" s="96"/>
      <c r="DC603" s="96"/>
      <c r="DD603" s="96"/>
      <c r="DE603" s="96"/>
      <c r="DF603" s="96"/>
      <c r="DG603" s="96"/>
      <c r="DH603" s="96"/>
      <c r="DI603" s="96"/>
      <c r="DJ603" s="96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6"/>
      <c r="DV603" s="96"/>
      <c r="DW603" s="96"/>
      <c r="DX603" s="96"/>
      <c r="DY603" s="96"/>
      <c r="DZ603" s="96"/>
      <c r="EA603" s="96"/>
      <c r="EB603" s="96"/>
      <c r="EC603" s="96"/>
      <c r="ED603" s="96"/>
      <c r="EE603" s="96"/>
      <c r="EF603" s="96"/>
      <c r="EG603" s="96"/>
      <c r="EH603" s="96"/>
      <c r="EI603" s="96"/>
      <c r="EJ603" s="96"/>
      <c r="EK603" s="96"/>
      <c r="EL603" s="96"/>
      <c r="EM603" s="96"/>
      <c r="EN603" s="96"/>
      <c r="EO603" s="96"/>
      <c r="EP603" s="96"/>
      <c r="EQ603" s="96"/>
      <c r="ER603" s="96"/>
      <c r="ES603" s="96"/>
      <c r="ET603" s="96"/>
      <c r="EU603" s="96"/>
      <c r="EV603" s="96"/>
      <c r="EW603" s="96"/>
      <c r="EX603" s="96"/>
      <c r="EY603" s="96"/>
      <c r="EZ603" s="96"/>
      <c r="FA603" s="96"/>
      <c r="FB603" s="96"/>
      <c r="FC603" s="96"/>
      <c r="FD603" s="96"/>
      <c r="FE603" s="96"/>
      <c r="FF603" s="96"/>
      <c r="FG603" s="96"/>
      <c r="FH603" s="96"/>
      <c r="FI603" s="96"/>
      <c r="FJ603" s="96"/>
      <c r="FK603" s="96"/>
      <c r="FL603" s="96"/>
      <c r="FM603" s="96"/>
      <c r="FN603" s="96"/>
      <c r="FO603" s="96"/>
      <c r="FP603" s="96"/>
      <c r="FQ603" s="96"/>
      <c r="FR603" s="96"/>
      <c r="FS603" s="96"/>
      <c r="FT603" s="96"/>
      <c r="FU603" s="96"/>
      <c r="FV603" s="96"/>
      <c r="FW603" s="96"/>
      <c r="FX603" s="96"/>
      <c r="FY603" s="96"/>
      <c r="FZ603" s="96"/>
      <c r="GA603" s="96"/>
      <c r="GB603" s="96"/>
      <c r="GC603" s="96"/>
      <c r="GD603" s="96"/>
      <c r="GE603" s="96"/>
      <c r="GF603" s="96"/>
      <c r="GG603" s="96"/>
      <c r="GH603" s="96"/>
      <c r="GI603" s="96"/>
      <c r="GJ603" s="96"/>
      <c r="GK603" s="96"/>
      <c r="GL603" s="96"/>
      <c r="GM603" s="96"/>
      <c r="GN603" s="96"/>
      <c r="GO603" s="96"/>
      <c r="GP603" s="96"/>
    </row>
    <row r="604" spans="1:198" ht="16.5" hidden="1" customHeight="1">
      <c r="A604" s="333">
        <v>39</v>
      </c>
      <c r="B604" s="336" t="s">
        <v>205</v>
      </c>
      <c r="C604" s="358">
        <v>2024</v>
      </c>
      <c r="D604" s="358">
        <v>2024</v>
      </c>
      <c r="E604" s="372" t="s">
        <v>27</v>
      </c>
      <c r="F604" s="381">
        <f>X604</f>
        <v>0</v>
      </c>
      <c r="G604" s="361">
        <v>70007</v>
      </c>
      <c r="H604" s="90">
        <v>6050</v>
      </c>
      <c r="I604" s="61" t="s">
        <v>28</v>
      </c>
      <c r="J604" s="62"/>
      <c r="K604" s="62"/>
      <c r="L604" s="87"/>
      <c r="M604" s="87"/>
      <c r="N604" s="87"/>
      <c r="O604" s="87"/>
      <c r="P604" s="71"/>
      <c r="Q604" s="71"/>
      <c r="R604" s="71"/>
      <c r="S604" s="71"/>
      <c r="T604" s="71"/>
      <c r="U604" s="71"/>
      <c r="V604" s="71"/>
      <c r="W604" s="71"/>
      <c r="X604" s="367">
        <f>SUM(L608:P608)</f>
        <v>0</v>
      </c>
      <c r="Y604" s="40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  <c r="AN604" s="96"/>
      <c r="AO604" s="96"/>
      <c r="AP604" s="96"/>
      <c r="AQ604" s="96"/>
      <c r="AR604" s="96"/>
      <c r="AS604" s="96"/>
      <c r="AT604" s="96"/>
      <c r="AU604" s="96"/>
      <c r="AV604" s="96"/>
      <c r="AW604" s="96"/>
      <c r="AX604" s="96"/>
      <c r="AY604" s="96"/>
      <c r="AZ604" s="96"/>
      <c r="BA604" s="96"/>
      <c r="BB604" s="96"/>
      <c r="BC604" s="96"/>
      <c r="BD604" s="96"/>
      <c r="BE604" s="96"/>
      <c r="BF604" s="96"/>
      <c r="BG604" s="96"/>
      <c r="BH604" s="96"/>
      <c r="BI604" s="96"/>
      <c r="BJ604" s="96"/>
      <c r="BK604" s="96"/>
      <c r="BL604" s="96"/>
      <c r="BM604" s="96"/>
      <c r="BN604" s="96"/>
      <c r="BO604" s="96"/>
      <c r="BP604" s="96"/>
      <c r="BQ604" s="96"/>
      <c r="BR604" s="96"/>
      <c r="BS604" s="96"/>
      <c r="BT604" s="96"/>
      <c r="BU604" s="96"/>
      <c r="BV604" s="96"/>
      <c r="BW604" s="96"/>
      <c r="BX604" s="96"/>
      <c r="BY604" s="96"/>
      <c r="BZ604" s="96"/>
      <c r="CA604" s="96"/>
      <c r="CB604" s="96"/>
      <c r="CC604" s="96"/>
      <c r="CD604" s="96"/>
      <c r="CE604" s="96"/>
      <c r="CF604" s="96"/>
      <c r="CG604" s="96"/>
      <c r="CH604" s="96"/>
      <c r="CI604" s="96"/>
      <c r="CJ604" s="96"/>
      <c r="CK604" s="96"/>
      <c r="CL604" s="96"/>
      <c r="CM604" s="96"/>
      <c r="CN604" s="96"/>
      <c r="CO604" s="96"/>
      <c r="CP604" s="96"/>
      <c r="CQ604" s="96"/>
      <c r="CR604" s="96"/>
      <c r="CS604" s="96"/>
      <c r="CT604" s="96"/>
      <c r="CU604" s="96"/>
      <c r="CV604" s="96"/>
      <c r="CW604" s="96"/>
      <c r="CX604" s="96"/>
      <c r="CY604" s="96"/>
      <c r="CZ604" s="96"/>
      <c r="DA604" s="96"/>
      <c r="DB604" s="96"/>
      <c r="DC604" s="96"/>
      <c r="DD604" s="96"/>
      <c r="DE604" s="96"/>
      <c r="DF604" s="96"/>
      <c r="DG604" s="96"/>
      <c r="DH604" s="96"/>
      <c r="DI604" s="96"/>
      <c r="DJ604" s="96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6"/>
      <c r="DV604" s="96"/>
      <c r="DW604" s="96"/>
      <c r="DX604" s="96"/>
      <c r="DY604" s="96"/>
      <c r="DZ604" s="96"/>
      <c r="EA604" s="96"/>
      <c r="EB604" s="96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96"/>
      <c r="EZ604" s="96"/>
      <c r="FA604" s="96"/>
      <c r="FB604" s="96"/>
      <c r="FC604" s="96"/>
      <c r="FD604" s="96"/>
      <c r="FE604" s="96"/>
      <c r="FF604" s="96"/>
      <c r="FG604" s="96"/>
      <c r="FH604" s="96"/>
      <c r="FI604" s="96"/>
      <c r="FJ604" s="96"/>
      <c r="FK604" s="96"/>
      <c r="FL604" s="96"/>
      <c r="FM604" s="96"/>
      <c r="FN604" s="96"/>
      <c r="FO604" s="96"/>
      <c r="FP604" s="96"/>
      <c r="FQ604" s="96"/>
      <c r="FR604" s="96"/>
      <c r="FS604" s="96"/>
      <c r="FT604" s="96"/>
      <c r="FU604" s="96"/>
      <c r="FV604" s="96"/>
      <c r="FW604" s="96"/>
      <c r="FX604" s="96"/>
      <c r="FY604" s="96"/>
      <c r="FZ604" s="96"/>
      <c r="GA604" s="96"/>
      <c r="GB604" s="96"/>
      <c r="GC604" s="96"/>
      <c r="GD604" s="96"/>
      <c r="GE604" s="96"/>
      <c r="GF604" s="96"/>
      <c r="GG604" s="96"/>
      <c r="GH604" s="96"/>
      <c r="GI604" s="96"/>
      <c r="GJ604" s="96"/>
      <c r="GK604" s="96"/>
      <c r="GL604" s="96"/>
      <c r="GM604" s="96"/>
      <c r="GN604" s="96"/>
      <c r="GO604" s="96"/>
      <c r="GP604" s="96"/>
    </row>
    <row r="605" spans="1:198" ht="12" hidden="1" customHeight="1">
      <c r="A605" s="333"/>
      <c r="B605" s="336"/>
      <c r="C605" s="358"/>
      <c r="D605" s="358"/>
      <c r="E605" s="372"/>
      <c r="F605" s="381"/>
      <c r="G605" s="361"/>
      <c r="H605" s="90"/>
      <c r="I605" s="61" t="s">
        <v>31</v>
      </c>
      <c r="J605" s="62"/>
      <c r="K605" s="62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367"/>
      <c r="Y605" s="40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  <c r="AQ605" s="96"/>
      <c r="AR605" s="96"/>
      <c r="AS605" s="96"/>
      <c r="AT605" s="96"/>
      <c r="AU605" s="96"/>
      <c r="AV605" s="96"/>
      <c r="AW605" s="96"/>
      <c r="AX605" s="96"/>
      <c r="AY605" s="96"/>
      <c r="AZ605" s="96"/>
      <c r="BA605" s="96"/>
      <c r="BB605" s="96"/>
      <c r="BC605" s="96"/>
      <c r="BD605" s="96"/>
      <c r="BE605" s="96"/>
      <c r="BF605" s="96"/>
      <c r="BG605" s="96"/>
      <c r="BH605" s="96"/>
      <c r="BI605" s="96"/>
      <c r="BJ605" s="96"/>
      <c r="BK605" s="96"/>
      <c r="BL605" s="96"/>
      <c r="BM605" s="96"/>
      <c r="BN605" s="96"/>
      <c r="BO605" s="96"/>
      <c r="BP605" s="96"/>
      <c r="BQ605" s="96"/>
      <c r="BR605" s="96"/>
      <c r="BS605" s="96"/>
      <c r="BT605" s="96"/>
      <c r="BU605" s="96"/>
      <c r="BV605" s="96"/>
      <c r="BW605" s="96"/>
      <c r="BX605" s="96"/>
      <c r="BY605" s="96"/>
      <c r="BZ605" s="96"/>
      <c r="CA605" s="96"/>
      <c r="CB605" s="96"/>
      <c r="CC605" s="96"/>
      <c r="CD605" s="96"/>
      <c r="CE605" s="96"/>
      <c r="CF605" s="96"/>
      <c r="CG605" s="96"/>
      <c r="CH605" s="96"/>
      <c r="CI605" s="96"/>
      <c r="CJ605" s="96"/>
      <c r="CK605" s="96"/>
      <c r="CL605" s="96"/>
      <c r="CM605" s="96"/>
      <c r="CN605" s="96"/>
      <c r="CO605" s="96"/>
      <c r="CP605" s="96"/>
      <c r="CQ605" s="96"/>
      <c r="CR605" s="96"/>
      <c r="CS605" s="96"/>
      <c r="CT605" s="96"/>
      <c r="CU605" s="96"/>
      <c r="CV605" s="96"/>
      <c r="CW605" s="96"/>
      <c r="CX605" s="96"/>
      <c r="CY605" s="96"/>
      <c r="CZ605" s="96"/>
      <c r="DA605" s="96"/>
      <c r="DB605" s="96"/>
      <c r="DC605" s="96"/>
      <c r="DD605" s="96"/>
      <c r="DE605" s="96"/>
      <c r="DF605" s="96"/>
      <c r="DG605" s="96"/>
      <c r="DH605" s="96"/>
      <c r="DI605" s="96"/>
      <c r="DJ605" s="96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6"/>
      <c r="DV605" s="96"/>
      <c r="DW605" s="96"/>
      <c r="DX605" s="96"/>
      <c r="DY605" s="96"/>
      <c r="DZ605" s="96"/>
      <c r="EA605" s="96"/>
      <c r="EB605" s="96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96"/>
      <c r="EZ605" s="96"/>
      <c r="FA605" s="96"/>
      <c r="FB605" s="96"/>
      <c r="FC605" s="96"/>
      <c r="FD605" s="96"/>
      <c r="FE605" s="96"/>
      <c r="FF605" s="96"/>
      <c r="FG605" s="96"/>
      <c r="FH605" s="96"/>
      <c r="FI605" s="96"/>
      <c r="FJ605" s="96"/>
      <c r="FK605" s="96"/>
      <c r="FL605" s="96"/>
      <c r="FM605" s="96"/>
      <c r="FN605" s="96"/>
      <c r="FO605" s="96"/>
      <c r="FP605" s="96"/>
      <c r="FQ605" s="96"/>
      <c r="FR605" s="96"/>
      <c r="FS605" s="96"/>
      <c r="FT605" s="96"/>
      <c r="FU605" s="96"/>
      <c r="FV605" s="96"/>
      <c r="FW605" s="96"/>
      <c r="FX605" s="96"/>
      <c r="FY605" s="96"/>
      <c r="FZ605" s="96"/>
      <c r="GA605" s="96"/>
      <c r="GB605" s="96"/>
      <c r="GC605" s="96"/>
      <c r="GD605" s="96"/>
      <c r="GE605" s="96"/>
      <c r="GF605" s="96"/>
      <c r="GG605" s="96"/>
      <c r="GH605" s="96"/>
      <c r="GI605" s="96"/>
      <c r="GJ605" s="96"/>
      <c r="GK605" s="96"/>
      <c r="GL605" s="96"/>
      <c r="GM605" s="96"/>
      <c r="GN605" s="96"/>
      <c r="GO605" s="96"/>
      <c r="GP605" s="96"/>
    </row>
    <row r="606" spans="1:198" ht="13.5" hidden="1" customHeight="1">
      <c r="A606" s="333"/>
      <c r="B606" s="336"/>
      <c r="C606" s="358"/>
      <c r="D606" s="358"/>
      <c r="E606" s="372"/>
      <c r="F606" s="381"/>
      <c r="G606" s="361"/>
      <c r="H606" s="90"/>
      <c r="I606" s="61" t="s">
        <v>30</v>
      </c>
      <c r="J606" s="62"/>
      <c r="K606" s="62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367"/>
      <c r="Y606" s="40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  <c r="AN606" s="96"/>
      <c r="AO606" s="96"/>
      <c r="AP606" s="96"/>
      <c r="AQ606" s="96"/>
      <c r="AR606" s="96"/>
      <c r="AS606" s="96"/>
      <c r="AT606" s="96"/>
      <c r="AU606" s="96"/>
      <c r="AV606" s="96"/>
      <c r="AW606" s="96"/>
      <c r="AX606" s="96"/>
      <c r="AY606" s="96"/>
      <c r="AZ606" s="96"/>
      <c r="BA606" s="96"/>
      <c r="BB606" s="96"/>
      <c r="BC606" s="96"/>
      <c r="BD606" s="96"/>
      <c r="BE606" s="96"/>
      <c r="BF606" s="96"/>
      <c r="BG606" s="96"/>
      <c r="BH606" s="96"/>
      <c r="BI606" s="96"/>
      <c r="BJ606" s="96"/>
      <c r="BK606" s="96"/>
      <c r="BL606" s="96"/>
      <c r="BM606" s="96"/>
      <c r="BN606" s="96"/>
      <c r="BO606" s="96"/>
      <c r="BP606" s="96"/>
      <c r="BQ606" s="96"/>
      <c r="BR606" s="96"/>
      <c r="BS606" s="96"/>
      <c r="BT606" s="96"/>
      <c r="BU606" s="96"/>
      <c r="BV606" s="96"/>
      <c r="BW606" s="96"/>
      <c r="BX606" s="96"/>
      <c r="BY606" s="96"/>
      <c r="BZ606" s="96"/>
      <c r="CA606" s="96"/>
      <c r="CB606" s="96"/>
      <c r="CC606" s="96"/>
      <c r="CD606" s="96"/>
      <c r="CE606" s="96"/>
      <c r="CF606" s="96"/>
      <c r="CG606" s="96"/>
      <c r="CH606" s="96"/>
      <c r="CI606" s="96"/>
      <c r="CJ606" s="96"/>
      <c r="CK606" s="96"/>
      <c r="CL606" s="96"/>
      <c r="CM606" s="96"/>
      <c r="CN606" s="96"/>
      <c r="CO606" s="96"/>
      <c r="CP606" s="96"/>
      <c r="CQ606" s="96"/>
      <c r="CR606" s="96"/>
      <c r="CS606" s="96"/>
      <c r="CT606" s="96"/>
      <c r="CU606" s="96"/>
      <c r="CV606" s="96"/>
      <c r="CW606" s="96"/>
      <c r="CX606" s="96"/>
      <c r="CY606" s="96"/>
      <c r="CZ606" s="96"/>
      <c r="DA606" s="96"/>
      <c r="DB606" s="96"/>
      <c r="DC606" s="96"/>
      <c r="DD606" s="96"/>
      <c r="DE606" s="96"/>
      <c r="DF606" s="96"/>
      <c r="DG606" s="96"/>
      <c r="DH606" s="96"/>
      <c r="DI606" s="96"/>
      <c r="DJ606" s="96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6"/>
      <c r="DV606" s="96"/>
      <c r="DW606" s="96"/>
      <c r="DX606" s="96"/>
      <c r="DY606" s="96"/>
      <c r="DZ606" s="96"/>
      <c r="EA606" s="96"/>
      <c r="EB606" s="96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96"/>
      <c r="EZ606" s="96"/>
      <c r="FA606" s="96"/>
      <c r="FB606" s="96"/>
      <c r="FC606" s="96"/>
      <c r="FD606" s="96"/>
      <c r="FE606" s="96"/>
      <c r="FF606" s="96"/>
      <c r="FG606" s="96"/>
      <c r="FH606" s="96"/>
      <c r="FI606" s="96"/>
      <c r="FJ606" s="96"/>
      <c r="FK606" s="96"/>
      <c r="FL606" s="96"/>
      <c r="FM606" s="96"/>
      <c r="FN606" s="96"/>
      <c r="FO606" s="96"/>
      <c r="FP606" s="96"/>
      <c r="FQ606" s="96"/>
      <c r="FR606" s="96"/>
      <c r="FS606" s="96"/>
      <c r="FT606" s="96"/>
      <c r="FU606" s="96"/>
      <c r="FV606" s="96"/>
      <c r="FW606" s="96"/>
      <c r="FX606" s="96"/>
      <c r="FY606" s="96"/>
      <c r="FZ606" s="96"/>
      <c r="GA606" s="96"/>
      <c r="GB606" s="96"/>
      <c r="GC606" s="96"/>
      <c r="GD606" s="96"/>
      <c r="GE606" s="96"/>
      <c r="GF606" s="96"/>
      <c r="GG606" s="96"/>
      <c r="GH606" s="96"/>
      <c r="GI606" s="96"/>
      <c r="GJ606" s="96"/>
      <c r="GK606" s="96"/>
      <c r="GL606" s="96"/>
      <c r="GM606" s="96"/>
      <c r="GN606" s="96"/>
      <c r="GO606" s="96"/>
      <c r="GP606" s="96"/>
    </row>
    <row r="607" spans="1:198" ht="15" hidden="1" customHeight="1">
      <c r="A607" s="333"/>
      <c r="B607" s="336"/>
      <c r="C607" s="358"/>
      <c r="D607" s="358"/>
      <c r="E607" s="372"/>
      <c r="F607" s="381"/>
      <c r="G607" s="361"/>
      <c r="H607" s="90"/>
      <c r="I607" s="61" t="s">
        <v>182</v>
      </c>
      <c r="J607" s="62"/>
      <c r="K607" s="62"/>
      <c r="L607" s="71">
        <v>0</v>
      </c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367"/>
      <c r="Y607" s="40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  <c r="AN607" s="96"/>
      <c r="AO607" s="96"/>
      <c r="AP607" s="96"/>
      <c r="AQ607" s="96"/>
      <c r="AR607" s="96"/>
      <c r="AS607" s="96"/>
      <c r="AT607" s="96"/>
      <c r="AU607" s="96"/>
      <c r="AV607" s="96"/>
      <c r="AW607" s="96"/>
      <c r="AX607" s="96"/>
      <c r="AY607" s="96"/>
      <c r="AZ607" s="96"/>
      <c r="BA607" s="96"/>
      <c r="BB607" s="96"/>
      <c r="BC607" s="96"/>
      <c r="BD607" s="96"/>
      <c r="BE607" s="96"/>
      <c r="BF607" s="96"/>
      <c r="BG607" s="96"/>
      <c r="BH607" s="96"/>
      <c r="BI607" s="96"/>
      <c r="BJ607" s="96"/>
      <c r="BK607" s="96"/>
      <c r="BL607" s="96"/>
      <c r="BM607" s="96"/>
      <c r="BN607" s="96"/>
      <c r="BO607" s="96"/>
      <c r="BP607" s="96"/>
      <c r="BQ607" s="96"/>
      <c r="BR607" s="96"/>
      <c r="BS607" s="96"/>
      <c r="BT607" s="96"/>
      <c r="BU607" s="96"/>
      <c r="BV607" s="96"/>
      <c r="BW607" s="96"/>
      <c r="BX607" s="96"/>
      <c r="BY607" s="96"/>
      <c r="BZ607" s="96"/>
      <c r="CA607" s="96"/>
      <c r="CB607" s="96"/>
      <c r="CC607" s="96"/>
      <c r="CD607" s="96"/>
      <c r="CE607" s="96"/>
      <c r="CF607" s="96"/>
      <c r="CG607" s="96"/>
      <c r="CH607" s="96"/>
      <c r="CI607" s="96"/>
      <c r="CJ607" s="96"/>
      <c r="CK607" s="96"/>
      <c r="CL607" s="96"/>
      <c r="CM607" s="96"/>
      <c r="CN607" s="96"/>
      <c r="CO607" s="96"/>
      <c r="CP607" s="96"/>
      <c r="CQ607" s="96"/>
      <c r="CR607" s="96"/>
      <c r="CS607" s="96"/>
      <c r="CT607" s="96"/>
      <c r="CU607" s="96"/>
      <c r="CV607" s="96"/>
      <c r="CW607" s="96"/>
      <c r="CX607" s="96"/>
      <c r="CY607" s="96"/>
      <c r="CZ607" s="96"/>
      <c r="DA607" s="96"/>
      <c r="DB607" s="96"/>
      <c r="DC607" s="96"/>
      <c r="DD607" s="96"/>
      <c r="DE607" s="96"/>
      <c r="DF607" s="96"/>
      <c r="DG607" s="96"/>
      <c r="DH607" s="96"/>
      <c r="DI607" s="96"/>
      <c r="DJ607" s="96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</row>
    <row r="608" spans="1:198" ht="14.25" hidden="1" customHeight="1">
      <c r="A608" s="333"/>
      <c r="B608" s="336"/>
      <c r="C608" s="358"/>
      <c r="D608" s="358"/>
      <c r="E608" s="372"/>
      <c r="F608" s="381"/>
      <c r="G608" s="361"/>
      <c r="H608" s="90"/>
      <c r="I608" s="64" t="s">
        <v>26</v>
      </c>
      <c r="J608" s="65"/>
      <c r="K608" s="65"/>
      <c r="L608" s="65">
        <f>SUM(L604:L607)</f>
        <v>0</v>
      </c>
      <c r="M608" s="65">
        <f>SUM(M604:M607)</f>
        <v>0</v>
      </c>
      <c r="N608" s="65">
        <f>SUM(N604:N607)</f>
        <v>0</v>
      </c>
      <c r="O608" s="65">
        <f>SUM(O604:O607)</f>
        <v>0</v>
      </c>
      <c r="P608" s="65">
        <f>SUM(P604:P607)</f>
        <v>0</v>
      </c>
      <c r="Q608" s="65"/>
      <c r="R608" s="65"/>
      <c r="S608" s="65"/>
      <c r="T608" s="65"/>
      <c r="U608" s="65"/>
      <c r="V608" s="65"/>
      <c r="W608" s="65"/>
      <c r="X608" s="367"/>
      <c r="Y608" s="40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  <c r="AK608" s="96"/>
      <c r="AL608" s="96"/>
      <c r="AM608" s="96"/>
      <c r="AN608" s="96"/>
      <c r="AO608" s="96"/>
      <c r="AP608" s="96"/>
      <c r="AQ608" s="96"/>
      <c r="AR608" s="96"/>
      <c r="AS608" s="96"/>
      <c r="AT608" s="96"/>
      <c r="AU608" s="96"/>
      <c r="AV608" s="96"/>
      <c r="AW608" s="96"/>
      <c r="AX608" s="96"/>
      <c r="AY608" s="96"/>
      <c r="AZ608" s="96"/>
      <c r="BA608" s="96"/>
      <c r="BB608" s="96"/>
      <c r="BC608" s="96"/>
      <c r="BD608" s="96"/>
      <c r="BE608" s="96"/>
      <c r="BF608" s="96"/>
      <c r="BG608" s="96"/>
      <c r="BH608" s="96"/>
      <c r="BI608" s="96"/>
      <c r="BJ608" s="96"/>
      <c r="BK608" s="96"/>
      <c r="BL608" s="96"/>
      <c r="BM608" s="96"/>
      <c r="BN608" s="96"/>
      <c r="BO608" s="96"/>
      <c r="BP608" s="96"/>
      <c r="BQ608" s="96"/>
      <c r="BR608" s="96"/>
      <c r="BS608" s="96"/>
      <c r="BT608" s="96"/>
      <c r="BU608" s="96"/>
      <c r="BV608" s="96"/>
      <c r="BW608" s="96"/>
      <c r="BX608" s="96"/>
      <c r="BY608" s="96"/>
      <c r="BZ608" s="96"/>
      <c r="CA608" s="96"/>
      <c r="CB608" s="96"/>
      <c r="CC608" s="96"/>
      <c r="CD608" s="96"/>
      <c r="CE608" s="96"/>
      <c r="CF608" s="96"/>
      <c r="CG608" s="96"/>
      <c r="CH608" s="96"/>
      <c r="CI608" s="96"/>
      <c r="CJ608" s="96"/>
      <c r="CK608" s="96"/>
      <c r="CL608" s="96"/>
      <c r="CM608" s="96"/>
      <c r="CN608" s="96"/>
      <c r="CO608" s="96"/>
      <c r="CP608" s="96"/>
      <c r="CQ608" s="96"/>
      <c r="CR608" s="96"/>
      <c r="CS608" s="96"/>
      <c r="CT608" s="96"/>
      <c r="CU608" s="96"/>
      <c r="CV608" s="96"/>
      <c r="CW608" s="96"/>
      <c r="CX608" s="96"/>
      <c r="CY608" s="96"/>
      <c r="CZ608" s="96"/>
      <c r="DA608" s="96"/>
      <c r="DB608" s="96"/>
      <c r="DC608" s="96"/>
      <c r="DD608" s="96"/>
      <c r="DE608" s="96"/>
      <c r="DF608" s="96"/>
      <c r="DG608" s="96"/>
      <c r="DH608" s="96"/>
      <c r="DI608" s="96"/>
      <c r="DJ608" s="96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</row>
    <row r="609" spans="1:198" ht="12.75" hidden="1" customHeight="1">
      <c r="A609" s="333">
        <v>40</v>
      </c>
      <c r="B609" s="350" t="s">
        <v>183</v>
      </c>
      <c r="C609" s="368">
        <v>2020</v>
      </c>
      <c r="D609" s="358">
        <v>2023</v>
      </c>
      <c r="E609" s="372" t="s">
        <v>27</v>
      </c>
      <c r="F609" s="381"/>
      <c r="G609" s="361">
        <v>70007</v>
      </c>
      <c r="H609" s="89">
        <v>6050</v>
      </c>
      <c r="I609" s="60" t="s">
        <v>28</v>
      </c>
      <c r="J609" s="65"/>
      <c r="K609" s="65"/>
      <c r="L609" s="87"/>
      <c r="M609" s="87"/>
      <c r="N609" s="87"/>
      <c r="O609" s="77"/>
      <c r="P609" s="70"/>
      <c r="Q609" s="70"/>
      <c r="R609" s="70"/>
      <c r="S609" s="70"/>
      <c r="T609" s="70"/>
      <c r="U609" s="70"/>
      <c r="V609" s="70"/>
      <c r="W609" s="70"/>
      <c r="X609" s="367">
        <f>SUM(L613:P613)</f>
        <v>0</v>
      </c>
      <c r="Y609" s="40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  <c r="AK609" s="96"/>
      <c r="AL609" s="96"/>
      <c r="AM609" s="96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</row>
    <row r="610" spans="1:198" ht="12.75" hidden="1" customHeight="1">
      <c r="A610" s="333"/>
      <c r="B610" s="350"/>
      <c r="C610" s="368"/>
      <c r="D610" s="358"/>
      <c r="E610" s="372"/>
      <c r="F610" s="381"/>
      <c r="G610" s="361"/>
      <c r="H610" s="89"/>
      <c r="I610" s="60" t="s">
        <v>31</v>
      </c>
      <c r="J610" s="65"/>
      <c r="K610" s="65"/>
      <c r="L610" s="70"/>
      <c r="M610" s="71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367"/>
      <c r="Y610" s="40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  <c r="BY610" s="96"/>
      <c r="BZ610" s="96"/>
      <c r="CA610" s="96"/>
      <c r="CB610" s="96"/>
      <c r="CC610" s="96"/>
      <c r="CD610" s="96"/>
      <c r="CE610" s="96"/>
      <c r="CF610" s="96"/>
      <c r="CG610" s="96"/>
      <c r="CH610" s="96"/>
      <c r="CI610" s="96"/>
      <c r="CJ610" s="96"/>
      <c r="CK610" s="96"/>
      <c r="CL610" s="96"/>
      <c r="CM610" s="96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</row>
    <row r="611" spans="1:198" ht="12.75" hidden="1" customHeight="1">
      <c r="A611" s="333"/>
      <c r="B611" s="350"/>
      <c r="C611" s="368"/>
      <c r="D611" s="358"/>
      <c r="E611" s="372"/>
      <c r="F611" s="381"/>
      <c r="G611" s="361"/>
      <c r="H611" s="89"/>
      <c r="I611" s="60" t="s">
        <v>30</v>
      </c>
      <c r="J611" s="65"/>
      <c r="K611" s="65"/>
      <c r="L611" s="71"/>
      <c r="M611" s="71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367"/>
      <c r="Y611" s="40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  <c r="AN611" s="96"/>
      <c r="AO611" s="96"/>
      <c r="AP611" s="96"/>
      <c r="AQ611" s="96"/>
      <c r="AR611" s="96"/>
      <c r="AS611" s="96"/>
      <c r="AT611" s="96"/>
      <c r="AU611" s="96"/>
      <c r="AV611" s="96"/>
      <c r="AW611" s="96"/>
      <c r="AX611" s="96"/>
      <c r="AY611" s="96"/>
      <c r="AZ611" s="96"/>
      <c r="BA611" s="96"/>
      <c r="BB611" s="96"/>
      <c r="BC611" s="96"/>
      <c r="BD611" s="96"/>
      <c r="BE611" s="96"/>
      <c r="BF611" s="96"/>
      <c r="BG611" s="96"/>
      <c r="BH611" s="96"/>
      <c r="BI611" s="96"/>
      <c r="BJ611" s="96"/>
      <c r="BK611" s="96"/>
      <c r="BL611" s="96"/>
      <c r="BM611" s="96"/>
      <c r="BN611" s="96"/>
      <c r="BO611" s="96"/>
      <c r="BP611" s="96"/>
      <c r="BQ611" s="96"/>
      <c r="BR611" s="96"/>
      <c r="BS611" s="96"/>
      <c r="BT611" s="96"/>
      <c r="BU611" s="96"/>
      <c r="BV611" s="96"/>
      <c r="BW611" s="96"/>
      <c r="BX611" s="96"/>
      <c r="BY611" s="96"/>
      <c r="BZ611" s="96"/>
      <c r="CA611" s="96"/>
      <c r="CB611" s="96"/>
      <c r="CC611" s="96"/>
      <c r="CD611" s="96"/>
      <c r="CE611" s="96"/>
      <c r="CF611" s="96"/>
      <c r="CG611" s="96"/>
      <c r="CH611" s="96"/>
      <c r="CI611" s="96"/>
      <c r="CJ611" s="96"/>
      <c r="CK611" s="96"/>
      <c r="CL611" s="96"/>
      <c r="CM611" s="96"/>
      <c r="CN611" s="96"/>
      <c r="CO611" s="96"/>
      <c r="CP611" s="96"/>
      <c r="CQ611" s="96"/>
      <c r="CR611" s="96"/>
      <c r="CS611" s="96"/>
      <c r="CT611" s="96"/>
      <c r="CU611" s="96"/>
      <c r="CV611" s="96"/>
      <c r="CW611" s="96"/>
      <c r="CX611" s="96"/>
      <c r="CY611" s="96"/>
      <c r="CZ611" s="96"/>
      <c r="DA611" s="96"/>
      <c r="DB611" s="96"/>
      <c r="DC611" s="96"/>
      <c r="DD611" s="96"/>
      <c r="DE611" s="96"/>
      <c r="DF611" s="96"/>
      <c r="DG611" s="96"/>
      <c r="DH611" s="96"/>
      <c r="DI611" s="96"/>
      <c r="DJ611" s="96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</row>
    <row r="612" spans="1:198" ht="12.75" hidden="1" customHeight="1">
      <c r="A612" s="333"/>
      <c r="B612" s="350"/>
      <c r="C612" s="368"/>
      <c r="D612" s="358"/>
      <c r="E612" s="372"/>
      <c r="F612" s="381"/>
      <c r="G612" s="361"/>
      <c r="H612" s="89"/>
      <c r="I612" s="61" t="s">
        <v>182</v>
      </c>
      <c r="J612" s="62"/>
      <c r="K612" s="62"/>
      <c r="L612" s="71">
        <v>0</v>
      </c>
      <c r="M612" s="71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367"/>
      <c r="Y612" s="40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  <c r="AN612" s="96"/>
      <c r="AO612" s="96"/>
      <c r="AP612" s="96"/>
      <c r="AQ612" s="96"/>
      <c r="AR612" s="96"/>
      <c r="AS612" s="96"/>
      <c r="AT612" s="96"/>
      <c r="AU612" s="96"/>
      <c r="AV612" s="96"/>
      <c r="AW612" s="96"/>
      <c r="AX612" s="96"/>
      <c r="AY612" s="96"/>
      <c r="AZ612" s="96"/>
      <c r="BA612" s="96"/>
      <c r="BB612" s="96"/>
      <c r="BC612" s="96"/>
      <c r="BD612" s="96"/>
      <c r="BE612" s="96"/>
      <c r="BF612" s="96"/>
      <c r="BG612" s="96"/>
      <c r="BH612" s="96"/>
      <c r="BI612" s="96"/>
      <c r="BJ612" s="96"/>
      <c r="BK612" s="96"/>
      <c r="BL612" s="96"/>
      <c r="BM612" s="96"/>
      <c r="BN612" s="96"/>
      <c r="BO612" s="96"/>
      <c r="BP612" s="96"/>
      <c r="BQ612" s="96"/>
      <c r="BR612" s="96"/>
      <c r="BS612" s="96"/>
      <c r="BT612" s="96"/>
      <c r="BU612" s="96"/>
      <c r="BV612" s="96"/>
      <c r="BW612" s="96"/>
      <c r="BX612" s="96"/>
      <c r="BY612" s="96"/>
      <c r="BZ612" s="96"/>
      <c r="CA612" s="96"/>
      <c r="CB612" s="96"/>
      <c r="CC612" s="96"/>
      <c r="CD612" s="96"/>
      <c r="CE612" s="96"/>
      <c r="CF612" s="96"/>
      <c r="CG612" s="96"/>
      <c r="CH612" s="96"/>
      <c r="CI612" s="96"/>
      <c r="CJ612" s="96"/>
      <c r="CK612" s="96"/>
      <c r="CL612" s="96"/>
      <c r="CM612" s="96"/>
      <c r="CN612" s="96"/>
      <c r="CO612" s="96"/>
      <c r="CP612" s="96"/>
      <c r="CQ612" s="96"/>
      <c r="CR612" s="96"/>
      <c r="CS612" s="96"/>
      <c r="CT612" s="96"/>
      <c r="CU612" s="96"/>
      <c r="CV612" s="96"/>
      <c r="CW612" s="96"/>
      <c r="CX612" s="96"/>
      <c r="CY612" s="96"/>
      <c r="CZ612" s="96"/>
      <c r="DA612" s="96"/>
      <c r="DB612" s="96"/>
      <c r="DC612" s="96"/>
      <c r="DD612" s="96"/>
      <c r="DE612" s="96"/>
      <c r="DF612" s="96"/>
      <c r="DG612" s="96"/>
      <c r="DH612" s="96"/>
      <c r="DI612" s="96"/>
      <c r="DJ612" s="96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  <c r="FF612" s="96"/>
      <c r="FG612" s="96"/>
      <c r="FH612" s="96"/>
      <c r="FI612" s="96"/>
      <c r="FJ612" s="96"/>
      <c r="FK612" s="96"/>
      <c r="FL612" s="96"/>
      <c r="FM612" s="96"/>
      <c r="FN612" s="96"/>
      <c r="FO612" s="96"/>
      <c r="FP612" s="96"/>
      <c r="FQ612" s="96"/>
      <c r="FR612" s="96"/>
      <c r="FS612" s="96"/>
      <c r="FT612" s="96"/>
      <c r="FU612" s="96"/>
      <c r="FV612" s="96"/>
      <c r="FW612" s="96"/>
      <c r="FX612" s="96"/>
      <c r="FY612" s="96"/>
      <c r="FZ612" s="96"/>
      <c r="GA612" s="96"/>
      <c r="GB612" s="96"/>
      <c r="GC612" s="96"/>
      <c r="GD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</row>
    <row r="613" spans="1:198" ht="12" hidden="1" customHeight="1">
      <c r="A613" s="333"/>
      <c r="B613" s="350"/>
      <c r="C613" s="368"/>
      <c r="D613" s="358"/>
      <c r="E613" s="372"/>
      <c r="F613" s="381"/>
      <c r="G613" s="361"/>
      <c r="H613" s="89"/>
      <c r="I613" s="72" t="s">
        <v>26</v>
      </c>
      <c r="J613" s="65"/>
      <c r="K613" s="65"/>
      <c r="L613" s="66">
        <f>SUM(L609:L612)</f>
        <v>0</v>
      </c>
      <c r="M613" s="66">
        <f>SUM(M609:M612)</f>
        <v>0</v>
      </c>
      <c r="N613" s="65">
        <f>SUM(N609:N612)</f>
        <v>0</v>
      </c>
      <c r="O613" s="66">
        <f>SUM(O609:O612)</f>
        <v>0</v>
      </c>
      <c r="P613" s="66">
        <f>SUM(P609:P612)</f>
        <v>0</v>
      </c>
      <c r="Q613" s="66"/>
      <c r="R613" s="66"/>
      <c r="S613" s="66"/>
      <c r="T613" s="66"/>
      <c r="U613" s="66"/>
      <c r="V613" s="66"/>
      <c r="W613" s="66"/>
      <c r="X613" s="367"/>
      <c r="Y613" s="40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96"/>
      <c r="AP613" s="96"/>
      <c r="AQ613" s="96"/>
      <c r="AR613" s="96"/>
      <c r="AS613" s="96"/>
      <c r="AT613" s="96"/>
      <c r="AU613" s="96"/>
      <c r="AV613" s="96"/>
      <c r="AW613" s="96"/>
      <c r="AX613" s="96"/>
      <c r="AY613" s="96"/>
      <c r="AZ613" s="96"/>
      <c r="BA613" s="96"/>
      <c r="BB613" s="96"/>
      <c r="BC613" s="96"/>
      <c r="BD613" s="96"/>
      <c r="BE613" s="96"/>
      <c r="BF613" s="96"/>
      <c r="BG613" s="96"/>
      <c r="BH613" s="96"/>
      <c r="BI613" s="96"/>
      <c r="BJ613" s="96"/>
      <c r="BK613" s="96"/>
      <c r="BL613" s="96"/>
      <c r="BM613" s="96"/>
      <c r="BN613" s="96"/>
      <c r="BO613" s="96"/>
      <c r="BP613" s="96"/>
      <c r="BQ613" s="96"/>
      <c r="BR613" s="96"/>
      <c r="BS613" s="96"/>
      <c r="BT613" s="96"/>
      <c r="BU613" s="96"/>
      <c r="BV613" s="96"/>
      <c r="BW613" s="96"/>
      <c r="BX613" s="96"/>
      <c r="BY613" s="96"/>
      <c r="BZ613" s="96"/>
      <c r="CA613" s="96"/>
      <c r="CB613" s="96"/>
      <c r="CC613" s="96"/>
      <c r="CD613" s="96"/>
      <c r="CE613" s="96"/>
      <c r="CF613" s="96"/>
      <c r="CG613" s="96"/>
      <c r="CH613" s="96"/>
      <c r="CI613" s="96"/>
      <c r="CJ613" s="96"/>
      <c r="CK613" s="96"/>
      <c r="CL613" s="96"/>
      <c r="CM613" s="96"/>
      <c r="CN613" s="96"/>
      <c r="CO613" s="96"/>
      <c r="CP613" s="96"/>
      <c r="CQ613" s="96"/>
      <c r="CR613" s="96"/>
      <c r="CS613" s="96"/>
      <c r="CT613" s="96"/>
      <c r="CU613" s="96"/>
      <c r="CV613" s="96"/>
      <c r="CW613" s="96"/>
      <c r="CX613" s="96"/>
      <c r="CY613" s="96"/>
      <c r="CZ613" s="96"/>
      <c r="DA613" s="96"/>
      <c r="DB613" s="96"/>
      <c r="DC613" s="96"/>
      <c r="DD613" s="96"/>
      <c r="DE613" s="96"/>
      <c r="DF613" s="96"/>
      <c r="DG613" s="96"/>
      <c r="DH613" s="96"/>
      <c r="DI613" s="96"/>
      <c r="DJ613" s="96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6"/>
      <c r="DV613" s="96"/>
      <c r="DW613" s="96"/>
      <c r="DX613" s="96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96"/>
      <c r="EZ613" s="96"/>
      <c r="FA613" s="96"/>
      <c r="FB613" s="96"/>
      <c r="FC613" s="96"/>
      <c r="FD613" s="96"/>
      <c r="FE613" s="96"/>
      <c r="FF613" s="96"/>
      <c r="FG613" s="96"/>
      <c r="FH613" s="96"/>
      <c r="FI613" s="96"/>
      <c r="FJ613" s="96"/>
      <c r="FK613" s="96"/>
      <c r="FL613" s="96"/>
      <c r="FM613" s="96"/>
      <c r="FN613" s="96"/>
      <c r="FO613" s="96"/>
      <c r="FP613" s="96"/>
      <c r="FQ613" s="96"/>
      <c r="FR613" s="96"/>
      <c r="FS613" s="96"/>
      <c r="FT613" s="96"/>
      <c r="FU613" s="96"/>
      <c r="FV613" s="96"/>
      <c r="FW613" s="96"/>
      <c r="FX613" s="96"/>
      <c r="FY613" s="96"/>
      <c r="FZ613" s="96"/>
      <c r="GA613" s="96"/>
      <c r="GB613" s="96"/>
      <c r="GC613" s="96"/>
      <c r="GD613" s="96"/>
      <c r="GE613" s="96"/>
      <c r="GF613" s="96"/>
      <c r="GG613" s="96"/>
      <c r="GH613" s="96"/>
      <c r="GI613" s="96"/>
      <c r="GJ613" s="96"/>
      <c r="GK613" s="96"/>
      <c r="GL613" s="96"/>
      <c r="GM613" s="96"/>
      <c r="GN613" s="96"/>
      <c r="GO613" s="96"/>
      <c r="GP613" s="96"/>
    </row>
    <row r="614" spans="1:198" ht="12.75" customHeight="1">
      <c r="A614" s="333">
        <v>49</v>
      </c>
      <c r="B614" s="336" t="s">
        <v>196</v>
      </c>
      <c r="C614" s="358">
        <v>2023</v>
      </c>
      <c r="D614" s="358">
        <v>2024</v>
      </c>
      <c r="E614" s="372" t="s">
        <v>27</v>
      </c>
      <c r="F614" s="381">
        <f>240000+X614</f>
        <v>2770000</v>
      </c>
      <c r="G614" s="361">
        <v>70007</v>
      </c>
      <c r="H614" s="90">
        <v>6050</v>
      </c>
      <c r="I614" s="60" t="s">
        <v>28</v>
      </c>
      <c r="J614" s="65"/>
      <c r="K614" s="65"/>
      <c r="L614" s="87"/>
      <c r="M614" s="87">
        <v>296230</v>
      </c>
      <c r="N614" s="87">
        <v>273770</v>
      </c>
      <c r="O614" s="87"/>
      <c r="P614" s="70"/>
      <c r="Q614" s="70"/>
      <c r="R614" s="70"/>
      <c r="S614" s="70"/>
      <c r="T614" s="70"/>
      <c r="U614" s="70"/>
      <c r="V614" s="70"/>
      <c r="W614" s="70"/>
      <c r="X614" s="367">
        <f>SUM(L618:W618)</f>
        <v>2530000</v>
      </c>
      <c r="Y614" s="40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</row>
    <row r="615" spans="1:198" ht="12.75" customHeight="1">
      <c r="A615" s="333"/>
      <c r="B615" s="336"/>
      <c r="C615" s="358"/>
      <c r="D615" s="358"/>
      <c r="E615" s="372"/>
      <c r="F615" s="381"/>
      <c r="G615" s="361"/>
      <c r="H615" s="90"/>
      <c r="I615" s="60" t="s">
        <v>31</v>
      </c>
      <c r="J615" s="65"/>
      <c r="K615" s="65"/>
      <c r="L615" s="70"/>
      <c r="M615" s="71"/>
      <c r="N615" s="71"/>
      <c r="O615" s="71"/>
      <c r="P615" s="70"/>
      <c r="Q615" s="70"/>
      <c r="R615" s="70"/>
      <c r="S615" s="70"/>
      <c r="T615" s="70"/>
      <c r="U615" s="70"/>
      <c r="V615" s="70"/>
      <c r="W615" s="70"/>
      <c r="X615" s="367"/>
      <c r="Y615" s="40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  <c r="BY615" s="96"/>
      <c r="BZ615" s="96"/>
      <c r="CA615" s="96"/>
      <c r="CB615" s="96"/>
      <c r="CC615" s="96"/>
      <c r="CD615" s="96"/>
      <c r="CE615" s="96"/>
      <c r="CF615" s="96"/>
      <c r="CG615" s="96"/>
      <c r="CH615" s="96"/>
      <c r="CI615" s="96"/>
      <c r="CJ615" s="96"/>
      <c r="CK615" s="96"/>
      <c r="CL615" s="96"/>
      <c r="CM615" s="96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  <c r="FF615" s="96"/>
      <c r="FG615" s="96"/>
      <c r="FH615" s="96"/>
      <c r="FI615" s="96"/>
      <c r="FJ615" s="96"/>
      <c r="FK615" s="96"/>
      <c r="FL615" s="96"/>
      <c r="FM615" s="96"/>
      <c r="FN615" s="96"/>
      <c r="FO615" s="96"/>
      <c r="FP615" s="96"/>
      <c r="FQ615" s="96"/>
      <c r="FR615" s="96"/>
      <c r="FS615" s="96"/>
      <c r="FT615" s="96"/>
      <c r="FU615" s="96"/>
      <c r="FV615" s="96"/>
      <c r="FW615" s="96"/>
      <c r="FX615" s="96"/>
      <c r="FY615" s="96"/>
      <c r="FZ615" s="96"/>
      <c r="GA615" s="96"/>
      <c r="GB615" s="96"/>
      <c r="GC615" s="96"/>
      <c r="GD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</row>
    <row r="616" spans="1:198" ht="12.75" customHeight="1">
      <c r="A616" s="333"/>
      <c r="B616" s="336"/>
      <c r="C616" s="358"/>
      <c r="D616" s="358"/>
      <c r="E616" s="372"/>
      <c r="F616" s="381"/>
      <c r="G616" s="361"/>
      <c r="H616" s="90"/>
      <c r="I616" s="60" t="s">
        <v>30</v>
      </c>
      <c r="J616" s="65"/>
      <c r="K616" s="65"/>
      <c r="L616" s="71"/>
      <c r="M616" s="71"/>
      <c r="N616" s="71"/>
      <c r="O616" s="71"/>
      <c r="P616" s="70"/>
      <c r="Q616" s="70"/>
      <c r="R616" s="70"/>
      <c r="S616" s="70"/>
      <c r="T616" s="70"/>
      <c r="U616" s="70"/>
      <c r="V616" s="70"/>
      <c r="W616" s="70"/>
      <c r="X616" s="367"/>
      <c r="Y616" s="40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  <c r="BY616" s="96"/>
      <c r="BZ616" s="96"/>
      <c r="CA616" s="96"/>
      <c r="CB616" s="96"/>
      <c r="CC616" s="96"/>
      <c r="CD616" s="96"/>
      <c r="CE616" s="96"/>
      <c r="CF616" s="96"/>
      <c r="CG616" s="96"/>
      <c r="CH616" s="96"/>
      <c r="CI616" s="96"/>
      <c r="CJ616" s="96"/>
      <c r="CK616" s="96"/>
      <c r="CL616" s="96"/>
      <c r="CM616" s="96"/>
      <c r="CN616" s="96"/>
      <c r="CO616" s="96"/>
      <c r="CP616" s="96"/>
      <c r="CQ616" s="96"/>
      <c r="CR616" s="96"/>
      <c r="CS616" s="96"/>
      <c r="CT616" s="96"/>
      <c r="CU616" s="96"/>
      <c r="CV616" s="96"/>
      <c r="CW616" s="96"/>
      <c r="CX616" s="96"/>
      <c r="CY616" s="96"/>
      <c r="CZ616" s="96"/>
      <c r="DA616" s="96"/>
      <c r="DB616" s="96"/>
      <c r="DC616" s="96"/>
      <c r="DD616" s="96"/>
      <c r="DE616" s="96"/>
      <c r="DF616" s="96"/>
      <c r="DG616" s="96"/>
      <c r="DH616" s="96"/>
      <c r="DI616" s="96"/>
      <c r="DJ616" s="96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6"/>
      <c r="DV616" s="96"/>
      <c r="DW616" s="96"/>
      <c r="DX616" s="96"/>
      <c r="DY616" s="96"/>
      <c r="DZ616" s="96"/>
      <c r="EA616" s="96"/>
      <c r="EB616" s="96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96"/>
      <c r="EZ616" s="96"/>
      <c r="FA616" s="96"/>
      <c r="FB616" s="96"/>
      <c r="FC616" s="96"/>
      <c r="FD616" s="96"/>
      <c r="FE616" s="96"/>
      <c r="FF616" s="96"/>
      <c r="FG616" s="96"/>
      <c r="FH616" s="96"/>
      <c r="FI616" s="96"/>
      <c r="FJ616" s="96"/>
      <c r="FK616" s="96"/>
      <c r="FL616" s="96"/>
      <c r="FM616" s="96"/>
      <c r="FN616" s="96"/>
      <c r="FO616" s="96"/>
      <c r="FP616" s="96"/>
      <c r="FQ616" s="96"/>
      <c r="FR616" s="96"/>
      <c r="FS616" s="96"/>
      <c r="FT616" s="96"/>
      <c r="FU616" s="96"/>
      <c r="FV616" s="96"/>
      <c r="FW616" s="96"/>
      <c r="FX616" s="96"/>
      <c r="FY616" s="96"/>
      <c r="FZ616" s="96"/>
      <c r="GA616" s="96"/>
      <c r="GB616" s="96"/>
      <c r="GC616" s="96"/>
      <c r="GD616" s="96"/>
      <c r="GE616" s="96"/>
      <c r="GF616" s="96"/>
      <c r="GG616" s="96"/>
      <c r="GH616" s="96"/>
      <c r="GI616" s="96"/>
      <c r="GJ616" s="96"/>
      <c r="GK616" s="96"/>
      <c r="GL616" s="96"/>
      <c r="GM616" s="96"/>
      <c r="GN616" s="96"/>
      <c r="GO616" s="96"/>
      <c r="GP616" s="96"/>
    </row>
    <row r="617" spans="1:198" ht="12.75" customHeight="1">
      <c r="A617" s="333"/>
      <c r="B617" s="336"/>
      <c r="C617" s="358"/>
      <c r="D617" s="358"/>
      <c r="E617" s="372"/>
      <c r="F617" s="381"/>
      <c r="G617" s="361"/>
      <c r="H617" s="90">
        <v>6370</v>
      </c>
      <c r="I617" s="61" t="s">
        <v>197</v>
      </c>
      <c r="J617" s="62"/>
      <c r="K617" s="62"/>
      <c r="L617" s="71">
        <v>0</v>
      </c>
      <c r="M617" s="87">
        <v>980000</v>
      </c>
      <c r="N617" s="87">
        <v>980000</v>
      </c>
      <c r="O617" s="71"/>
      <c r="P617" s="70"/>
      <c r="Q617" s="70"/>
      <c r="R617" s="70"/>
      <c r="S617" s="70"/>
      <c r="T617" s="70"/>
      <c r="U617" s="70"/>
      <c r="V617" s="70"/>
      <c r="W617" s="70"/>
      <c r="X617" s="367"/>
      <c r="Y617" s="40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  <c r="BY617" s="96"/>
      <c r="BZ617" s="96"/>
      <c r="CA617" s="96"/>
      <c r="CB617" s="96"/>
      <c r="CC617" s="96"/>
      <c r="CD617" s="96"/>
      <c r="CE617" s="96"/>
      <c r="CF617" s="96"/>
      <c r="CG617" s="96"/>
      <c r="CH617" s="96"/>
      <c r="CI617" s="96"/>
      <c r="CJ617" s="96"/>
      <c r="CK617" s="96"/>
      <c r="CL617" s="96"/>
      <c r="CM617" s="96"/>
      <c r="CN617" s="96"/>
      <c r="CO617" s="96"/>
      <c r="CP617" s="96"/>
      <c r="CQ617" s="96"/>
      <c r="CR617" s="96"/>
      <c r="CS617" s="96"/>
      <c r="CT617" s="96"/>
      <c r="CU617" s="96"/>
      <c r="CV617" s="96"/>
      <c r="CW617" s="96"/>
      <c r="CX617" s="96"/>
      <c r="CY617" s="96"/>
      <c r="CZ617" s="96"/>
      <c r="DA617" s="96"/>
      <c r="DB617" s="96"/>
      <c r="DC617" s="96"/>
      <c r="DD617" s="96"/>
      <c r="DE617" s="96"/>
      <c r="DF617" s="96"/>
      <c r="DG617" s="96"/>
      <c r="DH617" s="96"/>
      <c r="DI617" s="96"/>
      <c r="DJ617" s="96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6"/>
      <c r="DV617" s="96"/>
      <c r="DW617" s="96"/>
      <c r="DX617" s="96"/>
      <c r="DY617" s="96"/>
      <c r="DZ617" s="96"/>
      <c r="EA617" s="96"/>
      <c r="EB617" s="96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96"/>
      <c r="EZ617" s="96"/>
      <c r="FA617" s="96"/>
      <c r="FB617" s="96"/>
      <c r="FC617" s="96"/>
      <c r="FD617" s="96"/>
      <c r="FE617" s="96"/>
      <c r="FF617" s="96"/>
      <c r="FG617" s="96"/>
      <c r="FH617" s="96"/>
      <c r="FI617" s="96"/>
      <c r="FJ617" s="96"/>
      <c r="FK617" s="96"/>
      <c r="FL617" s="96"/>
      <c r="FM617" s="96"/>
      <c r="FN617" s="96"/>
      <c r="FO617" s="96"/>
      <c r="FP617" s="96"/>
      <c r="FQ617" s="96"/>
      <c r="FR617" s="96"/>
      <c r="FS617" s="96"/>
      <c r="FT617" s="96"/>
      <c r="FU617" s="96"/>
      <c r="FV617" s="96"/>
      <c r="FW617" s="96"/>
      <c r="FX617" s="96"/>
      <c r="FY617" s="96"/>
      <c r="FZ617" s="96"/>
      <c r="GA617" s="96"/>
      <c r="GB617" s="96"/>
      <c r="GC617" s="96"/>
      <c r="GD617" s="96"/>
      <c r="GE617" s="96"/>
      <c r="GF617" s="96"/>
      <c r="GG617" s="96"/>
      <c r="GH617" s="96"/>
      <c r="GI617" s="96"/>
      <c r="GJ617" s="96"/>
      <c r="GK617" s="96"/>
      <c r="GL617" s="96"/>
      <c r="GM617" s="96"/>
      <c r="GN617" s="96"/>
      <c r="GO617" s="96"/>
      <c r="GP617" s="96"/>
    </row>
    <row r="618" spans="1:198" ht="12" customHeight="1">
      <c r="A618" s="333"/>
      <c r="B618" s="336"/>
      <c r="C618" s="358"/>
      <c r="D618" s="358"/>
      <c r="E618" s="372"/>
      <c r="F618" s="381"/>
      <c r="G618" s="361"/>
      <c r="H618" s="90"/>
      <c r="I618" s="72" t="s">
        <v>26</v>
      </c>
      <c r="J618" s="65"/>
      <c r="K618" s="65"/>
      <c r="L618" s="66">
        <f>SUM(L614:L617)</f>
        <v>0</v>
      </c>
      <c r="M618" s="66">
        <f>SUM(M614:M617)</f>
        <v>1276230</v>
      </c>
      <c r="N618" s="65">
        <f>SUM(N614:N617)</f>
        <v>1253770</v>
      </c>
      <c r="O618" s="66">
        <f>SUM(O614:O617)</f>
        <v>0</v>
      </c>
      <c r="P618" s="66">
        <f>SUM(P614:P617)</f>
        <v>0</v>
      </c>
      <c r="Q618" s="66"/>
      <c r="R618" s="66"/>
      <c r="S618" s="66"/>
      <c r="T618" s="66"/>
      <c r="U618" s="66"/>
      <c r="V618" s="66"/>
      <c r="W618" s="66"/>
      <c r="X618" s="367"/>
      <c r="Y618" s="40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  <c r="BY618" s="96"/>
      <c r="BZ618" s="96"/>
      <c r="CA618" s="96"/>
      <c r="CB618" s="96"/>
      <c r="CC618" s="96"/>
      <c r="CD618" s="96"/>
      <c r="CE618" s="96"/>
      <c r="CF618" s="96"/>
      <c r="CG618" s="96"/>
      <c r="CH618" s="96"/>
      <c r="CI618" s="96"/>
      <c r="CJ618" s="96"/>
      <c r="CK618" s="96"/>
      <c r="CL618" s="96"/>
      <c r="CM618" s="96"/>
      <c r="CN618" s="96"/>
      <c r="CO618" s="96"/>
      <c r="CP618" s="96"/>
      <c r="CQ618" s="96"/>
      <c r="CR618" s="96"/>
      <c r="CS618" s="96"/>
      <c r="CT618" s="96"/>
      <c r="CU618" s="96"/>
      <c r="CV618" s="96"/>
      <c r="CW618" s="96"/>
      <c r="CX618" s="96"/>
      <c r="CY618" s="96"/>
      <c r="CZ618" s="96"/>
      <c r="DA618" s="96"/>
      <c r="DB618" s="96"/>
      <c r="DC618" s="96"/>
      <c r="DD618" s="96"/>
      <c r="DE618" s="96"/>
      <c r="DF618" s="96"/>
      <c r="DG618" s="96"/>
      <c r="DH618" s="96"/>
      <c r="DI618" s="96"/>
      <c r="DJ618" s="96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6"/>
      <c r="DV618" s="96"/>
      <c r="DW618" s="96"/>
      <c r="DX618" s="96"/>
      <c r="DY618" s="96"/>
      <c r="DZ618" s="96"/>
      <c r="EA618" s="96"/>
      <c r="EB618" s="96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96"/>
      <c r="EZ618" s="96"/>
      <c r="FA618" s="96"/>
      <c r="FB618" s="96"/>
      <c r="FC618" s="96"/>
      <c r="FD618" s="96"/>
      <c r="FE618" s="96"/>
      <c r="FF618" s="96"/>
      <c r="FG618" s="96"/>
      <c r="FH618" s="96"/>
      <c r="FI618" s="96"/>
      <c r="FJ618" s="96"/>
      <c r="FK618" s="96"/>
      <c r="FL618" s="96"/>
      <c r="FM618" s="96"/>
      <c r="FN618" s="96"/>
      <c r="FO618" s="96"/>
      <c r="FP618" s="96"/>
      <c r="FQ618" s="96"/>
      <c r="FR618" s="96"/>
      <c r="FS618" s="96"/>
      <c r="FT618" s="96"/>
      <c r="FU618" s="96"/>
      <c r="FV618" s="96"/>
      <c r="FW618" s="96"/>
      <c r="FX618" s="96"/>
      <c r="FY618" s="96"/>
      <c r="FZ618" s="96"/>
      <c r="GA618" s="96"/>
      <c r="GB618" s="96"/>
      <c r="GC618" s="96"/>
      <c r="GD618" s="96"/>
      <c r="GE618" s="96"/>
      <c r="GF618" s="96"/>
      <c r="GG618" s="96"/>
      <c r="GH618" s="96"/>
      <c r="GI618" s="96"/>
      <c r="GJ618" s="96"/>
      <c r="GK618" s="96"/>
      <c r="GL618" s="96"/>
      <c r="GM618" s="96"/>
      <c r="GN618" s="96"/>
      <c r="GO618" s="96"/>
      <c r="GP618" s="96"/>
    </row>
    <row r="619" spans="1:198" ht="12.75" customHeight="1">
      <c r="A619" s="333">
        <v>50</v>
      </c>
      <c r="B619" s="388" t="s">
        <v>246</v>
      </c>
      <c r="C619" s="358">
        <v>2020</v>
      </c>
      <c r="D619" s="358">
        <v>2030</v>
      </c>
      <c r="E619" s="372" t="s">
        <v>27</v>
      </c>
      <c r="F619" s="381">
        <f>7543278+X619</f>
        <v>8843278</v>
      </c>
      <c r="G619" s="361">
        <v>75023</v>
      </c>
      <c r="H619" s="90">
        <v>6050</v>
      </c>
      <c r="I619" s="60" t="s">
        <v>28</v>
      </c>
      <c r="J619" s="65"/>
      <c r="K619" s="65"/>
      <c r="L619" s="87"/>
      <c r="M619" s="87"/>
      <c r="N619" s="87"/>
      <c r="O619" s="77"/>
      <c r="R619" s="87">
        <v>800000</v>
      </c>
      <c r="S619" s="87">
        <v>500000</v>
      </c>
      <c r="T619" s="71"/>
      <c r="U619" s="70"/>
      <c r="V619" s="70"/>
      <c r="W619" s="70"/>
      <c r="X619" s="367">
        <f>SUM(L623:W623)</f>
        <v>1300000</v>
      </c>
      <c r="Y619" s="40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  <c r="BY619" s="96"/>
      <c r="BZ619" s="96"/>
      <c r="CA619" s="96"/>
      <c r="CB619" s="96"/>
      <c r="CC619" s="96"/>
      <c r="CD619" s="96"/>
      <c r="CE619" s="96"/>
      <c r="CF619" s="96"/>
      <c r="CG619" s="96"/>
      <c r="CH619" s="96"/>
      <c r="CI619" s="96"/>
      <c r="CJ619" s="96"/>
      <c r="CK619" s="96"/>
      <c r="CL619" s="96"/>
      <c r="CM619" s="96"/>
      <c r="CN619" s="96"/>
      <c r="CO619" s="96"/>
      <c r="CP619" s="96"/>
      <c r="CQ619" s="96"/>
      <c r="CR619" s="96"/>
      <c r="CS619" s="96"/>
      <c r="CT619" s="96"/>
      <c r="CU619" s="96"/>
      <c r="CV619" s="96"/>
      <c r="CW619" s="96"/>
      <c r="CX619" s="96"/>
      <c r="CY619" s="96"/>
      <c r="CZ619" s="96"/>
      <c r="DA619" s="96"/>
      <c r="DB619" s="96"/>
      <c r="DC619" s="96"/>
      <c r="DD619" s="96"/>
      <c r="DE619" s="96"/>
      <c r="DF619" s="96"/>
      <c r="DG619" s="96"/>
      <c r="DH619" s="96"/>
      <c r="DI619" s="96"/>
      <c r="DJ619" s="96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6"/>
      <c r="DV619" s="96"/>
      <c r="DW619" s="96"/>
      <c r="DX619" s="96"/>
      <c r="DY619" s="96"/>
      <c r="DZ619" s="96"/>
      <c r="EA619" s="96"/>
      <c r="EB619" s="96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96"/>
      <c r="EZ619" s="96"/>
      <c r="FA619" s="96"/>
      <c r="FB619" s="96"/>
      <c r="FC619" s="96"/>
      <c r="FD619" s="96"/>
      <c r="FE619" s="96"/>
      <c r="FF619" s="96"/>
      <c r="FG619" s="96"/>
      <c r="FH619" s="96"/>
      <c r="FI619" s="96"/>
      <c r="FJ619" s="96"/>
      <c r="FK619" s="96"/>
      <c r="FL619" s="96"/>
      <c r="FM619" s="96"/>
      <c r="FN619" s="96"/>
      <c r="FO619" s="96"/>
      <c r="FP619" s="96"/>
      <c r="FQ619" s="96"/>
      <c r="FR619" s="96"/>
      <c r="FS619" s="96"/>
      <c r="FT619" s="96"/>
      <c r="FU619" s="96"/>
      <c r="FV619" s="96"/>
      <c r="FW619" s="96"/>
      <c r="FX619" s="96"/>
      <c r="FY619" s="96"/>
      <c r="FZ619" s="96"/>
      <c r="GA619" s="96"/>
      <c r="GB619" s="96"/>
      <c r="GC619" s="96"/>
      <c r="GD619" s="96"/>
      <c r="GE619" s="96"/>
      <c r="GF619" s="96"/>
      <c r="GG619" s="96"/>
      <c r="GH619" s="96"/>
      <c r="GI619" s="96"/>
      <c r="GJ619" s="96"/>
      <c r="GK619" s="96"/>
      <c r="GL619" s="96"/>
      <c r="GM619" s="96"/>
      <c r="GN619" s="96"/>
      <c r="GO619" s="96"/>
      <c r="GP619" s="96"/>
    </row>
    <row r="620" spans="1:198" ht="12.75" customHeight="1">
      <c r="A620" s="333"/>
      <c r="B620" s="388"/>
      <c r="C620" s="358"/>
      <c r="D620" s="358"/>
      <c r="E620" s="372"/>
      <c r="F620" s="381"/>
      <c r="G620" s="361"/>
      <c r="H620" s="90"/>
      <c r="I620" s="60" t="s">
        <v>180</v>
      </c>
      <c r="J620" s="65"/>
      <c r="K620" s="65"/>
      <c r="L620" s="87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367"/>
      <c r="Y620" s="40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  <c r="BY620" s="96"/>
      <c r="BZ620" s="96"/>
      <c r="CA620" s="96"/>
      <c r="CB620" s="96"/>
      <c r="CC620" s="96"/>
      <c r="CD620" s="96"/>
      <c r="CE620" s="96"/>
      <c r="CF620" s="96"/>
      <c r="CG620" s="96"/>
      <c r="CH620" s="96"/>
      <c r="CI620" s="96"/>
      <c r="CJ620" s="96"/>
      <c r="CK620" s="96"/>
      <c r="CL620" s="96"/>
      <c r="CM620" s="96"/>
      <c r="CN620" s="96"/>
      <c r="CO620" s="96"/>
      <c r="CP620" s="96"/>
      <c r="CQ620" s="96"/>
      <c r="CR620" s="96"/>
      <c r="CS620" s="96"/>
      <c r="CT620" s="96"/>
      <c r="CU620" s="96"/>
      <c r="CV620" s="96"/>
      <c r="CW620" s="96"/>
      <c r="CX620" s="96"/>
      <c r="CY620" s="96"/>
      <c r="CZ620" s="96"/>
      <c r="DA620" s="96"/>
      <c r="DB620" s="96"/>
      <c r="DC620" s="96"/>
      <c r="DD620" s="96"/>
      <c r="DE620" s="96"/>
      <c r="DF620" s="96"/>
      <c r="DG620" s="96"/>
      <c r="DH620" s="96"/>
      <c r="DI620" s="96"/>
      <c r="DJ620" s="96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6"/>
      <c r="DV620" s="96"/>
      <c r="DW620" s="96"/>
      <c r="DX620" s="96"/>
      <c r="DY620" s="96"/>
      <c r="DZ620" s="96"/>
      <c r="EA620" s="96"/>
      <c r="EB620" s="96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96"/>
      <c r="EZ620" s="96"/>
      <c r="FA620" s="96"/>
      <c r="FB620" s="96"/>
      <c r="FC620" s="96"/>
      <c r="FD620" s="96"/>
      <c r="FE620" s="96"/>
      <c r="FF620" s="96"/>
      <c r="FG620" s="96"/>
      <c r="FH620" s="96"/>
      <c r="FI620" s="96"/>
      <c r="FJ620" s="96"/>
      <c r="FK620" s="96"/>
      <c r="FL620" s="96"/>
      <c r="FM620" s="96"/>
      <c r="FN620" s="96"/>
      <c r="FO620" s="96"/>
      <c r="FP620" s="96"/>
      <c r="FQ620" s="96"/>
      <c r="FR620" s="96"/>
      <c r="FS620" s="96"/>
      <c r="FT620" s="96"/>
      <c r="FU620" s="96"/>
      <c r="FV620" s="96"/>
      <c r="FW620" s="96"/>
      <c r="FX620" s="96"/>
      <c r="FY620" s="96"/>
      <c r="FZ620" s="96"/>
      <c r="GA620" s="96"/>
      <c r="GB620" s="96"/>
      <c r="GC620" s="96"/>
      <c r="GD620" s="96"/>
      <c r="GE620" s="96"/>
      <c r="GF620" s="96"/>
      <c r="GG620" s="96"/>
      <c r="GH620" s="96"/>
      <c r="GI620" s="96"/>
      <c r="GJ620" s="96"/>
      <c r="GK620" s="96"/>
      <c r="GL620" s="96"/>
      <c r="GM620" s="96"/>
      <c r="GN620" s="96"/>
      <c r="GO620" s="96"/>
      <c r="GP620" s="96"/>
    </row>
    <row r="621" spans="1:198" ht="12.75" customHeight="1">
      <c r="A621" s="333"/>
      <c r="B621" s="388"/>
      <c r="C621" s="358"/>
      <c r="D621" s="358"/>
      <c r="E621" s="372"/>
      <c r="F621" s="381"/>
      <c r="G621" s="361"/>
      <c r="H621" s="90"/>
      <c r="I621" s="60" t="s">
        <v>30</v>
      </c>
      <c r="J621" s="65"/>
      <c r="K621" s="65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367"/>
      <c r="Y621" s="40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  <c r="BY621" s="96"/>
      <c r="BZ621" s="96"/>
      <c r="CA621" s="96"/>
      <c r="CB621" s="96"/>
      <c r="CC621" s="96"/>
      <c r="CD621" s="96"/>
      <c r="CE621" s="96"/>
      <c r="CF621" s="96"/>
      <c r="CG621" s="96"/>
      <c r="CH621" s="96"/>
      <c r="CI621" s="96"/>
      <c r="CJ621" s="96"/>
      <c r="CK621" s="96"/>
      <c r="CL621" s="96"/>
      <c r="CM621" s="96"/>
      <c r="CN621" s="96"/>
      <c r="CO621" s="96"/>
      <c r="CP621" s="96"/>
      <c r="CQ621" s="96"/>
      <c r="CR621" s="96"/>
      <c r="CS621" s="96"/>
      <c r="CT621" s="96"/>
      <c r="CU621" s="96"/>
      <c r="CV621" s="96"/>
      <c r="CW621" s="96"/>
      <c r="CX621" s="96"/>
      <c r="CY621" s="96"/>
      <c r="CZ621" s="96"/>
      <c r="DA621" s="96"/>
      <c r="DB621" s="96"/>
      <c r="DC621" s="96"/>
      <c r="DD621" s="96"/>
      <c r="DE621" s="96"/>
      <c r="DF621" s="96"/>
      <c r="DG621" s="96"/>
      <c r="DH621" s="96"/>
      <c r="DI621" s="96"/>
      <c r="DJ621" s="96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6"/>
      <c r="DV621" s="96"/>
      <c r="DW621" s="96"/>
      <c r="DX621" s="96"/>
      <c r="DY621" s="96"/>
      <c r="DZ621" s="96"/>
      <c r="EA621" s="96"/>
      <c r="EB621" s="96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96"/>
      <c r="EZ621" s="96"/>
      <c r="FA621" s="96"/>
      <c r="FB621" s="96"/>
      <c r="FC621" s="96"/>
      <c r="FD621" s="96"/>
      <c r="FE621" s="96"/>
      <c r="FF621" s="96"/>
      <c r="FG621" s="96"/>
      <c r="FH621" s="96"/>
      <c r="FI621" s="96"/>
      <c r="FJ621" s="96"/>
      <c r="FK621" s="96"/>
      <c r="FL621" s="96"/>
      <c r="FM621" s="96"/>
      <c r="FN621" s="96"/>
      <c r="FO621" s="96"/>
      <c r="FP621" s="96"/>
      <c r="FQ621" s="96"/>
      <c r="FR621" s="96"/>
      <c r="FS621" s="96"/>
      <c r="FT621" s="96"/>
      <c r="FU621" s="96"/>
      <c r="FV621" s="96"/>
      <c r="FW621" s="96"/>
      <c r="FX621" s="96"/>
      <c r="FY621" s="96"/>
      <c r="FZ621" s="96"/>
      <c r="GA621" s="96"/>
      <c r="GB621" s="96"/>
      <c r="GC621" s="96"/>
      <c r="GD621" s="96"/>
      <c r="GE621" s="96"/>
      <c r="GF621" s="96"/>
      <c r="GG621" s="96"/>
      <c r="GH621" s="96"/>
      <c r="GI621" s="96"/>
      <c r="GJ621" s="96"/>
      <c r="GK621" s="96"/>
      <c r="GL621" s="96"/>
      <c r="GM621" s="96"/>
      <c r="GN621" s="96"/>
      <c r="GO621" s="96"/>
      <c r="GP621" s="96"/>
    </row>
    <row r="622" spans="1:198" ht="12.75" customHeight="1">
      <c r="A622" s="333"/>
      <c r="B622" s="388"/>
      <c r="C622" s="358"/>
      <c r="D622" s="358"/>
      <c r="E622" s="372"/>
      <c r="F622" s="381"/>
      <c r="G622" s="361"/>
      <c r="H622" s="90"/>
      <c r="I622" s="60" t="s">
        <v>33</v>
      </c>
      <c r="J622" s="65"/>
      <c r="K622" s="65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367"/>
      <c r="Y622" s="40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  <c r="BY622" s="96"/>
      <c r="BZ622" s="96"/>
      <c r="CA622" s="96"/>
      <c r="CB622" s="96"/>
      <c r="CC622" s="96"/>
      <c r="CD622" s="96"/>
      <c r="CE622" s="96"/>
      <c r="CF622" s="96"/>
      <c r="CG622" s="96"/>
      <c r="CH622" s="96"/>
      <c r="CI622" s="96"/>
      <c r="CJ622" s="96"/>
      <c r="CK622" s="96"/>
      <c r="CL622" s="96"/>
      <c r="CM622" s="96"/>
      <c r="CN622" s="96"/>
      <c r="CO622" s="96"/>
      <c r="CP622" s="96"/>
      <c r="CQ622" s="96"/>
      <c r="CR622" s="96"/>
      <c r="CS622" s="96"/>
      <c r="CT622" s="96"/>
      <c r="CU622" s="96"/>
      <c r="CV622" s="96"/>
      <c r="CW622" s="96"/>
      <c r="CX622" s="96"/>
      <c r="CY622" s="96"/>
      <c r="CZ622" s="96"/>
      <c r="DA622" s="96"/>
      <c r="DB622" s="96"/>
      <c r="DC622" s="96"/>
      <c r="DD622" s="96"/>
      <c r="DE622" s="96"/>
      <c r="DF622" s="96"/>
      <c r="DG622" s="96"/>
      <c r="DH622" s="96"/>
      <c r="DI622" s="96"/>
      <c r="DJ622" s="96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6"/>
      <c r="DV622" s="96"/>
      <c r="DW622" s="96"/>
      <c r="DX622" s="96"/>
      <c r="DY622" s="96"/>
      <c r="DZ622" s="96"/>
      <c r="EA622" s="96"/>
      <c r="EB622" s="96"/>
      <c r="EC622" s="96"/>
      <c r="ED622" s="96"/>
      <c r="EE622" s="96"/>
      <c r="EF622" s="96"/>
      <c r="EG622" s="96"/>
      <c r="EH622" s="96"/>
      <c r="EI622" s="96"/>
      <c r="EJ622" s="96"/>
      <c r="EK622" s="96"/>
      <c r="EL622" s="96"/>
      <c r="EM622" s="96"/>
      <c r="EN622" s="96"/>
      <c r="EO622" s="96"/>
      <c r="EP622" s="96"/>
      <c r="EQ622" s="96"/>
      <c r="ER622" s="96"/>
      <c r="ES622" s="96"/>
      <c r="ET622" s="96"/>
      <c r="EU622" s="96"/>
      <c r="EV622" s="96"/>
      <c r="EW622" s="96"/>
      <c r="EX622" s="96"/>
      <c r="EY622" s="96"/>
      <c r="EZ622" s="96"/>
      <c r="FA622" s="96"/>
      <c r="FB622" s="96"/>
      <c r="FC622" s="96"/>
      <c r="FD622" s="96"/>
      <c r="FE622" s="96"/>
      <c r="FF622" s="96"/>
      <c r="FG622" s="96"/>
      <c r="FH622" s="96"/>
      <c r="FI622" s="96"/>
      <c r="FJ622" s="96"/>
      <c r="FK622" s="96"/>
      <c r="FL622" s="96"/>
      <c r="FM622" s="96"/>
      <c r="FN622" s="96"/>
      <c r="FO622" s="96"/>
      <c r="FP622" s="96"/>
      <c r="FQ622" s="96"/>
      <c r="FR622" s="96"/>
      <c r="FS622" s="96"/>
      <c r="FT622" s="96"/>
      <c r="FU622" s="96"/>
      <c r="FV622" s="96"/>
      <c r="FW622" s="96"/>
      <c r="FX622" s="96"/>
      <c r="FY622" s="96"/>
      <c r="FZ622" s="96"/>
      <c r="GA622" s="96"/>
      <c r="GB622" s="96"/>
      <c r="GC622" s="96"/>
      <c r="GD622" s="96"/>
      <c r="GE622" s="96"/>
      <c r="GF622" s="96"/>
      <c r="GG622" s="96"/>
      <c r="GH622" s="96"/>
      <c r="GI622" s="96"/>
      <c r="GJ622" s="96"/>
      <c r="GK622" s="96"/>
      <c r="GL622" s="96"/>
      <c r="GM622" s="96"/>
      <c r="GN622" s="96"/>
      <c r="GO622" s="96"/>
      <c r="GP622" s="96"/>
    </row>
    <row r="623" spans="1:198" ht="12" customHeight="1">
      <c r="A623" s="333"/>
      <c r="B623" s="388"/>
      <c r="C623" s="358"/>
      <c r="D623" s="358"/>
      <c r="E623" s="372"/>
      <c r="F623" s="381"/>
      <c r="G623" s="361"/>
      <c r="H623" s="90"/>
      <c r="I623" s="72" t="s">
        <v>26</v>
      </c>
      <c r="J623" s="65"/>
      <c r="K623" s="65"/>
      <c r="L623" s="66">
        <f>SUM(L619:L622)</f>
        <v>0</v>
      </c>
      <c r="M623" s="66">
        <f>SUM(M619:M622)</f>
        <v>0</v>
      </c>
      <c r="N623" s="65">
        <f t="shared" ref="N623:S623" si="188">SUM(N619:N622)</f>
        <v>0</v>
      </c>
      <c r="O623" s="66">
        <f t="shared" si="188"/>
        <v>0</v>
      </c>
      <c r="P623" s="66">
        <f t="shared" si="188"/>
        <v>0</v>
      </c>
      <c r="Q623" s="66">
        <f t="shared" si="188"/>
        <v>0</v>
      </c>
      <c r="R623" s="66">
        <f t="shared" si="188"/>
        <v>800000</v>
      </c>
      <c r="S623" s="66">
        <f t="shared" si="188"/>
        <v>500000</v>
      </c>
      <c r="T623" s="66"/>
      <c r="U623" s="66"/>
      <c r="V623" s="66"/>
      <c r="W623" s="66"/>
      <c r="X623" s="367"/>
      <c r="Y623" s="40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  <c r="BY623" s="96"/>
      <c r="BZ623" s="96"/>
      <c r="CA623" s="96"/>
      <c r="CB623" s="96"/>
      <c r="CC623" s="96"/>
      <c r="CD623" s="96"/>
      <c r="CE623" s="96"/>
      <c r="CF623" s="96"/>
      <c r="CG623" s="96"/>
      <c r="CH623" s="96"/>
      <c r="CI623" s="96"/>
      <c r="CJ623" s="96"/>
      <c r="CK623" s="96"/>
      <c r="CL623" s="96"/>
      <c r="CM623" s="96"/>
      <c r="CN623" s="96"/>
      <c r="CO623" s="96"/>
      <c r="CP623" s="96"/>
      <c r="CQ623" s="96"/>
      <c r="CR623" s="96"/>
      <c r="CS623" s="96"/>
      <c r="CT623" s="96"/>
      <c r="CU623" s="96"/>
      <c r="CV623" s="96"/>
      <c r="CW623" s="96"/>
      <c r="CX623" s="96"/>
      <c r="CY623" s="96"/>
      <c r="CZ623" s="96"/>
      <c r="DA623" s="96"/>
      <c r="DB623" s="96"/>
      <c r="DC623" s="96"/>
      <c r="DD623" s="96"/>
      <c r="DE623" s="96"/>
      <c r="DF623" s="96"/>
      <c r="DG623" s="96"/>
      <c r="DH623" s="96"/>
      <c r="DI623" s="96"/>
      <c r="DJ623" s="96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6"/>
      <c r="DV623" s="96"/>
      <c r="DW623" s="96"/>
      <c r="DX623" s="96"/>
      <c r="DY623" s="96"/>
      <c r="DZ623" s="96"/>
      <c r="EA623" s="96"/>
      <c r="EB623" s="96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96"/>
      <c r="EZ623" s="96"/>
      <c r="FA623" s="96"/>
      <c r="FB623" s="96"/>
      <c r="FC623" s="96"/>
      <c r="FD623" s="96"/>
      <c r="FE623" s="96"/>
      <c r="FF623" s="96"/>
      <c r="FG623" s="96"/>
      <c r="FH623" s="96"/>
      <c r="FI623" s="96"/>
      <c r="FJ623" s="96"/>
      <c r="FK623" s="96"/>
      <c r="FL623" s="96"/>
      <c r="FM623" s="96"/>
      <c r="FN623" s="96"/>
      <c r="FO623" s="96"/>
      <c r="FP623" s="96"/>
      <c r="FQ623" s="96"/>
      <c r="FR623" s="96"/>
      <c r="FS623" s="96"/>
      <c r="FT623" s="96"/>
      <c r="FU623" s="96"/>
      <c r="FV623" s="96"/>
      <c r="FW623" s="96"/>
      <c r="FX623" s="96"/>
      <c r="FY623" s="96"/>
      <c r="FZ623" s="96"/>
      <c r="GA623" s="96"/>
      <c r="GB623" s="96"/>
      <c r="GC623" s="96"/>
      <c r="GD623" s="96"/>
      <c r="GE623" s="96"/>
      <c r="GF623" s="96"/>
      <c r="GG623" s="96"/>
      <c r="GH623" s="96"/>
      <c r="GI623" s="96"/>
      <c r="GJ623" s="96"/>
      <c r="GK623" s="96"/>
      <c r="GL623" s="96"/>
      <c r="GM623" s="96"/>
      <c r="GN623" s="96"/>
      <c r="GO623" s="96"/>
      <c r="GP623" s="96"/>
    </row>
    <row r="624" spans="1:198" ht="15.75" customHeight="1">
      <c r="A624" s="333">
        <v>51</v>
      </c>
      <c r="B624" s="336" t="s">
        <v>261</v>
      </c>
      <c r="C624" s="358">
        <v>2024</v>
      </c>
      <c r="D624" s="358">
        <v>2025</v>
      </c>
      <c r="E624" s="372" t="s">
        <v>27</v>
      </c>
      <c r="F624" s="381">
        <f>X624</f>
        <v>26000</v>
      </c>
      <c r="G624" s="361">
        <v>75412</v>
      </c>
      <c r="H624" s="90">
        <v>6050</v>
      </c>
      <c r="I624" s="61" t="s">
        <v>28</v>
      </c>
      <c r="J624" s="62"/>
      <c r="K624" s="62"/>
      <c r="L624" s="87">
        <v>0</v>
      </c>
      <c r="M624" s="87"/>
      <c r="N624" s="87">
        <v>25000</v>
      </c>
      <c r="O624" s="87">
        <v>1000</v>
      </c>
      <c r="P624" s="71"/>
      <c r="Q624" s="71"/>
      <c r="R624" s="87">
        <v>0</v>
      </c>
      <c r="S624" s="71"/>
      <c r="T624" s="71"/>
      <c r="U624" s="71"/>
      <c r="V624" s="71"/>
      <c r="W624" s="71"/>
      <c r="X624" s="367">
        <f>SUM(L628:W628)</f>
        <v>26000</v>
      </c>
      <c r="Y624" s="40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  <c r="BY624" s="96"/>
      <c r="BZ624" s="96"/>
      <c r="CA624" s="96"/>
      <c r="CB624" s="96"/>
      <c r="CC624" s="96"/>
      <c r="CD624" s="96"/>
      <c r="CE624" s="96"/>
      <c r="CF624" s="96"/>
      <c r="CG624" s="96"/>
      <c r="CH624" s="96"/>
      <c r="CI624" s="96"/>
      <c r="CJ624" s="96"/>
      <c r="CK624" s="96"/>
      <c r="CL624" s="96"/>
      <c r="CM624" s="96"/>
      <c r="CN624" s="96"/>
      <c r="CO624" s="96"/>
      <c r="CP624" s="96"/>
      <c r="CQ624" s="96"/>
      <c r="CR624" s="96"/>
      <c r="CS624" s="96"/>
      <c r="CT624" s="96"/>
      <c r="CU624" s="96"/>
      <c r="CV624" s="96"/>
      <c r="CW624" s="96"/>
      <c r="CX624" s="96"/>
      <c r="CY624" s="96"/>
      <c r="CZ624" s="96"/>
      <c r="DA624" s="96"/>
      <c r="DB624" s="96"/>
      <c r="DC624" s="96"/>
      <c r="DD624" s="96"/>
      <c r="DE624" s="96"/>
      <c r="DF624" s="96"/>
      <c r="DG624" s="96"/>
      <c r="DH624" s="96"/>
      <c r="DI624" s="96"/>
      <c r="DJ624" s="96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6"/>
      <c r="DV624" s="96"/>
      <c r="DW624" s="96"/>
      <c r="DX624" s="96"/>
      <c r="DY624" s="96"/>
      <c r="DZ624" s="96"/>
      <c r="EA624" s="96"/>
      <c r="EB624" s="96"/>
      <c r="EC624" s="96"/>
      <c r="ED624" s="96"/>
      <c r="EE624" s="96"/>
      <c r="EF624" s="96"/>
      <c r="EG624" s="96"/>
      <c r="EH624" s="96"/>
      <c r="EI624" s="96"/>
      <c r="EJ624" s="96"/>
      <c r="EK624" s="96"/>
      <c r="EL624" s="96"/>
      <c r="EM624" s="96"/>
      <c r="EN624" s="96"/>
      <c r="EO624" s="96"/>
      <c r="EP624" s="96"/>
      <c r="EQ624" s="96"/>
      <c r="ER624" s="96"/>
      <c r="ES624" s="96"/>
      <c r="ET624" s="96"/>
      <c r="EU624" s="96"/>
      <c r="EV624" s="96"/>
      <c r="EW624" s="96"/>
      <c r="EX624" s="96"/>
      <c r="EY624" s="96"/>
      <c r="EZ624" s="96"/>
      <c r="FA624" s="96"/>
      <c r="FB624" s="96"/>
      <c r="FC624" s="96"/>
      <c r="FD624" s="96"/>
      <c r="FE624" s="96"/>
      <c r="FF624" s="96"/>
      <c r="FG624" s="96"/>
      <c r="FH624" s="96"/>
      <c r="FI624" s="96"/>
      <c r="FJ624" s="96"/>
      <c r="FK624" s="96"/>
      <c r="FL624" s="96"/>
      <c r="FM624" s="96"/>
      <c r="FN624" s="96"/>
      <c r="FO624" s="96"/>
      <c r="FP624" s="96"/>
      <c r="FQ624" s="96"/>
      <c r="FR624" s="96"/>
      <c r="FS624" s="96"/>
      <c r="FT624" s="96"/>
      <c r="FU624" s="96"/>
      <c r="FV624" s="96"/>
      <c r="FW624" s="96"/>
      <c r="FX624" s="96"/>
      <c r="FY624" s="96"/>
      <c r="FZ624" s="96"/>
      <c r="GA624" s="96"/>
      <c r="GB624" s="96"/>
      <c r="GC624" s="96"/>
      <c r="GD624" s="96"/>
      <c r="GE624" s="96"/>
      <c r="GF624" s="96"/>
      <c r="GG624" s="96"/>
      <c r="GH624" s="96"/>
      <c r="GI624" s="96"/>
      <c r="GJ624" s="96"/>
      <c r="GK624" s="96"/>
      <c r="GL624" s="96"/>
      <c r="GM624" s="96"/>
      <c r="GN624" s="96"/>
      <c r="GO624" s="96"/>
      <c r="GP624" s="96"/>
    </row>
    <row r="625" spans="1:198" ht="15.75" customHeight="1">
      <c r="A625" s="333"/>
      <c r="B625" s="336"/>
      <c r="C625" s="358"/>
      <c r="D625" s="358"/>
      <c r="E625" s="372"/>
      <c r="F625" s="381"/>
      <c r="G625" s="361"/>
      <c r="H625" s="90"/>
      <c r="I625" s="61" t="s">
        <v>31</v>
      </c>
      <c r="J625" s="62"/>
      <c r="K625" s="62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367"/>
      <c r="Y625" s="40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  <c r="BY625" s="96"/>
      <c r="BZ625" s="96"/>
      <c r="CA625" s="96"/>
      <c r="CB625" s="96"/>
      <c r="CC625" s="96"/>
      <c r="CD625" s="96"/>
      <c r="CE625" s="96"/>
      <c r="CF625" s="96"/>
      <c r="CG625" s="96"/>
      <c r="CH625" s="96"/>
      <c r="CI625" s="96"/>
      <c r="CJ625" s="96"/>
      <c r="CK625" s="96"/>
      <c r="CL625" s="96"/>
      <c r="CM625" s="96"/>
      <c r="CN625" s="96"/>
      <c r="CO625" s="96"/>
      <c r="CP625" s="96"/>
      <c r="CQ625" s="96"/>
      <c r="CR625" s="96"/>
      <c r="CS625" s="96"/>
      <c r="CT625" s="96"/>
      <c r="CU625" s="96"/>
      <c r="CV625" s="96"/>
      <c r="CW625" s="96"/>
      <c r="CX625" s="96"/>
      <c r="CY625" s="96"/>
      <c r="CZ625" s="96"/>
      <c r="DA625" s="96"/>
      <c r="DB625" s="96"/>
      <c r="DC625" s="96"/>
      <c r="DD625" s="96"/>
      <c r="DE625" s="96"/>
      <c r="DF625" s="96"/>
      <c r="DG625" s="96"/>
      <c r="DH625" s="96"/>
      <c r="DI625" s="96"/>
      <c r="DJ625" s="96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6"/>
      <c r="DV625" s="96"/>
      <c r="DW625" s="96"/>
      <c r="DX625" s="96"/>
      <c r="DY625" s="96"/>
      <c r="DZ625" s="96"/>
      <c r="EA625" s="96"/>
      <c r="EB625" s="96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96"/>
      <c r="EZ625" s="96"/>
      <c r="FA625" s="96"/>
      <c r="FB625" s="96"/>
      <c r="FC625" s="96"/>
      <c r="FD625" s="96"/>
      <c r="FE625" s="96"/>
      <c r="FF625" s="96"/>
      <c r="FG625" s="96"/>
      <c r="FH625" s="96"/>
      <c r="FI625" s="96"/>
      <c r="FJ625" s="96"/>
      <c r="FK625" s="96"/>
      <c r="FL625" s="96"/>
      <c r="FM625" s="96"/>
      <c r="FN625" s="96"/>
      <c r="FO625" s="96"/>
      <c r="FP625" s="96"/>
      <c r="FQ625" s="96"/>
      <c r="FR625" s="96"/>
      <c r="FS625" s="96"/>
      <c r="FT625" s="96"/>
      <c r="FU625" s="96"/>
      <c r="FV625" s="96"/>
      <c r="FW625" s="96"/>
      <c r="FX625" s="96"/>
      <c r="FY625" s="96"/>
      <c r="FZ625" s="96"/>
      <c r="GA625" s="96"/>
      <c r="GB625" s="96"/>
      <c r="GC625" s="96"/>
      <c r="GD625" s="96"/>
      <c r="GE625" s="96"/>
      <c r="GF625" s="96"/>
      <c r="GG625" s="96"/>
      <c r="GH625" s="96"/>
      <c r="GI625" s="96"/>
      <c r="GJ625" s="96"/>
      <c r="GK625" s="96"/>
      <c r="GL625" s="96"/>
      <c r="GM625" s="96"/>
      <c r="GN625" s="96"/>
      <c r="GO625" s="96"/>
      <c r="GP625" s="96"/>
    </row>
    <row r="626" spans="1:198" ht="8.25" customHeight="1">
      <c r="A626" s="333"/>
      <c r="B626" s="336"/>
      <c r="C626" s="358"/>
      <c r="D626" s="358"/>
      <c r="E626" s="372"/>
      <c r="F626" s="381"/>
      <c r="G626" s="361"/>
      <c r="H626" s="90"/>
      <c r="I626" s="61" t="s">
        <v>30</v>
      </c>
      <c r="J626" s="62"/>
      <c r="K626" s="62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367"/>
      <c r="Y626" s="40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  <c r="BY626" s="96"/>
      <c r="BZ626" s="96"/>
      <c r="CA626" s="96"/>
      <c r="CB626" s="96"/>
      <c r="CC626" s="96"/>
      <c r="CD626" s="96"/>
      <c r="CE626" s="96"/>
      <c r="CF626" s="96"/>
      <c r="CG626" s="96"/>
      <c r="CH626" s="96"/>
      <c r="CI626" s="96"/>
      <c r="CJ626" s="96"/>
      <c r="CK626" s="96"/>
      <c r="CL626" s="96"/>
      <c r="CM626" s="96"/>
      <c r="CN626" s="96"/>
      <c r="CO626" s="96"/>
      <c r="CP626" s="96"/>
      <c r="CQ626" s="96"/>
      <c r="CR626" s="96"/>
      <c r="CS626" s="96"/>
      <c r="CT626" s="96"/>
      <c r="CU626" s="96"/>
      <c r="CV626" s="96"/>
      <c r="CW626" s="96"/>
      <c r="CX626" s="96"/>
      <c r="CY626" s="96"/>
      <c r="CZ626" s="96"/>
      <c r="DA626" s="96"/>
      <c r="DB626" s="96"/>
      <c r="DC626" s="96"/>
      <c r="DD626" s="96"/>
      <c r="DE626" s="96"/>
      <c r="DF626" s="96"/>
      <c r="DG626" s="96"/>
      <c r="DH626" s="96"/>
      <c r="DI626" s="96"/>
      <c r="DJ626" s="96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6"/>
      <c r="DV626" s="96"/>
      <c r="DW626" s="96"/>
      <c r="DX626" s="96"/>
      <c r="DY626" s="96"/>
      <c r="DZ626" s="96"/>
      <c r="EA626" s="96"/>
      <c r="EB626" s="96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96"/>
      <c r="EZ626" s="96"/>
      <c r="FA626" s="96"/>
      <c r="FB626" s="96"/>
      <c r="FC626" s="96"/>
      <c r="FD626" s="96"/>
      <c r="FE626" s="96"/>
      <c r="FF626" s="96"/>
      <c r="FG626" s="96"/>
      <c r="FH626" s="96"/>
      <c r="FI626" s="96"/>
      <c r="FJ626" s="96"/>
      <c r="FK626" s="96"/>
      <c r="FL626" s="96"/>
      <c r="FM626" s="96"/>
      <c r="FN626" s="96"/>
      <c r="FO626" s="96"/>
      <c r="FP626" s="96"/>
      <c r="FQ626" s="96"/>
      <c r="FR626" s="96"/>
      <c r="FS626" s="96"/>
      <c r="FT626" s="96"/>
      <c r="FU626" s="96"/>
      <c r="FV626" s="96"/>
      <c r="FW626" s="96"/>
      <c r="FX626" s="96"/>
      <c r="FY626" s="96"/>
      <c r="FZ626" s="96"/>
      <c r="GA626" s="96"/>
      <c r="GB626" s="96"/>
      <c r="GC626" s="96"/>
      <c r="GD626" s="96"/>
      <c r="GE626" s="96"/>
      <c r="GF626" s="96"/>
      <c r="GG626" s="96"/>
      <c r="GH626" s="96"/>
      <c r="GI626" s="96"/>
      <c r="GJ626" s="96"/>
      <c r="GK626" s="96"/>
      <c r="GL626" s="96"/>
      <c r="GM626" s="96"/>
      <c r="GN626" s="96"/>
      <c r="GO626" s="96"/>
      <c r="GP626" s="96"/>
    </row>
    <row r="627" spans="1:198" ht="12" customHeight="1">
      <c r="A627" s="333"/>
      <c r="B627" s="336"/>
      <c r="C627" s="358"/>
      <c r="D627" s="358"/>
      <c r="E627" s="372"/>
      <c r="F627" s="381"/>
      <c r="G627" s="361"/>
      <c r="H627" s="90"/>
      <c r="I627" s="61" t="s">
        <v>33</v>
      </c>
      <c r="J627" s="62"/>
      <c r="K627" s="62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367"/>
      <c r="Y627" s="40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  <c r="BY627" s="96"/>
      <c r="BZ627" s="96"/>
      <c r="CA627" s="96"/>
      <c r="CB627" s="96"/>
      <c r="CC627" s="96"/>
      <c r="CD627" s="96"/>
      <c r="CE627" s="96"/>
      <c r="CF627" s="96"/>
      <c r="CG627" s="96"/>
      <c r="CH627" s="96"/>
      <c r="CI627" s="96"/>
      <c r="CJ627" s="96"/>
      <c r="CK627" s="96"/>
      <c r="CL627" s="96"/>
      <c r="CM627" s="96"/>
      <c r="CN627" s="96"/>
      <c r="CO627" s="96"/>
      <c r="CP627" s="96"/>
      <c r="CQ627" s="96"/>
      <c r="CR627" s="96"/>
      <c r="CS627" s="96"/>
      <c r="CT627" s="96"/>
      <c r="CU627" s="96"/>
      <c r="CV627" s="96"/>
      <c r="CW627" s="96"/>
      <c r="CX627" s="96"/>
      <c r="CY627" s="96"/>
      <c r="CZ627" s="96"/>
      <c r="DA627" s="96"/>
      <c r="DB627" s="96"/>
      <c r="DC627" s="96"/>
      <c r="DD627" s="96"/>
      <c r="DE627" s="96"/>
      <c r="DF627" s="96"/>
      <c r="DG627" s="96"/>
      <c r="DH627" s="96"/>
      <c r="DI627" s="96"/>
      <c r="DJ627" s="96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6"/>
      <c r="DV627" s="96"/>
      <c r="DW627" s="96"/>
      <c r="DX627" s="96"/>
      <c r="DY627" s="96"/>
      <c r="DZ627" s="96"/>
      <c r="EA627" s="96"/>
      <c r="EB627" s="96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96"/>
      <c r="EZ627" s="96"/>
      <c r="FA627" s="96"/>
      <c r="FB627" s="96"/>
      <c r="FC627" s="96"/>
      <c r="FD627" s="96"/>
      <c r="FE627" s="96"/>
      <c r="FF627" s="96"/>
      <c r="FG627" s="96"/>
      <c r="FH627" s="96"/>
      <c r="FI627" s="96"/>
      <c r="FJ627" s="96"/>
      <c r="FK627" s="96"/>
      <c r="FL627" s="96"/>
      <c r="FM627" s="96"/>
      <c r="FN627" s="96"/>
      <c r="FO627" s="96"/>
      <c r="FP627" s="96"/>
      <c r="FQ627" s="96"/>
      <c r="FR627" s="96"/>
      <c r="FS627" s="96"/>
      <c r="FT627" s="96"/>
      <c r="FU627" s="96"/>
      <c r="FV627" s="96"/>
      <c r="FW627" s="96"/>
      <c r="FX627" s="96"/>
      <c r="FY627" s="96"/>
      <c r="FZ627" s="96"/>
      <c r="GA627" s="96"/>
      <c r="GB627" s="96"/>
      <c r="GC627" s="96"/>
      <c r="GD627" s="96"/>
      <c r="GE627" s="96"/>
      <c r="GF627" s="96"/>
      <c r="GG627" s="96"/>
      <c r="GH627" s="96"/>
      <c r="GI627" s="96"/>
      <c r="GJ627" s="96"/>
      <c r="GK627" s="96"/>
      <c r="GL627" s="96"/>
      <c r="GM627" s="96"/>
      <c r="GN627" s="96"/>
      <c r="GO627" s="96"/>
      <c r="GP627" s="96"/>
    </row>
    <row r="628" spans="1:198" ht="12" customHeight="1">
      <c r="A628" s="333"/>
      <c r="B628" s="336"/>
      <c r="C628" s="358"/>
      <c r="D628" s="358"/>
      <c r="E628" s="372"/>
      <c r="F628" s="381"/>
      <c r="G628" s="361"/>
      <c r="H628" s="90"/>
      <c r="I628" s="64" t="s">
        <v>26</v>
      </c>
      <c r="J628" s="65"/>
      <c r="K628" s="65"/>
      <c r="L628" s="65">
        <f>SUM(L624:L627)</f>
        <v>0</v>
      </c>
      <c r="M628" s="65">
        <f>SUM(M624:M627)</f>
        <v>0</v>
      </c>
      <c r="N628" s="65">
        <f t="shared" ref="N628:W628" si="189">SUM(N624:N627)</f>
        <v>25000</v>
      </c>
      <c r="O628" s="65">
        <f t="shared" si="189"/>
        <v>1000</v>
      </c>
      <c r="P628" s="65">
        <f t="shared" si="189"/>
        <v>0</v>
      </c>
      <c r="Q628" s="65">
        <f t="shared" si="189"/>
        <v>0</v>
      </c>
      <c r="R628" s="65">
        <f t="shared" si="189"/>
        <v>0</v>
      </c>
      <c r="S628" s="65">
        <f t="shared" si="189"/>
        <v>0</v>
      </c>
      <c r="T628" s="65">
        <f t="shared" si="189"/>
        <v>0</v>
      </c>
      <c r="U628" s="65">
        <f t="shared" si="189"/>
        <v>0</v>
      </c>
      <c r="V628" s="65">
        <f t="shared" si="189"/>
        <v>0</v>
      </c>
      <c r="W628" s="65">
        <f t="shared" si="189"/>
        <v>0</v>
      </c>
      <c r="X628" s="367"/>
      <c r="Y628" s="40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  <c r="BY628" s="96"/>
      <c r="BZ628" s="96"/>
      <c r="CA628" s="96"/>
      <c r="CB628" s="96"/>
      <c r="CC628" s="96"/>
      <c r="CD628" s="96"/>
      <c r="CE628" s="96"/>
      <c r="CF628" s="96"/>
      <c r="CG628" s="96"/>
      <c r="CH628" s="96"/>
      <c r="CI628" s="96"/>
      <c r="CJ628" s="96"/>
      <c r="CK628" s="96"/>
      <c r="CL628" s="96"/>
      <c r="CM628" s="96"/>
      <c r="CN628" s="96"/>
      <c r="CO628" s="96"/>
      <c r="CP628" s="96"/>
      <c r="CQ628" s="96"/>
      <c r="CR628" s="96"/>
      <c r="CS628" s="96"/>
      <c r="CT628" s="96"/>
      <c r="CU628" s="96"/>
      <c r="CV628" s="96"/>
      <c r="CW628" s="96"/>
      <c r="CX628" s="96"/>
      <c r="CY628" s="96"/>
      <c r="CZ628" s="96"/>
      <c r="DA628" s="96"/>
      <c r="DB628" s="96"/>
      <c r="DC628" s="96"/>
      <c r="DD628" s="96"/>
      <c r="DE628" s="96"/>
      <c r="DF628" s="96"/>
      <c r="DG628" s="96"/>
      <c r="DH628" s="96"/>
      <c r="DI628" s="96"/>
      <c r="DJ628" s="96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6"/>
      <c r="DV628" s="96"/>
      <c r="DW628" s="96"/>
      <c r="DX628" s="96"/>
      <c r="DY628" s="96"/>
      <c r="DZ628" s="96"/>
      <c r="EA628" s="96"/>
      <c r="EB628" s="96"/>
      <c r="EC628" s="96"/>
      <c r="ED628" s="96"/>
      <c r="EE628" s="96"/>
      <c r="EF628" s="96"/>
      <c r="EG628" s="96"/>
      <c r="EH628" s="96"/>
      <c r="EI628" s="96"/>
      <c r="EJ628" s="96"/>
      <c r="EK628" s="96"/>
      <c r="EL628" s="96"/>
      <c r="EM628" s="96"/>
      <c r="EN628" s="96"/>
      <c r="EO628" s="96"/>
      <c r="EP628" s="96"/>
      <c r="EQ628" s="96"/>
      <c r="ER628" s="96"/>
      <c r="ES628" s="96"/>
      <c r="ET628" s="96"/>
      <c r="EU628" s="96"/>
      <c r="EV628" s="96"/>
      <c r="EW628" s="96"/>
      <c r="EX628" s="96"/>
      <c r="EY628" s="96"/>
      <c r="EZ628" s="96"/>
      <c r="FA628" s="96"/>
      <c r="FB628" s="96"/>
      <c r="FC628" s="96"/>
      <c r="FD628" s="96"/>
      <c r="FE628" s="96"/>
      <c r="FF628" s="96"/>
      <c r="FG628" s="96"/>
      <c r="FH628" s="96"/>
      <c r="FI628" s="96"/>
      <c r="FJ628" s="96"/>
      <c r="FK628" s="96"/>
      <c r="FL628" s="96"/>
      <c r="FM628" s="96"/>
      <c r="FN628" s="96"/>
      <c r="FO628" s="96"/>
      <c r="FP628" s="96"/>
      <c r="FQ628" s="96"/>
      <c r="FR628" s="96"/>
      <c r="FS628" s="96"/>
      <c r="FT628" s="96"/>
      <c r="FU628" s="96"/>
      <c r="FV628" s="96"/>
      <c r="FW628" s="96"/>
      <c r="FX628" s="96"/>
      <c r="FY628" s="96"/>
      <c r="FZ628" s="96"/>
      <c r="GA628" s="96"/>
      <c r="GB628" s="96"/>
      <c r="GC628" s="96"/>
      <c r="GD628" s="96"/>
      <c r="GE628" s="96"/>
      <c r="GF628" s="96"/>
      <c r="GG628" s="96"/>
      <c r="GH628" s="96"/>
      <c r="GI628" s="96"/>
      <c r="GJ628" s="96"/>
      <c r="GK628" s="96"/>
      <c r="GL628" s="96"/>
      <c r="GM628" s="96"/>
      <c r="GN628" s="96"/>
      <c r="GO628" s="96"/>
      <c r="GP628" s="96"/>
    </row>
    <row r="629" spans="1:198" ht="12" customHeight="1">
      <c r="A629" s="333">
        <v>52</v>
      </c>
      <c r="B629" s="336" t="s">
        <v>231</v>
      </c>
      <c r="C629" s="368">
        <v>2019</v>
      </c>
      <c r="D629" s="358">
        <v>2025</v>
      </c>
      <c r="E629" s="372" t="s">
        <v>27</v>
      </c>
      <c r="F629" s="381">
        <f>44273+X629</f>
        <v>61473</v>
      </c>
      <c r="G629" s="361">
        <v>90026</v>
      </c>
      <c r="H629" s="89">
        <v>6050</v>
      </c>
      <c r="I629" s="60" t="s">
        <v>28</v>
      </c>
      <c r="J629" s="65"/>
      <c r="K629" s="65"/>
      <c r="L629" s="87">
        <v>0</v>
      </c>
      <c r="M629" s="87">
        <v>2200</v>
      </c>
      <c r="N629" s="87">
        <v>15000</v>
      </c>
      <c r="O629" s="77"/>
      <c r="P629" s="70"/>
      <c r="Q629" s="70"/>
      <c r="R629" s="87"/>
      <c r="S629" s="70"/>
      <c r="T629" s="70"/>
      <c r="U629" s="70"/>
      <c r="V629" s="70"/>
      <c r="W629" s="70"/>
      <c r="X629" s="367">
        <f>SUM(L633:W633)</f>
        <v>17200</v>
      </c>
      <c r="Y629" s="40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  <c r="BN629" s="96"/>
      <c r="BO629" s="96"/>
      <c r="BP629" s="96"/>
      <c r="BQ629" s="96"/>
      <c r="BR629" s="96"/>
      <c r="BS629" s="96"/>
      <c r="BT629" s="96"/>
      <c r="BU629" s="96"/>
      <c r="BV629" s="96"/>
      <c r="BW629" s="96"/>
      <c r="BX629" s="96"/>
      <c r="BY629" s="96"/>
      <c r="BZ629" s="96"/>
      <c r="CA629" s="96"/>
      <c r="CB629" s="96"/>
      <c r="CC629" s="96"/>
      <c r="CD629" s="96"/>
      <c r="CE629" s="96"/>
      <c r="CF629" s="96"/>
      <c r="CG629" s="96"/>
      <c r="CH629" s="96"/>
      <c r="CI629" s="96"/>
      <c r="CJ629" s="96"/>
      <c r="CK629" s="96"/>
      <c r="CL629" s="96"/>
      <c r="CM629" s="96"/>
      <c r="CN629" s="96"/>
      <c r="CO629" s="96"/>
      <c r="CP629" s="96"/>
      <c r="CQ629" s="96"/>
      <c r="CR629" s="96"/>
      <c r="CS629" s="96"/>
      <c r="CT629" s="96"/>
      <c r="CU629" s="96"/>
      <c r="CV629" s="96"/>
      <c r="CW629" s="96"/>
      <c r="CX629" s="96"/>
      <c r="CY629" s="96"/>
      <c r="CZ629" s="96"/>
      <c r="DA629" s="96"/>
      <c r="DB629" s="96"/>
      <c r="DC629" s="96"/>
      <c r="DD629" s="96"/>
      <c r="DE629" s="96"/>
      <c r="DF629" s="96"/>
      <c r="DG629" s="96"/>
      <c r="DH629" s="96"/>
      <c r="DI629" s="96"/>
      <c r="DJ629" s="96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6"/>
      <c r="DV629" s="96"/>
      <c r="DW629" s="96"/>
      <c r="DX629" s="96"/>
      <c r="DY629" s="96"/>
      <c r="DZ629" s="96"/>
      <c r="EA629" s="96"/>
      <c r="EB629" s="96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96"/>
      <c r="EZ629" s="96"/>
      <c r="FA629" s="96"/>
      <c r="FB629" s="96"/>
      <c r="FC629" s="96"/>
      <c r="FD629" s="96"/>
      <c r="FE629" s="96"/>
      <c r="FF629" s="96"/>
      <c r="FG629" s="96"/>
      <c r="FH629" s="96"/>
      <c r="FI629" s="96"/>
      <c r="FJ629" s="96"/>
      <c r="FK629" s="96"/>
      <c r="FL629" s="96"/>
      <c r="FM629" s="96"/>
      <c r="FN629" s="96"/>
      <c r="FO629" s="96"/>
      <c r="FP629" s="96"/>
      <c r="FQ629" s="96"/>
      <c r="FR629" s="96"/>
      <c r="FS629" s="96"/>
      <c r="FT629" s="96"/>
      <c r="FU629" s="96"/>
      <c r="FV629" s="96"/>
      <c r="FW629" s="96"/>
      <c r="FX629" s="96"/>
      <c r="FY629" s="96"/>
      <c r="FZ629" s="96"/>
      <c r="GA629" s="96"/>
      <c r="GB629" s="96"/>
      <c r="GC629" s="96"/>
      <c r="GD629" s="96"/>
      <c r="GE629" s="96"/>
      <c r="GF629" s="96"/>
      <c r="GG629" s="96"/>
      <c r="GH629" s="96"/>
      <c r="GI629" s="96"/>
      <c r="GJ629" s="96"/>
      <c r="GK629" s="96"/>
      <c r="GL629" s="96"/>
      <c r="GM629" s="96"/>
      <c r="GN629" s="96"/>
      <c r="GO629" s="96"/>
      <c r="GP629" s="96"/>
    </row>
    <row r="630" spans="1:198" ht="12" customHeight="1">
      <c r="A630" s="333"/>
      <c r="B630" s="336"/>
      <c r="C630" s="368"/>
      <c r="D630" s="358"/>
      <c r="E630" s="372"/>
      <c r="F630" s="381"/>
      <c r="G630" s="361"/>
      <c r="H630" s="89"/>
      <c r="I630" s="60" t="s">
        <v>31</v>
      </c>
      <c r="J630" s="65"/>
      <c r="K630" s="65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367"/>
      <c r="Y630" s="40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  <c r="AV630" s="96"/>
      <c r="AW630" s="96"/>
      <c r="AX630" s="96"/>
      <c r="AY630" s="96"/>
      <c r="AZ630" s="96"/>
      <c r="BA630" s="96"/>
      <c r="BB630" s="96"/>
      <c r="BC630" s="96"/>
      <c r="BD630" s="96"/>
      <c r="BE630" s="96"/>
      <c r="BF630" s="96"/>
      <c r="BG630" s="96"/>
      <c r="BH630" s="96"/>
      <c r="BI630" s="96"/>
      <c r="BJ630" s="96"/>
      <c r="BK630" s="96"/>
      <c r="BL630" s="96"/>
      <c r="BM630" s="96"/>
      <c r="BN630" s="96"/>
      <c r="BO630" s="96"/>
      <c r="BP630" s="96"/>
      <c r="BQ630" s="96"/>
      <c r="BR630" s="96"/>
      <c r="BS630" s="96"/>
      <c r="BT630" s="96"/>
      <c r="BU630" s="96"/>
      <c r="BV630" s="96"/>
      <c r="BW630" s="96"/>
      <c r="BX630" s="96"/>
      <c r="BY630" s="96"/>
      <c r="BZ630" s="96"/>
      <c r="CA630" s="96"/>
      <c r="CB630" s="96"/>
      <c r="CC630" s="96"/>
      <c r="CD630" s="96"/>
      <c r="CE630" s="96"/>
      <c r="CF630" s="96"/>
      <c r="CG630" s="96"/>
      <c r="CH630" s="96"/>
      <c r="CI630" s="96"/>
      <c r="CJ630" s="96"/>
      <c r="CK630" s="96"/>
      <c r="CL630" s="96"/>
      <c r="CM630" s="96"/>
      <c r="CN630" s="96"/>
      <c r="CO630" s="96"/>
      <c r="CP630" s="96"/>
      <c r="CQ630" s="96"/>
      <c r="CR630" s="96"/>
      <c r="CS630" s="96"/>
      <c r="CT630" s="96"/>
      <c r="CU630" s="96"/>
      <c r="CV630" s="96"/>
      <c r="CW630" s="96"/>
      <c r="CX630" s="96"/>
      <c r="CY630" s="96"/>
      <c r="CZ630" s="96"/>
      <c r="DA630" s="96"/>
      <c r="DB630" s="96"/>
      <c r="DC630" s="96"/>
      <c r="DD630" s="96"/>
      <c r="DE630" s="96"/>
      <c r="DF630" s="96"/>
      <c r="DG630" s="96"/>
      <c r="DH630" s="96"/>
      <c r="DI630" s="96"/>
      <c r="DJ630" s="96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6"/>
      <c r="DV630" s="96"/>
      <c r="DW630" s="96"/>
      <c r="DX630" s="96"/>
      <c r="DY630" s="96"/>
      <c r="DZ630" s="96"/>
      <c r="EA630" s="96"/>
      <c r="EB630" s="96"/>
      <c r="EC630" s="96"/>
      <c r="ED630" s="96"/>
      <c r="EE630" s="96"/>
      <c r="EF630" s="96"/>
      <c r="EG630" s="96"/>
      <c r="EH630" s="96"/>
      <c r="EI630" s="96"/>
      <c r="EJ630" s="96"/>
      <c r="EK630" s="96"/>
      <c r="EL630" s="96"/>
      <c r="EM630" s="96"/>
      <c r="EN630" s="96"/>
      <c r="EO630" s="96"/>
      <c r="EP630" s="96"/>
      <c r="EQ630" s="96"/>
      <c r="ER630" s="96"/>
      <c r="ES630" s="96"/>
      <c r="ET630" s="96"/>
      <c r="EU630" s="96"/>
      <c r="EV630" s="96"/>
      <c r="EW630" s="96"/>
      <c r="EX630" s="96"/>
      <c r="EY630" s="96"/>
      <c r="EZ630" s="96"/>
      <c r="FA630" s="96"/>
      <c r="FB630" s="96"/>
      <c r="FC630" s="96"/>
      <c r="FD630" s="96"/>
      <c r="FE630" s="96"/>
      <c r="FF630" s="96"/>
      <c r="FG630" s="96"/>
      <c r="FH630" s="96"/>
      <c r="FI630" s="96"/>
      <c r="FJ630" s="96"/>
      <c r="FK630" s="96"/>
      <c r="FL630" s="96"/>
      <c r="FM630" s="96"/>
      <c r="FN630" s="96"/>
      <c r="FO630" s="96"/>
      <c r="FP630" s="96"/>
      <c r="FQ630" s="96"/>
      <c r="FR630" s="96"/>
      <c r="FS630" s="96"/>
      <c r="FT630" s="96"/>
      <c r="FU630" s="96"/>
      <c r="FV630" s="96"/>
      <c r="FW630" s="96"/>
      <c r="FX630" s="96"/>
      <c r="FY630" s="96"/>
      <c r="FZ630" s="96"/>
      <c r="GA630" s="96"/>
      <c r="GB630" s="96"/>
      <c r="GC630" s="96"/>
      <c r="GD630" s="96"/>
      <c r="GE630" s="96"/>
      <c r="GF630" s="96"/>
      <c r="GG630" s="96"/>
      <c r="GH630" s="96"/>
      <c r="GI630" s="96"/>
      <c r="GJ630" s="96"/>
      <c r="GK630" s="96"/>
      <c r="GL630" s="96"/>
      <c r="GM630" s="96"/>
      <c r="GN630" s="96"/>
      <c r="GO630" s="96"/>
      <c r="GP630" s="96"/>
    </row>
    <row r="631" spans="1:198" ht="12" customHeight="1">
      <c r="A631" s="333"/>
      <c r="B631" s="336"/>
      <c r="C631" s="368"/>
      <c r="D631" s="358"/>
      <c r="E631" s="372"/>
      <c r="F631" s="381"/>
      <c r="G631" s="361"/>
      <c r="H631" s="89"/>
      <c r="I631" s="60" t="s">
        <v>30</v>
      </c>
      <c r="J631" s="65"/>
      <c r="K631" s="65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367"/>
      <c r="Y631" s="40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  <c r="AQ631" s="96"/>
      <c r="AR631" s="96"/>
      <c r="AS631" s="96"/>
      <c r="AT631" s="96"/>
      <c r="AU631" s="96"/>
      <c r="AV631" s="96"/>
      <c r="AW631" s="96"/>
      <c r="AX631" s="96"/>
      <c r="AY631" s="96"/>
      <c r="AZ631" s="96"/>
      <c r="BA631" s="96"/>
      <c r="BB631" s="96"/>
      <c r="BC631" s="96"/>
      <c r="BD631" s="96"/>
      <c r="BE631" s="96"/>
      <c r="BF631" s="96"/>
      <c r="BG631" s="96"/>
      <c r="BH631" s="96"/>
      <c r="BI631" s="96"/>
      <c r="BJ631" s="96"/>
      <c r="BK631" s="96"/>
      <c r="BL631" s="96"/>
      <c r="BM631" s="96"/>
      <c r="BN631" s="96"/>
      <c r="BO631" s="96"/>
      <c r="BP631" s="96"/>
      <c r="BQ631" s="96"/>
      <c r="BR631" s="96"/>
      <c r="BS631" s="96"/>
      <c r="BT631" s="96"/>
      <c r="BU631" s="96"/>
      <c r="BV631" s="96"/>
      <c r="BW631" s="96"/>
      <c r="BX631" s="96"/>
      <c r="BY631" s="96"/>
      <c r="BZ631" s="96"/>
      <c r="CA631" s="96"/>
      <c r="CB631" s="96"/>
      <c r="CC631" s="96"/>
      <c r="CD631" s="96"/>
      <c r="CE631" s="96"/>
      <c r="CF631" s="96"/>
      <c r="CG631" s="96"/>
      <c r="CH631" s="96"/>
      <c r="CI631" s="96"/>
      <c r="CJ631" s="96"/>
      <c r="CK631" s="96"/>
      <c r="CL631" s="96"/>
      <c r="CM631" s="96"/>
      <c r="CN631" s="96"/>
      <c r="CO631" s="96"/>
      <c r="CP631" s="96"/>
      <c r="CQ631" s="96"/>
      <c r="CR631" s="96"/>
      <c r="CS631" s="96"/>
      <c r="CT631" s="96"/>
      <c r="CU631" s="96"/>
      <c r="CV631" s="96"/>
      <c r="CW631" s="96"/>
      <c r="CX631" s="96"/>
      <c r="CY631" s="96"/>
      <c r="CZ631" s="96"/>
      <c r="DA631" s="96"/>
      <c r="DB631" s="96"/>
      <c r="DC631" s="96"/>
      <c r="DD631" s="96"/>
      <c r="DE631" s="96"/>
      <c r="DF631" s="96"/>
      <c r="DG631" s="96"/>
      <c r="DH631" s="96"/>
      <c r="DI631" s="96"/>
      <c r="DJ631" s="96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6"/>
      <c r="DV631" s="96"/>
      <c r="DW631" s="96"/>
      <c r="DX631" s="96"/>
      <c r="DY631" s="96"/>
      <c r="DZ631" s="96"/>
      <c r="EA631" s="96"/>
      <c r="EB631" s="96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96"/>
      <c r="EZ631" s="96"/>
      <c r="FA631" s="96"/>
      <c r="FB631" s="96"/>
      <c r="FC631" s="96"/>
      <c r="FD631" s="96"/>
      <c r="FE631" s="96"/>
      <c r="FF631" s="96"/>
      <c r="FG631" s="96"/>
      <c r="FH631" s="96"/>
      <c r="FI631" s="96"/>
      <c r="FJ631" s="96"/>
      <c r="FK631" s="96"/>
      <c r="FL631" s="96"/>
      <c r="FM631" s="96"/>
      <c r="FN631" s="96"/>
      <c r="FO631" s="96"/>
      <c r="FP631" s="96"/>
      <c r="FQ631" s="96"/>
      <c r="FR631" s="96"/>
      <c r="FS631" s="96"/>
      <c r="FT631" s="96"/>
      <c r="FU631" s="96"/>
      <c r="FV631" s="96"/>
      <c r="FW631" s="96"/>
      <c r="FX631" s="96"/>
      <c r="FY631" s="96"/>
      <c r="FZ631" s="96"/>
      <c r="GA631" s="96"/>
      <c r="GB631" s="96"/>
      <c r="GC631" s="96"/>
      <c r="GD631" s="96"/>
      <c r="GE631" s="96"/>
      <c r="GF631" s="96"/>
      <c r="GG631" s="96"/>
      <c r="GH631" s="96"/>
      <c r="GI631" s="96"/>
      <c r="GJ631" s="96"/>
      <c r="GK631" s="96"/>
      <c r="GL631" s="96"/>
      <c r="GM631" s="96"/>
      <c r="GN631" s="96"/>
      <c r="GO631" s="96"/>
      <c r="GP631" s="96"/>
    </row>
    <row r="632" spans="1:198" ht="12" customHeight="1">
      <c r="A632" s="333"/>
      <c r="B632" s="336"/>
      <c r="C632" s="368"/>
      <c r="D632" s="358"/>
      <c r="E632" s="372"/>
      <c r="F632" s="381"/>
      <c r="G632" s="361"/>
      <c r="H632" s="89"/>
      <c r="I632" s="60" t="s">
        <v>33</v>
      </c>
      <c r="J632" s="65"/>
      <c r="K632" s="65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367"/>
      <c r="Y632" s="40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  <c r="AV632" s="96"/>
      <c r="AW632" s="96"/>
      <c r="AX632" s="96"/>
      <c r="AY632" s="96"/>
      <c r="AZ632" s="96"/>
      <c r="BA632" s="96"/>
      <c r="BB632" s="96"/>
      <c r="BC632" s="96"/>
      <c r="BD632" s="96"/>
      <c r="BE632" s="96"/>
      <c r="BF632" s="96"/>
      <c r="BG632" s="96"/>
      <c r="BH632" s="96"/>
      <c r="BI632" s="96"/>
      <c r="BJ632" s="96"/>
      <c r="BK632" s="96"/>
      <c r="BL632" s="96"/>
      <c r="BM632" s="96"/>
      <c r="BN632" s="96"/>
      <c r="BO632" s="96"/>
      <c r="BP632" s="96"/>
      <c r="BQ632" s="96"/>
      <c r="BR632" s="96"/>
      <c r="BS632" s="96"/>
      <c r="BT632" s="96"/>
      <c r="BU632" s="96"/>
      <c r="BV632" s="96"/>
      <c r="BW632" s="96"/>
      <c r="BX632" s="96"/>
      <c r="BY632" s="96"/>
      <c r="BZ632" s="96"/>
      <c r="CA632" s="96"/>
      <c r="CB632" s="96"/>
      <c r="CC632" s="96"/>
      <c r="CD632" s="96"/>
      <c r="CE632" s="96"/>
      <c r="CF632" s="96"/>
      <c r="CG632" s="96"/>
      <c r="CH632" s="96"/>
      <c r="CI632" s="96"/>
      <c r="CJ632" s="96"/>
      <c r="CK632" s="96"/>
      <c r="CL632" s="96"/>
      <c r="CM632" s="96"/>
      <c r="CN632" s="96"/>
      <c r="CO632" s="96"/>
      <c r="CP632" s="96"/>
      <c r="CQ632" s="96"/>
      <c r="CR632" s="96"/>
      <c r="CS632" s="96"/>
      <c r="CT632" s="96"/>
      <c r="CU632" s="96"/>
      <c r="CV632" s="96"/>
      <c r="CW632" s="96"/>
      <c r="CX632" s="96"/>
      <c r="CY632" s="96"/>
      <c r="CZ632" s="96"/>
      <c r="DA632" s="96"/>
      <c r="DB632" s="96"/>
      <c r="DC632" s="96"/>
      <c r="DD632" s="96"/>
      <c r="DE632" s="96"/>
      <c r="DF632" s="96"/>
      <c r="DG632" s="96"/>
      <c r="DH632" s="96"/>
      <c r="DI632" s="96"/>
      <c r="DJ632" s="96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6"/>
      <c r="DV632" s="96"/>
      <c r="DW632" s="96"/>
      <c r="DX632" s="96"/>
      <c r="DY632" s="96"/>
      <c r="DZ632" s="96"/>
      <c r="EA632" s="96"/>
      <c r="EB632" s="96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96"/>
      <c r="EZ632" s="96"/>
      <c r="FA632" s="96"/>
      <c r="FB632" s="96"/>
      <c r="FC632" s="96"/>
      <c r="FD632" s="96"/>
      <c r="FE632" s="96"/>
      <c r="FF632" s="96"/>
      <c r="FG632" s="96"/>
      <c r="FH632" s="96"/>
      <c r="FI632" s="96"/>
      <c r="FJ632" s="96"/>
      <c r="FK632" s="96"/>
      <c r="FL632" s="96"/>
      <c r="FM632" s="96"/>
      <c r="FN632" s="96"/>
      <c r="FO632" s="96"/>
      <c r="FP632" s="96"/>
      <c r="FQ632" s="96"/>
      <c r="FR632" s="96"/>
      <c r="FS632" s="96"/>
      <c r="FT632" s="96"/>
      <c r="FU632" s="96"/>
      <c r="FV632" s="96"/>
      <c r="FW632" s="96"/>
      <c r="FX632" s="96"/>
      <c r="FY632" s="96"/>
      <c r="FZ632" s="96"/>
      <c r="GA632" s="96"/>
      <c r="GB632" s="96"/>
      <c r="GC632" s="96"/>
      <c r="GD632" s="96"/>
      <c r="GE632" s="96"/>
      <c r="GF632" s="96"/>
      <c r="GG632" s="96"/>
      <c r="GH632" s="96"/>
      <c r="GI632" s="96"/>
      <c r="GJ632" s="96"/>
      <c r="GK632" s="96"/>
      <c r="GL632" s="96"/>
      <c r="GM632" s="96"/>
      <c r="GN632" s="96"/>
      <c r="GO632" s="96"/>
      <c r="GP632" s="96"/>
    </row>
    <row r="633" spans="1:198" ht="12" customHeight="1">
      <c r="A633" s="333"/>
      <c r="B633" s="336"/>
      <c r="C633" s="368"/>
      <c r="D633" s="358"/>
      <c r="E633" s="372"/>
      <c r="F633" s="381"/>
      <c r="G633" s="361"/>
      <c r="H633" s="89"/>
      <c r="I633" s="72" t="s">
        <v>26</v>
      </c>
      <c r="J633" s="65"/>
      <c r="K633" s="65"/>
      <c r="L633" s="65">
        <f>SUM(L629:L632)</f>
        <v>0</v>
      </c>
      <c r="M633" s="66">
        <f>SUM(M629:M632)</f>
        <v>2200</v>
      </c>
      <c r="N633" s="65">
        <f t="shared" ref="N633:W633" si="190">SUM(N629:N632)</f>
        <v>15000</v>
      </c>
      <c r="O633" s="66">
        <f t="shared" si="190"/>
        <v>0</v>
      </c>
      <c r="P633" s="66">
        <f t="shared" si="190"/>
        <v>0</v>
      </c>
      <c r="Q633" s="66">
        <f t="shared" si="190"/>
        <v>0</v>
      </c>
      <c r="R633" s="66">
        <f t="shared" si="190"/>
        <v>0</v>
      </c>
      <c r="S633" s="66">
        <f t="shared" si="190"/>
        <v>0</v>
      </c>
      <c r="T633" s="66">
        <f t="shared" si="190"/>
        <v>0</v>
      </c>
      <c r="U633" s="66">
        <f t="shared" si="190"/>
        <v>0</v>
      </c>
      <c r="V633" s="66">
        <f t="shared" si="190"/>
        <v>0</v>
      </c>
      <c r="W633" s="66">
        <f t="shared" si="190"/>
        <v>0</v>
      </c>
      <c r="X633" s="367"/>
      <c r="Y633" s="40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  <c r="AQ633" s="96"/>
      <c r="AR633" s="96"/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6"/>
      <c r="BM633" s="96"/>
      <c r="BN633" s="96"/>
      <c r="BO633" s="96"/>
      <c r="BP633" s="96"/>
      <c r="BQ633" s="96"/>
      <c r="BR633" s="96"/>
      <c r="BS633" s="96"/>
      <c r="BT633" s="96"/>
      <c r="BU633" s="96"/>
      <c r="BV633" s="96"/>
      <c r="BW633" s="96"/>
      <c r="BX633" s="96"/>
      <c r="BY633" s="96"/>
      <c r="BZ633" s="96"/>
      <c r="CA633" s="96"/>
      <c r="CB633" s="96"/>
      <c r="CC633" s="96"/>
      <c r="CD633" s="96"/>
      <c r="CE633" s="96"/>
      <c r="CF633" s="96"/>
      <c r="CG633" s="96"/>
      <c r="CH633" s="96"/>
      <c r="CI633" s="96"/>
      <c r="CJ633" s="96"/>
      <c r="CK633" s="96"/>
      <c r="CL633" s="96"/>
      <c r="CM633" s="96"/>
      <c r="CN633" s="96"/>
      <c r="CO633" s="96"/>
      <c r="CP633" s="96"/>
      <c r="CQ633" s="96"/>
      <c r="CR633" s="96"/>
      <c r="CS633" s="96"/>
      <c r="CT633" s="96"/>
      <c r="CU633" s="96"/>
      <c r="CV633" s="96"/>
      <c r="CW633" s="96"/>
      <c r="CX633" s="96"/>
      <c r="CY633" s="96"/>
      <c r="CZ633" s="96"/>
      <c r="DA633" s="96"/>
      <c r="DB633" s="96"/>
      <c r="DC633" s="96"/>
      <c r="DD633" s="96"/>
      <c r="DE633" s="96"/>
      <c r="DF633" s="96"/>
      <c r="DG633" s="96"/>
      <c r="DH633" s="96"/>
      <c r="DI633" s="96"/>
      <c r="DJ633" s="96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6"/>
      <c r="DV633" s="96"/>
      <c r="DW633" s="96"/>
      <c r="DX633" s="96"/>
      <c r="DY633" s="96"/>
      <c r="DZ633" s="96"/>
      <c r="EA633" s="96"/>
      <c r="EB633" s="96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96"/>
      <c r="EZ633" s="96"/>
      <c r="FA633" s="96"/>
      <c r="FB633" s="96"/>
      <c r="FC633" s="96"/>
      <c r="FD633" s="96"/>
      <c r="FE633" s="96"/>
      <c r="FF633" s="96"/>
      <c r="FG633" s="96"/>
      <c r="FH633" s="96"/>
      <c r="FI633" s="96"/>
      <c r="FJ633" s="96"/>
      <c r="FK633" s="96"/>
      <c r="FL633" s="96"/>
      <c r="FM633" s="96"/>
      <c r="FN633" s="96"/>
      <c r="FO633" s="96"/>
      <c r="FP633" s="96"/>
      <c r="FQ633" s="96"/>
      <c r="FR633" s="96"/>
      <c r="FS633" s="96"/>
      <c r="FT633" s="96"/>
      <c r="FU633" s="96"/>
      <c r="FV633" s="96"/>
      <c r="FW633" s="96"/>
      <c r="FX633" s="96"/>
      <c r="FY633" s="96"/>
      <c r="FZ633" s="96"/>
      <c r="GA633" s="96"/>
      <c r="GB633" s="96"/>
      <c r="GC633" s="96"/>
      <c r="GD633" s="96"/>
      <c r="GE633" s="96"/>
      <c r="GF633" s="96"/>
      <c r="GG633" s="96"/>
      <c r="GH633" s="96"/>
      <c r="GI633" s="96"/>
      <c r="GJ633" s="96"/>
      <c r="GK633" s="96"/>
      <c r="GL633" s="96"/>
      <c r="GM633" s="96"/>
      <c r="GN633" s="96"/>
      <c r="GO633" s="96"/>
      <c r="GP633" s="96"/>
    </row>
    <row r="634" spans="1:198" ht="12.75" hidden="1" customHeight="1">
      <c r="A634" s="378">
        <v>43</v>
      </c>
      <c r="B634" s="448" t="s">
        <v>115</v>
      </c>
      <c r="C634" s="427">
        <v>2021</v>
      </c>
      <c r="D634" s="358">
        <v>2023</v>
      </c>
      <c r="E634" s="372" t="s">
        <v>27</v>
      </c>
      <c r="F634" s="381">
        <f>X634</f>
        <v>0</v>
      </c>
      <c r="G634" s="424">
        <v>80101</v>
      </c>
      <c r="H634" s="90">
        <v>6060</v>
      </c>
      <c r="I634" s="61" t="s">
        <v>28</v>
      </c>
      <c r="J634" s="62"/>
      <c r="K634" s="62"/>
      <c r="L634" s="87"/>
      <c r="M634" s="87"/>
      <c r="N634" s="87"/>
      <c r="O634" s="87"/>
      <c r="P634" s="71"/>
      <c r="Q634" s="71"/>
      <c r="R634" s="71"/>
      <c r="S634" s="71"/>
      <c r="T634" s="71"/>
      <c r="U634" s="71"/>
      <c r="V634" s="71"/>
      <c r="W634" s="71"/>
      <c r="X634" s="367">
        <f>SUM(L638:P638)</f>
        <v>0</v>
      </c>
      <c r="Y634" s="40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  <c r="AV634" s="96"/>
      <c r="AW634" s="96"/>
      <c r="AX634" s="96"/>
      <c r="AY634" s="96"/>
      <c r="AZ634" s="96"/>
      <c r="BA634" s="96"/>
      <c r="BB634" s="96"/>
      <c r="BC634" s="96"/>
      <c r="BD634" s="96"/>
      <c r="BE634" s="96"/>
      <c r="BF634" s="96"/>
      <c r="BG634" s="96"/>
      <c r="BH634" s="96"/>
      <c r="BI634" s="96"/>
      <c r="BJ634" s="96"/>
      <c r="BK634" s="96"/>
      <c r="BL634" s="96"/>
      <c r="BM634" s="96"/>
      <c r="BN634" s="96"/>
      <c r="BO634" s="96"/>
      <c r="BP634" s="96"/>
      <c r="BQ634" s="96"/>
      <c r="BR634" s="96"/>
      <c r="BS634" s="96"/>
      <c r="BT634" s="96"/>
      <c r="BU634" s="96"/>
      <c r="BV634" s="96"/>
      <c r="BW634" s="96"/>
      <c r="BX634" s="96"/>
      <c r="BY634" s="96"/>
      <c r="BZ634" s="96"/>
      <c r="CA634" s="96"/>
      <c r="CB634" s="96"/>
      <c r="CC634" s="96"/>
      <c r="CD634" s="96"/>
      <c r="CE634" s="96"/>
      <c r="CF634" s="96"/>
      <c r="CG634" s="96"/>
      <c r="CH634" s="96"/>
      <c r="CI634" s="96"/>
      <c r="CJ634" s="96"/>
      <c r="CK634" s="96"/>
      <c r="CL634" s="96"/>
      <c r="CM634" s="96"/>
      <c r="CN634" s="96"/>
      <c r="CO634" s="96"/>
      <c r="CP634" s="96"/>
      <c r="CQ634" s="96"/>
      <c r="CR634" s="96"/>
      <c r="CS634" s="96"/>
      <c r="CT634" s="96"/>
      <c r="CU634" s="96"/>
      <c r="CV634" s="96"/>
      <c r="CW634" s="96"/>
      <c r="CX634" s="96"/>
      <c r="CY634" s="96"/>
      <c r="CZ634" s="96"/>
      <c r="DA634" s="96"/>
      <c r="DB634" s="96"/>
      <c r="DC634" s="96"/>
      <c r="DD634" s="96"/>
      <c r="DE634" s="96"/>
      <c r="DF634" s="96"/>
      <c r="DG634" s="96"/>
      <c r="DH634" s="96"/>
      <c r="DI634" s="96"/>
      <c r="DJ634" s="96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6"/>
      <c r="DV634" s="96"/>
      <c r="DW634" s="96"/>
      <c r="DX634" s="96"/>
      <c r="DY634" s="96"/>
      <c r="DZ634" s="96"/>
      <c r="EA634" s="96"/>
      <c r="EB634" s="96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96"/>
      <c r="EZ634" s="96"/>
      <c r="FA634" s="96"/>
      <c r="FB634" s="96"/>
      <c r="FC634" s="96"/>
      <c r="FD634" s="96"/>
      <c r="FE634" s="96"/>
      <c r="FF634" s="96"/>
      <c r="FG634" s="96"/>
      <c r="FH634" s="96"/>
      <c r="FI634" s="96"/>
      <c r="FJ634" s="96"/>
      <c r="FK634" s="96"/>
      <c r="FL634" s="96"/>
      <c r="FM634" s="96"/>
      <c r="FN634" s="96"/>
      <c r="FO634" s="96"/>
      <c r="FP634" s="96"/>
      <c r="FQ634" s="96"/>
      <c r="FR634" s="96"/>
      <c r="FS634" s="96"/>
      <c r="FT634" s="96"/>
      <c r="FU634" s="96"/>
      <c r="FV634" s="96"/>
      <c r="FW634" s="96"/>
      <c r="FX634" s="96"/>
      <c r="FY634" s="96"/>
      <c r="FZ634" s="96"/>
      <c r="GA634" s="96"/>
      <c r="GB634" s="96"/>
      <c r="GC634" s="96"/>
      <c r="GD634" s="96"/>
      <c r="GE634" s="96"/>
      <c r="GF634" s="96"/>
      <c r="GG634" s="96"/>
      <c r="GH634" s="96"/>
      <c r="GI634" s="96"/>
      <c r="GJ634" s="96"/>
      <c r="GK634" s="96"/>
      <c r="GL634" s="96"/>
      <c r="GM634" s="96"/>
      <c r="GN634" s="96"/>
      <c r="GO634" s="96"/>
      <c r="GP634" s="96"/>
    </row>
    <row r="635" spans="1:198" ht="12.75" hidden="1" customHeight="1">
      <c r="A635" s="379"/>
      <c r="B635" s="449"/>
      <c r="C635" s="428"/>
      <c r="D635" s="358"/>
      <c r="E635" s="372"/>
      <c r="F635" s="381"/>
      <c r="G635" s="425"/>
      <c r="H635" s="90"/>
      <c r="I635" s="61" t="s">
        <v>28</v>
      </c>
      <c r="J635" s="62"/>
      <c r="K635" s="62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367"/>
      <c r="Y635" s="40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  <c r="AQ635" s="96"/>
      <c r="AR635" s="96"/>
      <c r="AS635" s="96"/>
      <c r="AT635" s="96"/>
      <c r="AU635" s="96"/>
      <c r="AV635" s="96"/>
      <c r="AW635" s="96"/>
      <c r="AX635" s="96"/>
      <c r="AY635" s="96"/>
      <c r="AZ635" s="96"/>
      <c r="BA635" s="96"/>
      <c r="BB635" s="96"/>
      <c r="BC635" s="96"/>
      <c r="BD635" s="96"/>
      <c r="BE635" s="96"/>
      <c r="BF635" s="96"/>
      <c r="BG635" s="96"/>
      <c r="BH635" s="96"/>
      <c r="BI635" s="96"/>
      <c r="BJ635" s="96"/>
      <c r="BK635" s="96"/>
      <c r="BL635" s="96"/>
      <c r="BM635" s="96"/>
      <c r="BN635" s="96"/>
      <c r="BO635" s="96"/>
      <c r="BP635" s="96"/>
      <c r="BQ635" s="96"/>
      <c r="BR635" s="96"/>
      <c r="BS635" s="96"/>
      <c r="BT635" s="96"/>
      <c r="BU635" s="96"/>
      <c r="BV635" s="96"/>
      <c r="BW635" s="96"/>
      <c r="BX635" s="96"/>
      <c r="BY635" s="96"/>
      <c r="BZ635" s="96"/>
      <c r="CA635" s="96"/>
      <c r="CB635" s="96"/>
      <c r="CC635" s="96"/>
      <c r="CD635" s="96"/>
      <c r="CE635" s="96"/>
      <c r="CF635" s="96"/>
      <c r="CG635" s="96"/>
      <c r="CH635" s="96"/>
      <c r="CI635" s="96"/>
      <c r="CJ635" s="96"/>
      <c r="CK635" s="96"/>
      <c r="CL635" s="96"/>
      <c r="CM635" s="96"/>
      <c r="CN635" s="96"/>
      <c r="CO635" s="96"/>
      <c r="CP635" s="96"/>
      <c r="CQ635" s="96"/>
      <c r="CR635" s="96"/>
      <c r="CS635" s="96"/>
      <c r="CT635" s="96"/>
      <c r="CU635" s="96"/>
      <c r="CV635" s="96"/>
      <c r="CW635" s="96"/>
      <c r="CX635" s="96"/>
      <c r="CY635" s="96"/>
      <c r="CZ635" s="96"/>
      <c r="DA635" s="96"/>
      <c r="DB635" s="96"/>
      <c r="DC635" s="96"/>
      <c r="DD635" s="96"/>
      <c r="DE635" s="96"/>
      <c r="DF635" s="96"/>
      <c r="DG635" s="96"/>
      <c r="DH635" s="96"/>
      <c r="DI635" s="96"/>
      <c r="DJ635" s="96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6"/>
      <c r="DV635" s="96"/>
      <c r="DW635" s="96"/>
      <c r="DX635" s="96"/>
      <c r="DY635" s="96"/>
      <c r="DZ635" s="96"/>
      <c r="EA635" s="96"/>
      <c r="EB635" s="96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96"/>
      <c r="EZ635" s="96"/>
      <c r="FA635" s="96"/>
      <c r="FB635" s="96"/>
      <c r="FC635" s="96"/>
      <c r="FD635" s="96"/>
      <c r="FE635" s="96"/>
      <c r="FF635" s="96"/>
      <c r="FG635" s="96"/>
      <c r="FH635" s="96"/>
      <c r="FI635" s="96"/>
      <c r="FJ635" s="96"/>
      <c r="FK635" s="96"/>
      <c r="FL635" s="96"/>
      <c r="FM635" s="96"/>
      <c r="FN635" s="96"/>
      <c r="FO635" s="96"/>
      <c r="FP635" s="96"/>
      <c r="FQ635" s="96"/>
      <c r="FR635" s="96"/>
      <c r="FS635" s="96"/>
      <c r="FT635" s="96"/>
      <c r="FU635" s="96"/>
      <c r="FV635" s="96"/>
      <c r="FW635" s="96"/>
      <c r="FX635" s="96"/>
      <c r="FY635" s="96"/>
      <c r="FZ635" s="96"/>
      <c r="GA635" s="96"/>
      <c r="GB635" s="96"/>
      <c r="GC635" s="96"/>
      <c r="GD635" s="96"/>
      <c r="GE635" s="96"/>
      <c r="GF635" s="96"/>
      <c r="GG635" s="96"/>
      <c r="GH635" s="96"/>
      <c r="GI635" s="96"/>
      <c r="GJ635" s="96"/>
      <c r="GK635" s="96"/>
      <c r="GL635" s="96"/>
      <c r="GM635" s="96"/>
      <c r="GN635" s="96"/>
      <c r="GO635" s="96"/>
      <c r="GP635" s="96"/>
    </row>
    <row r="636" spans="1:198" ht="12.75" hidden="1" customHeight="1">
      <c r="A636" s="379"/>
      <c r="B636" s="449"/>
      <c r="C636" s="428"/>
      <c r="D636" s="358"/>
      <c r="E636" s="372"/>
      <c r="F636" s="381"/>
      <c r="G636" s="425"/>
      <c r="H636" s="90"/>
      <c r="I636" s="61" t="s">
        <v>30</v>
      </c>
      <c r="J636" s="62"/>
      <c r="K636" s="62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367"/>
      <c r="Y636" s="40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  <c r="AQ636" s="96"/>
      <c r="AR636" s="96"/>
      <c r="AS636" s="96"/>
      <c r="AT636" s="96"/>
      <c r="AU636" s="96"/>
      <c r="AV636" s="96"/>
      <c r="AW636" s="96"/>
      <c r="AX636" s="96"/>
      <c r="AY636" s="96"/>
      <c r="AZ636" s="96"/>
      <c r="BA636" s="96"/>
      <c r="BB636" s="96"/>
      <c r="BC636" s="96"/>
      <c r="BD636" s="96"/>
      <c r="BE636" s="96"/>
      <c r="BF636" s="96"/>
      <c r="BG636" s="96"/>
      <c r="BH636" s="96"/>
      <c r="BI636" s="96"/>
      <c r="BJ636" s="96"/>
      <c r="BK636" s="96"/>
      <c r="BL636" s="96"/>
      <c r="BM636" s="96"/>
      <c r="BN636" s="96"/>
      <c r="BO636" s="96"/>
      <c r="BP636" s="96"/>
      <c r="BQ636" s="96"/>
      <c r="BR636" s="96"/>
      <c r="BS636" s="96"/>
      <c r="BT636" s="96"/>
      <c r="BU636" s="96"/>
      <c r="BV636" s="96"/>
      <c r="BW636" s="96"/>
      <c r="BX636" s="96"/>
      <c r="BY636" s="96"/>
      <c r="BZ636" s="96"/>
      <c r="CA636" s="96"/>
      <c r="CB636" s="96"/>
      <c r="CC636" s="96"/>
      <c r="CD636" s="96"/>
      <c r="CE636" s="96"/>
      <c r="CF636" s="96"/>
      <c r="CG636" s="96"/>
      <c r="CH636" s="96"/>
      <c r="CI636" s="96"/>
      <c r="CJ636" s="96"/>
      <c r="CK636" s="96"/>
      <c r="CL636" s="96"/>
      <c r="CM636" s="96"/>
      <c r="CN636" s="96"/>
      <c r="CO636" s="96"/>
      <c r="CP636" s="96"/>
      <c r="CQ636" s="96"/>
      <c r="CR636" s="96"/>
      <c r="CS636" s="96"/>
      <c r="CT636" s="96"/>
      <c r="CU636" s="96"/>
      <c r="CV636" s="96"/>
      <c r="CW636" s="96"/>
      <c r="CX636" s="96"/>
      <c r="CY636" s="96"/>
      <c r="CZ636" s="96"/>
      <c r="DA636" s="96"/>
      <c r="DB636" s="96"/>
      <c r="DC636" s="96"/>
      <c r="DD636" s="96"/>
      <c r="DE636" s="96"/>
      <c r="DF636" s="96"/>
      <c r="DG636" s="96"/>
      <c r="DH636" s="96"/>
      <c r="DI636" s="96"/>
      <c r="DJ636" s="96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6"/>
      <c r="DV636" s="96"/>
      <c r="DW636" s="96"/>
      <c r="DX636" s="96"/>
      <c r="DY636" s="96"/>
      <c r="DZ636" s="96"/>
      <c r="EA636" s="96"/>
      <c r="EB636" s="96"/>
      <c r="EC636" s="96"/>
      <c r="ED636" s="96"/>
      <c r="EE636" s="96"/>
      <c r="EF636" s="96"/>
      <c r="EG636" s="96"/>
      <c r="EH636" s="96"/>
      <c r="EI636" s="96"/>
      <c r="EJ636" s="96"/>
      <c r="EK636" s="96"/>
      <c r="EL636" s="96"/>
      <c r="EM636" s="96"/>
      <c r="EN636" s="96"/>
      <c r="EO636" s="96"/>
      <c r="EP636" s="96"/>
      <c r="EQ636" s="96"/>
      <c r="ER636" s="96"/>
      <c r="ES636" s="96"/>
      <c r="ET636" s="96"/>
      <c r="EU636" s="96"/>
      <c r="EV636" s="96"/>
      <c r="EW636" s="96"/>
      <c r="EX636" s="96"/>
      <c r="EY636" s="96"/>
      <c r="EZ636" s="96"/>
      <c r="FA636" s="96"/>
      <c r="FB636" s="96"/>
      <c r="FC636" s="96"/>
      <c r="FD636" s="96"/>
      <c r="FE636" s="96"/>
      <c r="FF636" s="96"/>
      <c r="FG636" s="96"/>
      <c r="FH636" s="96"/>
      <c r="FI636" s="96"/>
      <c r="FJ636" s="96"/>
      <c r="FK636" s="96"/>
      <c r="FL636" s="96"/>
      <c r="FM636" s="96"/>
      <c r="FN636" s="96"/>
      <c r="FO636" s="96"/>
      <c r="FP636" s="96"/>
      <c r="FQ636" s="96"/>
      <c r="FR636" s="96"/>
      <c r="FS636" s="96"/>
      <c r="FT636" s="96"/>
      <c r="FU636" s="96"/>
      <c r="FV636" s="96"/>
      <c r="FW636" s="96"/>
      <c r="FX636" s="96"/>
      <c r="FY636" s="96"/>
      <c r="FZ636" s="96"/>
      <c r="GA636" s="96"/>
      <c r="GB636" s="96"/>
      <c r="GC636" s="96"/>
      <c r="GD636" s="96"/>
      <c r="GE636" s="96"/>
      <c r="GF636" s="96"/>
      <c r="GG636" s="96"/>
      <c r="GH636" s="96"/>
      <c r="GI636" s="96"/>
      <c r="GJ636" s="96"/>
      <c r="GK636" s="96"/>
      <c r="GL636" s="96"/>
      <c r="GM636" s="96"/>
      <c r="GN636" s="96"/>
      <c r="GO636" s="96"/>
      <c r="GP636" s="96"/>
    </row>
    <row r="637" spans="1:198" ht="12.75" hidden="1" customHeight="1">
      <c r="A637" s="379"/>
      <c r="B637" s="449"/>
      <c r="C637" s="428"/>
      <c r="D637" s="358"/>
      <c r="E637" s="372"/>
      <c r="F637" s="381"/>
      <c r="G637" s="425"/>
      <c r="H637" s="90"/>
      <c r="I637" s="61" t="s">
        <v>33</v>
      </c>
      <c r="J637" s="62"/>
      <c r="K637" s="62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367"/>
      <c r="Y637" s="40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  <c r="AN637" s="96"/>
      <c r="AO637" s="96"/>
      <c r="AP637" s="96"/>
      <c r="AQ637" s="96"/>
      <c r="AR637" s="96"/>
      <c r="AS637" s="96"/>
      <c r="AT637" s="96"/>
      <c r="AU637" s="96"/>
      <c r="AV637" s="96"/>
      <c r="AW637" s="96"/>
      <c r="AX637" s="96"/>
      <c r="AY637" s="96"/>
      <c r="AZ637" s="96"/>
      <c r="BA637" s="96"/>
      <c r="BB637" s="96"/>
      <c r="BC637" s="96"/>
      <c r="BD637" s="96"/>
      <c r="BE637" s="96"/>
      <c r="BF637" s="96"/>
      <c r="BG637" s="96"/>
      <c r="BH637" s="96"/>
      <c r="BI637" s="96"/>
      <c r="BJ637" s="96"/>
      <c r="BK637" s="96"/>
      <c r="BL637" s="96"/>
      <c r="BM637" s="96"/>
      <c r="BN637" s="96"/>
      <c r="BO637" s="96"/>
      <c r="BP637" s="96"/>
      <c r="BQ637" s="96"/>
      <c r="BR637" s="96"/>
      <c r="BS637" s="96"/>
      <c r="BT637" s="96"/>
      <c r="BU637" s="96"/>
      <c r="BV637" s="96"/>
      <c r="BW637" s="96"/>
      <c r="BX637" s="96"/>
      <c r="BY637" s="96"/>
      <c r="BZ637" s="96"/>
      <c r="CA637" s="96"/>
      <c r="CB637" s="96"/>
      <c r="CC637" s="96"/>
      <c r="CD637" s="96"/>
      <c r="CE637" s="96"/>
      <c r="CF637" s="96"/>
      <c r="CG637" s="96"/>
      <c r="CH637" s="96"/>
      <c r="CI637" s="96"/>
      <c r="CJ637" s="96"/>
      <c r="CK637" s="96"/>
      <c r="CL637" s="96"/>
      <c r="CM637" s="96"/>
      <c r="CN637" s="96"/>
      <c r="CO637" s="96"/>
      <c r="CP637" s="96"/>
      <c r="CQ637" s="96"/>
      <c r="CR637" s="96"/>
      <c r="CS637" s="96"/>
      <c r="CT637" s="96"/>
      <c r="CU637" s="96"/>
      <c r="CV637" s="96"/>
      <c r="CW637" s="96"/>
      <c r="CX637" s="96"/>
      <c r="CY637" s="96"/>
      <c r="CZ637" s="96"/>
      <c r="DA637" s="96"/>
      <c r="DB637" s="96"/>
      <c r="DC637" s="96"/>
      <c r="DD637" s="96"/>
      <c r="DE637" s="96"/>
      <c r="DF637" s="96"/>
      <c r="DG637" s="96"/>
      <c r="DH637" s="96"/>
      <c r="DI637" s="96"/>
      <c r="DJ637" s="96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6"/>
      <c r="DV637" s="96"/>
      <c r="DW637" s="96"/>
      <c r="DX637" s="96"/>
      <c r="DY637" s="96"/>
      <c r="DZ637" s="96"/>
      <c r="EA637" s="96"/>
      <c r="EB637" s="96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96"/>
      <c r="EZ637" s="96"/>
      <c r="FA637" s="96"/>
      <c r="FB637" s="96"/>
      <c r="FC637" s="96"/>
      <c r="FD637" s="96"/>
      <c r="FE637" s="96"/>
      <c r="FF637" s="96"/>
      <c r="FG637" s="96"/>
      <c r="FH637" s="96"/>
      <c r="FI637" s="96"/>
      <c r="FJ637" s="96"/>
      <c r="FK637" s="96"/>
      <c r="FL637" s="96"/>
      <c r="FM637" s="96"/>
      <c r="FN637" s="96"/>
      <c r="FO637" s="96"/>
      <c r="FP637" s="96"/>
      <c r="FQ637" s="96"/>
      <c r="FR637" s="96"/>
      <c r="FS637" s="96"/>
      <c r="FT637" s="96"/>
      <c r="FU637" s="96"/>
      <c r="FV637" s="96"/>
      <c r="FW637" s="96"/>
      <c r="FX637" s="96"/>
      <c r="FY637" s="96"/>
      <c r="FZ637" s="96"/>
      <c r="GA637" s="96"/>
      <c r="GB637" s="96"/>
      <c r="GC637" s="96"/>
      <c r="GD637" s="96"/>
      <c r="GE637" s="96"/>
      <c r="GF637" s="96"/>
      <c r="GG637" s="96"/>
      <c r="GH637" s="96"/>
      <c r="GI637" s="96"/>
      <c r="GJ637" s="96"/>
      <c r="GK637" s="96"/>
      <c r="GL637" s="96"/>
      <c r="GM637" s="96"/>
      <c r="GN637" s="96"/>
      <c r="GO637" s="96"/>
      <c r="GP637" s="96"/>
    </row>
    <row r="638" spans="1:198" ht="11.25" hidden="1" customHeight="1">
      <c r="A638" s="380"/>
      <c r="B638" s="450"/>
      <c r="C638" s="429"/>
      <c r="D638" s="358"/>
      <c r="E638" s="372"/>
      <c r="F638" s="381"/>
      <c r="G638" s="426"/>
      <c r="H638" s="90"/>
      <c r="I638" s="64" t="s">
        <v>26</v>
      </c>
      <c r="J638" s="65"/>
      <c r="K638" s="65"/>
      <c r="L638" s="65">
        <f>SUM(L634:L637)</f>
        <v>0</v>
      </c>
      <c r="M638" s="65">
        <f>SUM(M634:M637)</f>
        <v>0</v>
      </c>
      <c r="N638" s="65">
        <f t="shared" ref="N638:P638" si="191">SUM(N634:N637)</f>
        <v>0</v>
      </c>
      <c r="O638" s="65">
        <f t="shared" si="191"/>
        <v>0</v>
      </c>
      <c r="P638" s="65">
        <f t="shared" si="191"/>
        <v>0</v>
      </c>
      <c r="Q638" s="65"/>
      <c r="R638" s="65"/>
      <c r="S638" s="65"/>
      <c r="T638" s="65"/>
      <c r="U638" s="65"/>
      <c r="V638" s="65"/>
      <c r="W638" s="65"/>
      <c r="X638" s="367"/>
      <c r="Y638" s="40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  <c r="AQ638" s="96"/>
      <c r="AR638" s="96"/>
      <c r="AS638" s="96"/>
      <c r="AT638" s="96"/>
      <c r="AU638" s="96"/>
      <c r="AV638" s="96"/>
      <c r="AW638" s="96"/>
      <c r="AX638" s="96"/>
      <c r="AY638" s="96"/>
      <c r="AZ638" s="96"/>
      <c r="BA638" s="96"/>
      <c r="BB638" s="96"/>
      <c r="BC638" s="96"/>
      <c r="BD638" s="96"/>
      <c r="BE638" s="96"/>
      <c r="BF638" s="96"/>
      <c r="BG638" s="96"/>
      <c r="BH638" s="96"/>
      <c r="BI638" s="96"/>
      <c r="BJ638" s="96"/>
      <c r="BK638" s="96"/>
      <c r="BL638" s="96"/>
      <c r="BM638" s="96"/>
      <c r="BN638" s="96"/>
      <c r="BO638" s="96"/>
      <c r="BP638" s="96"/>
      <c r="BQ638" s="96"/>
      <c r="BR638" s="96"/>
      <c r="BS638" s="96"/>
      <c r="BT638" s="96"/>
      <c r="BU638" s="96"/>
      <c r="BV638" s="96"/>
      <c r="BW638" s="96"/>
      <c r="BX638" s="96"/>
      <c r="BY638" s="96"/>
      <c r="BZ638" s="96"/>
      <c r="CA638" s="96"/>
      <c r="CB638" s="96"/>
      <c r="CC638" s="96"/>
      <c r="CD638" s="96"/>
      <c r="CE638" s="96"/>
      <c r="CF638" s="96"/>
      <c r="CG638" s="96"/>
      <c r="CH638" s="96"/>
      <c r="CI638" s="96"/>
      <c r="CJ638" s="96"/>
      <c r="CK638" s="96"/>
      <c r="CL638" s="96"/>
      <c r="CM638" s="96"/>
      <c r="CN638" s="96"/>
      <c r="CO638" s="96"/>
      <c r="CP638" s="96"/>
      <c r="CQ638" s="96"/>
      <c r="CR638" s="96"/>
      <c r="CS638" s="96"/>
      <c r="CT638" s="96"/>
      <c r="CU638" s="96"/>
      <c r="CV638" s="96"/>
      <c r="CW638" s="96"/>
      <c r="CX638" s="96"/>
      <c r="CY638" s="96"/>
      <c r="CZ638" s="96"/>
      <c r="DA638" s="96"/>
      <c r="DB638" s="96"/>
      <c r="DC638" s="96"/>
      <c r="DD638" s="96"/>
      <c r="DE638" s="96"/>
      <c r="DF638" s="96"/>
      <c r="DG638" s="96"/>
      <c r="DH638" s="96"/>
      <c r="DI638" s="96"/>
      <c r="DJ638" s="96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6"/>
      <c r="DV638" s="96"/>
      <c r="DW638" s="96"/>
      <c r="DX638" s="96"/>
      <c r="DY638" s="96"/>
      <c r="DZ638" s="96"/>
      <c r="EA638" s="96"/>
      <c r="EB638" s="96"/>
      <c r="EC638" s="96"/>
      <c r="ED638" s="96"/>
      <c r="EE638" s="96"/>
      <c r="EF638" s="96"/>
      <c r="EG638" s="96"/>
      <c r="EH638" s="96"/>
      <c r="EI638" s="96"/>
      <c r="EJ638" s="96"/>
      <c r="EK638" s="96"/>
      <c r="EL638" s="96"/>
      <c r="EM638" s="96"/>
      <c r="EN638" s="96"/>
      <c r="EO638" s="96"/>
      <c r="EP638" s="96"/>
      <c r="EQ638" s="96"/>
      <c r="ER638" s="96"/>
      <c r="ES638" s="96"/>
      <c r="ET638" s="96"/>
      <c r="EU638" s="96"/>
      <c r="EV638" s="96"/>
      <c r="EW638" s="96"/>
      <c r="EX638" s="96"/>
      <c r="EY638" s="96"/>
      <c r="EZ638" s="96"/>
      <c r="FA638" s="96"/>
      <c r="FB638" s="96"/>
      <c r="FC638" s="96"/>
      <c r="FD638" s="96"/>
      <c r="FE638" s="96"/>
      <c r="FF638" s="96"/>
      <c r="FG638" s="96"/>
      <c r="FH638" s="96"/>
      <c r="FI638" s="96"/>
      <c r="FJ638" s="96"/>
      <c r="FK638" s="96"/>
      <c r="FL638" s="96"/>
      <c r="FM638" s="96"/>
      <c r="FN638" s="96"/>
      <c r="FO638" s="96"/>
      <c r="FP638" s="96"/>
      <c r="FQ638" s="96"/>
      <c r="FR638" s="96"/>
      <c r="FS638" s="96"/>
      <c r="FT638" s="96"/>
      <c r="FU638" s="96"/>
      <c r="FV638" s="96"/>
      <c r="FW638" s="96"/>
      <c r="FX638" s="96"/>
      <c r="FY638" s="96"/>
      <c r="FZ638" s="96"/>
      <c r="GA638" s="96"/>
      <c r="GB638" s="96"/>
      <c r="GC638" s="96"/>
      <c r="GD638" s="96"/>
      <c r="GE638" s="96"/>
      <c r="GF638" s="96"/>
      <c r="GG638" s="96"/>
      <c r="GH638" s="96"/>
      <c r="GI638" s="96"/>
      <c r="GJ638" s="96"/>
      <c r="GK638" s="96"/>
      <c r="GL638" s="96"/>
      <c r="GM638" s="96"/>
      <c r="GN638" s="96"/>
      <c r="GO638" s="96"/>
      <c r="GP638" s="96"/>
    </row>
    <row r="639" spans="1:198" ht="16.5" customHeight="1">
      <c r="A639" s="378">
        <v>53</v>
      </c>
      <c r="B639" s="503" t="s">
        <v>184</v>
      </c>
      <c r="C639" s="427">
        <v>2020</v>
      </c>
      <c r="D639" s="358">
        <v>2024</v>
      </c>
      <c r="E639" s="372" t="s">
        <v>27</v>
      </c>
      <c r="F639" s="381">
        <f>X639</f>
        <v>247</v>
      </c>
      <c r="G639" s="424">
        <v>80101</v>
      </c>
      <c r="H639" s="90">
        <v>6050</v>
      </c>
      <c r="I639" s="61" t="s">
        <v>136</v>
      </c>
      <c r="J639" s="62"/>
      <c r="K639" s="62"/>
      <c r="L639" s="87"/>
      <c r="M639" s="87">
        <v>247</v>
      </c>
      <c r="N639" s="87"/>
      <c r="O639" s="87"/>
      <c r="P639" s="71"/>
      <c r="Q639" s="71"/>
      <c r="R639" s="71"/>
      <c r="S639" s="71"/>
      <c r="T639" s="71"/>
      <c r="U639" s="71"/>
      <c r="V639" s="71"/>
      <c r="W639" s="71"/>
      <c r="X639" s="367">
        <f>SUM(L643:P643)</f>
        <v>247</v>
      </c>
      <c r="Y639" s="40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  <c r="AN639" s="96"/>
      <c r="AO639" s="96"/>
      <c r="AP639" s="96"/>
      <c r="AQ639" s="96"/>
      <c r="AR639" s="96"/>
      <c r="AS639" s="96"/>
      <c r="AT639" s="96"/>
      <c r="AU639" s="96"/>
      <c r="AV639" s="96"/>
      <c r="AW639" s="96"/>
      <c r="AX639" s="96"/>
      <c r="AY639" s="96"/>
      <c r="AZ639" s="96"/>
      <c r="BA639" s="96"/>
      <c r="BB639" s="96"/>
      <c r="BC639" s="96"/>
      <c r="BD639" s="96"/>
      <c r="BE639" s="96"/>
      <c r="BF639" s="96"/>
      <c r="BG639" s="96"/>
      <c r="BH639" s="96"/>
      <c r="BI639" s="96"/>
      <c r="BJ639" s="96"/>
      <c r="BK639" s="96"/>
      <c r="BL639" s="96"/>
      <c r="BM639" s="96"/>
      <c r="BN639" s="96"/>
      <c r="BO639" s="96"/>
      <c r="BP639" s="96"/>
      <c r="BQ639" s="96"/>
      <c r="BR639" s="96"/>
      <c r="BS639" s="96"/>
      <c r="BT639" s="96"/>
      <c r="BU639" s="96"/>
      <c r="BV639" s="96"/>
      <c r="BW639" s="96"/>
      <c r="BX639" s="96"/>
      <c r="BY639" s="96"/>
      <c r="BZ639" s="96"/>
      <c r="CA639" s="96"/>
      <c r="CB639" s="96"/>
      <c r="CC639" s="96"/>
      <c r="CD639" s="96"/>
      <c r="CE639" s="96"/>
      <c r="CF639" s="96"/>
      <c r="CG639" s="96"/>
      <c r="CH639" s="96"/>
      <c r="CI639" s="96"/>
      <c r="CJ639" s="96"/>
      <c r="CK639" s="96"/>
      <c r="CL639" s="96"/>
      <c r="CM639" s="96"/>
      <c r="CN639" s="96"/>
      <c r="CO639" s="96"/>
      <c r="CP639" s="96"/>
      <c r="CQ639" s="96"/>
      <c r="CR639" s="96"/>
      <c r="CS639" s="96"/>
      <c r="CT639" s="96"/>
      <c r="CU639" s="96"/>
      <c r="CV639" s="96"/>
      <c r="CW639" s="96"/>
      <c r="CX639" s="96"/>
      <c r="CY639" s="96"/>
      <c r="CZ639" s="96"/>
      <c r="DA639" s="96"/>
      <c r="DB639" s="96"/>
      <c r="DC639" s="96"/>
      <c r="DD639" s="96"/>
      <c r="DE639" s="96"/>
      <c r="DF639" s="96"/>
      <c r="DG639" s="96"/>
      <c r="DH639" s="96"/>
      <c r="DI639" s="96"/>
      <c r="DJ639" s="96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6"/>
      <c r="DV639" s="96"/>
      <c r="DW639" s="96"/>
      <c r="DX639" s="96"/>
      <c r="DY639" s="96"/>
      <c r="DZ639" s="96"/>
      <c r="EA639" s="96"/>
      <c r="EB639" s="96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96"/>
      <c r="EZ639" s="96"/>
      <c r="FA639" s="96"/>
      <c r="FB639" s="96"/>
      <c r="FC639" s="96"/>
      <c r="FD639" s="96"/>
      <c r="FE639" s="96"/>
      <c r="FF639" s="96"/>
      <c r="FG639" s="96"/>
      <c r="FH639" s="96"/>
      <c r="FI639" s="96"/>
      <c r="FJ639" s="96"/>
      <c r="FK639" s="96"/>
      <c r="FL639" s="96"/>
      <c r="FM639" s="96"/>
      <c r="FN639" s="96"/>
      <c r="FO639" s="96"/>
      <c r="FP639" s="96"/>
      <c r="FQ639" s="96"/>
      <c r="FR639" s="96"/>
      <c r="FS639" s="96"/>
      <c r="FT639" s="96"/>
      <c r="FU639" s="96"/>
      <c r="FV639" s="96"/>
      <c r="FW639" s="96"/>
      <c r="FX639" s="96"/>
      <c r="FY639" s="96"/>
      <c r="FZ639" s="96"/>
      <c r="GA639" s="96"/>
      <c r="GB639" s="96"/>
      <c r="GC639" s="96"/>
      <c r="GD639" s="96"/>
      <c r="GE639" s="96"/>
      <c r="GF639" s="96"/>
      <c r="GG639" s="96"/>
      <c r="GH639" s="96"/>
      <c r="GI639" s="96"/>
      <c r="GJ639" s="96"/>
      <c r="GK639" s="96"/>
      <c r="GL639" s="96"/>
      <c r="GM639" s="96"/>
      <c r="GN639" s="96"/>
      <c r="GO639" s="96"/>
      <c r="GP639" s="96"/>
    </row>
    <row r="640" spans="1:198" ht="12" customHeight="1">
      <c r="A640" s="379"/>
      <c r="B640" s="504"/>
      <c r="C640" s="428"/>
      <c r="D640" s="358"/>
      <c r="E640" s="372"/>
      <c r="F640" s="381"/>
      <c r="G640" s="425"/>
      <c r="H640" s="90"/>
      <c r="I640" s="61" t="s">
        <v>28</v>
      </c>
      <c r="J640" s="62"/>
      <c r="K640" s="62"/>
      <c r="L640" s="87"/>
      <c r="M640" s="87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367"/>
      <c r="Y640" s="40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96"/>
      <c r="AP640" s="96"/>
      <c r="AQ640" s="96"/>
      <c r="AR640" s="96"/>
      <c r="AS640" s="96"/>
      <c r="AT640" s="96"/>
      <c r="AU640" s="96"/>
      <c r="AV640" s="96"/>
      <c r="AW640" s="96"/>
      <c r="AX640" s="96"/>
      <c r="AY640" s="96"/>
      <c r="AZ640" s="96"/>
      <c r="BA640" s="96"/>
      <c r="BB640" s="96"/>
      <c r="BC640" s="96"/>
      <c r="BD640" s="96"/>
      <c r="BE640" s="96"/>
      <c r="BF640" s="96"/>
      <c r="BG640" s="96"/>
      <c r="BH640" s="96"/>
      <c r="BI640" s="96"/>
      <c r="BJ640" s="96"/>
      <c r="BK640" s="96"/>
      <c r="BL640" s="96"/>
      <c r="BM640" s="96"/>
      <c r="BN640" s="96"/>
      <c r="BO640" s="96"/>
      <c r="BP640" s="96"/>
      <c r="BQ640" s="96"/>
      <c r="BR640" s="96"/>
      <c r="BS640" s="96"/>
      <c r="BT640" s="96"/>
      <c r="BU640" s="96"/>
      <c r="BV640" s="96"/>
      <c r="BW640" s="96"/>
      <c r="BX640" s="96"/>
      <c r="BY640" s="96"/>
      <c r="BZ640" s="96"/>
      <c r="CA640" s="96"/>
      <c r="CB640" s="96"/>
      <c r="CC640" s="96"/>
      <c r="CD640" s="96"/>
      <c r="CE640" s="96"/>
      <c r="CF640" s="96"/>
      <c r="CG640" s="96"/>
      <c r="CH640" s="96"/>
      <c r="CI640" s="96"/>
      <c r="CJ640" s="96"/>
      <c r="CK640" s="96"/>
      <c r="CL640" s="96"/>
      <c r="CM640" s="96"/>
      <c r="CN640" s="96"/>
      <c r="CO640" s="96"/>
      <c r="CP640" s="96"/>
      <c r="CQ640" s="96"/>
      <c r="CR640" s="96"/>
      <c r="CS640" s="96"/>
      <c r="CT640" s="96"/>
      <c r="CU640" s="96"/>
      <c r="CV640" s="96"/>
      <c r="CW640" s="96"/>
      <c r="CX640" s="96"/>
      <c r="CY640" s="96"/>
      <c r="CZ640" s="96"/>
      <c r="DA640" s="96"/>
      <c r="DB640" s="96"/>
      <c r="DC640" s="96"/>
      <c r="DD640" s="96"/>
      <c r="DE640" s="96"/>
      <c r="DF640" s="96"/>
      <c r="DG640" s="96"/>
      <c r="DH640" s="96"/>
      <c r="DI640" s="96"/>
      <c r="DJ640" s="96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6"/>
      <c r="DV640" s="96"/>
      <c r="DW640" s="96"/>
      <c r="DX640" s="96"/>
      <c r="DY640" s="96"/>
      <c r="DZ640" s="96"/>
      <c r="EA640" s="96"/>
      <c r="EB640" s="96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96"/>
      <c r="EZ640" s="96"/>
      <c r="FA640" s="96"/>
      <c r="FB640" s="96"/>
      <c r="FC640" s="96"/>
      <c r="FD640" s="96"/>
      <c r="FE640" s="96"/>
      <c r="FF640" s="96"/>
      <c r="FG640" s="96"/>
      <c r="FH640" s="96"/>
      <c r="FI640" s="96"/>
      <c r="FJ640" s="96"/>
      <c r="FK640" s="96"/>
      <c r="FL640" s="96"/>
      <c r="FM640" s="96"/>
      <c r="FN640" s="96"/>
      <c r="FO640" s="96"/>
      <c r="FP640" s="96"/>
      <c r="FQ640" s="96"/>
      <c r="FR640" s="96"/>
      <c r="FS640" s="96"/>
      <c r="FT640" s="96"/>
      <c r="FU640" s="96"/>
      <c r="FV640" s="96"/>
      <c r="FW640" s="96"/>
      <c r="FX640" s="96"/>
      <c r="FY640" s="96"/>
      <c r="FZ640" s="96"/>
      <c r="GA640" s="96"/>
      <c r="GB640" s="96"/>
      <c r="GC640" s="96"/>
      <c r="GD640" s="96"/>
      <c r="GE640" s="96"/>
      <c r="GF640" s="96"/>
      <c r="GG640" s="96"/>
      <c r="GH640" s="96"/>
      <c r="GI640" s="96"/>
      <c r="GJ640" s="96"/>
      <c r="GK640" s="96"/>
      <c r="GL640" s="96"/>
      <c r="GM640" s="96"/>
      <c r="GN640" s="96"/>
      <c r="GO640" s="96"/>
      <c r="GP640" s="96"/>
    </row>
    <row r="641" spans="1:198" ht="12" customHeight="1">
      <c r="A641" s="379"/>
      <c r="B641" s="504"/>
      <c r="C641" s="428"/>
      <c r="D641" s="358"/>
      <c r="E641" s="372"/>
      <c r="F641" s="381"/>
      <c r="G641" s="425"/>
      <c r="H641" s="90"/>
      <c r="I641" s="61" t="s">
        <v>31</v>
      </c>
      <c r="J641" s="62"/>
      <c r="K641" s="62"/>
      <c r="L641" s="87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367"/>
      <c r="Y641" s="40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  <c r="AK641" s="96"/>
      <c r="AL641" s="96"/>
      <c r="AM641" s="96"/>
      <c r="AN641" s="96"/>
      <c r="AO641" s="96"/>
      <c r="AP641" s="96"/>
      <c r="AQ641" s="96"/>
      <c r="AR641" s="96"/>
      <c r="AS641" s="96"/>
      <c r="AT641" s="96"/>
      <c r="AU641" s="96"/>
      <c r="AV641" s="96"/>
      <c r="AW641" s="96"/>
      <c r="AX641" s="96"/>
      <c r="AY641" s="96"/>
      <c r="AZ641" s="96"/>
      <c r="BA641" s="96"/>
      <c r="BB641" s="96"/>
      <c r="BC641" s="96"/>
      <c r="BD641" s="96"/>
      <c r="BE641" s="96"/>
      <c r="BF641" s="96"/>
      <c r="BG641" s="96"/>
      <c r="BH641" s="96"/>
      <c r="BI641" s="96"/>
      <c r="BJ641" s="96"/>
      <c r="BK641" s="96"/>
      <c r="BL641" s="96"/>
      <c r="BM641" s="96"/>
      <c r="BN641" s="96"/>
      <c r="BO641" s="96"/>
      <c r="BP641" s="96"/>
      <c r="BQ641" s="96"/>
      <c r="BR641" s="96"/>
      <c r="BS641" s="96"/>
      <c r="BT641" s="96"/>
      <c r="BU641" s="96"/>
      <c r="BV641" s="96"/>
      <c r="BW641" s="96"/>
      <c r="BX641" s="96"/>
      <c r="BY641" s="96"/>
      <c r="BZ641" s="96"/>
      <c r="CA641" s="96"/>
      <c r="CB641" s="96"/>
      <c r="CC641" s="96"/>
      <c r="CD641" s="96"/>
      <c r="CE641" s="96"/>
      <c r="CF641" s="96"/>
      <c r="CG641" s="96"/>
      <c r="CH641" s="96"/>
      <c r="CI641" s="96"/>
      <c r="CJ641" s="96"/>
      <c r="CK641" s="96"/>
      <c r="CL641" s="96"/>
      <c r="CM641" s="96"/>
      <c r="CN641" s="96"/>
      <c r="CO641" s="96"/>
      <c r="CP641" s="96"/>
      <c r="CQ641" s="96"/>
      <c r="CR641" s="96"/>
      <c r="CS641" s="96"/>
      <c r="CT641" s="96"/>
      <c r="CU641" s="96"/>
      <c r="CV641" s="96"/>
      <c r="CW641" s="96"/>
      <c r="CX641" s="96"/>
      <c r="CY641" s="96"/>
      <c r="CZ641" s="96"/>
      <c r="DA641" s="96"/>
      <c r="DB641" s="96"/>
      <c r="DC641" s="96"/>
      <c r="DD641" s="96"/>
      <c r="DE641" s="96"/>
      <c r="DF641" s="96"/>
      <c r="DG641" s="96"/>
      <c r="DH641" s="96"/>
      <c r="DI641" s="96"/>
      <c r="DJ641" s="96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6"/>
      <c r="DV641" s="96"/>
      <c r="DW641" s="96"/>
      <c r="DX641" s="96"/>
      <c r="DY641" s="96"/>
      <c r="DZ641" s="96"/>
      <c r="EA641" s="96"/>
      <c r="EB641" s="96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96"/>
      <c r="EZ641" s="96"/>
      <c r="FA641" s="96"/>
      <c r="FB641" s="96"/>
      <c r="FC641" s="96"/>
      <c r="FD641" s="96"/>
      <c r="FE641" s="96"/>
      <c r="FF641" s="96"/>
      <c r="FG641" s="96"/>
      <c r="FH641" s="96"/>
      <c r="FI641" s="96"/>
      <c r="FJ641" s="96"/>
      <c r="FK641" s="96"/>
      <c r="FL641" s="96"/>
      <c r="FM641" s="96"/>
      <c r="FN641" s="96"/>
      <c r="FO641" s="96"/>
      <c r="FP641" s="96"/>
      <c r="FQ641" s="96"/>
      <c r="FR641" s="96"/>
      <c r="FS641" s="96"/>
      <c r="FT641" s="96"/>
      <c r="FU641" s="96"/>
      <c r="FV641" s="96"/>
      <c r="FW641" s="96"/>
      <c r="FX641" s="96"/>
      <c r="FY641" s="96"/>
      <c r="FZ641" s="96"/>
      <c r="GA641" s="96"/>
      <c r="GB641" s="96"/>
      <c r="GC641" s="96"/>
      <c r="GD641" s="96"/>
      <c r="GE641" s="96"/>
      <c r="GF641" s="96"/>
      <c r="GG641" s="96"/>
      <c r="GH641" s="96"/>
      <c r="GI641" s="96"/>
      <c r="GJ641" s="96"/>
      <c r="GK641" s="96"/>
      <c r="GL641" s="96"/>
      <c r="GM641" s="96"/>
      <c r="GN641" s="96"/>
      <c r="GO641" s="96"/>
      <c r="GP641" s="96"/>
    </row>
    <row r="642" spans="1:198" ht="12" customHeight="1">
      <c r="A642" s="379"/>
      <c r="B642" s="504"/>
      <c r="C642" s="428"/>
      <c r="D642" s="358"/>
      <c r="E642" s="372"/>
      <c r="F642" s="381"/>
      <c r="G642" s="425"/>
      <c r="H642" s="90"/>
      <c r="I642" s="61" t="s">
        <v>135</v>
      </c>
      <c r="J642" s="62"/>
      <c r="K642" s="62"/>
      <c r="L642" s="87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367"/>
      <c r="Y642" s="40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  <c r="AN642" s="96"/>
      <c r="AO642" s="96"/>
      <c r="AP642" s="96"/>
      <c r="AQ642" s="96"/>
      <c r="AR642" s="96"/>
      <c r="AS642" s="96"/>
      <c r="AT642" s="96"/>
      <c r="AU642" s="96"/>
      <c r="AV642" s="96"/>
      <c r="AW642" s="96"/>
      <c r="AX642" s="96"/>
      <c r="AY642" s="96"/>
      <c r="AZ642" s="96"/>
      <c r="BA642" s="96"/>
      <c r="BB642" s="96"/>
      <c r="BC642" s="96"/>
      <c r="BD642" s="96"/>
      <c r="BE642" s="96"/>
      <c r="BF642" s="96"/>
      <c r="BG642" s="96"/>
      <c r="BH642" s="96"/>
      <c r="BI642" s="96"/>
      <c r="BJ642" s="96"/>
      <c r="BK642" s="96"/>
      <c r="BL642" s="96"/>
      <c r="BM642" s="96"/>
      <c r="BN642" s="96"/>
      <c r="BO642" s="96"/>
      <c r="BP642" s="96"/>
      <c r="BQ642" s="96"/>
      <c r="BR642" s="96"/>
      <c r="BS642" s="96"/>
      <c r="BT642" s="96"/>
      <c r="BU642" s="96"/>
      <c r="BV642" s="96"/>
      <c r="BW642" s="96"/>
      <c r="BX642" s="96"/>
      <c r="BY642" s="96"/>
      <c r="BZ642" s="96"/>
      <c r="CA642" s="96"/>
      <c r="CB642" s="96"/>
      <c r="CC642" s="96"/>
      <c r="CD642" s="96"/>
      <c r="CE642" s="96"/>
      <c r="CF642" s="96"/>
      <c r="CG642" s="96"/>
      <c r="CH642" s="96"/>
      <c r="CI642" s="96"/>
      <c r="CJ642" s="96"/>
      <c r="CK642" s="96"/>
      <c r="CL642" s="96"/>
      <c r="CM642" s="96"/>
      <c r="CN642" s="96"/>
      <c r="CO642" s="96"/>
      <c r="CP642" s="96"/>
      <c r="CQ642" s="96"/>
      <c r="CR642" s="96"/>
      <c r="CS642" s="96"/>
      <c r="CT642" s="96"/>
      <c r="CU642" s="96"/>
      <c r="CV642" s="96"/>
      <c r="CW642" s="96"/>
      <c r="CX642" s="96"/>
      <c r="CY642" s="96"/>
      <c r="CZ642" s="96"/>
      <c r="DA642" s="96"/>
      <c r="DB642" s="96"/>
      <c r="DC642" s="96"/>
      <c r="DD642" s="96"/>
      <c r="DE642" s="96"/>
      <c r="DF642" s="96"/>
      <c r="DG642" s="96"/>
      <c r="DH642" s="96"/>
      <c r="DI642" s="96"/>
      <c r="DJ642" s="96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6"/>
      <c r="DV642" s="96"/>
      <c r="DW642" s="96"/>
      <c r="DX642" s="96"/>
      <c r="DY642" s="96"/>
      <c r="DZ642" s="96"/>
      <c r="EA642" s="96"/>
      <c r="EB642" s="96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96"/>
      <c r="EZ642" s="96"/>
      <c r="FA642" s="96"/>
      <c r="FB642" s="96"/>
      <c r="FC642" s="96"/>
      <c r="FD642" s="96"/>
      <c r="FE642" s="96"/>
      <c r="FF642" s="96"/>
      <c r="FG642" s="96"/>
      <c r="FH642" s="96"/>
      <c r="FI642" s="96"/>
      <c r="FJ642" s="96"/>
      <c r="FK642" s="96"/>
      <c r="FL642" s="96"/>
      <c r="FM642" s="96"/>
      <c r="FN642" s="96"/>
      <c r="FO642" s="96"/>
      <c r="FP642" s="96"/>
      <c r="FQ642" s="96"/>
      <c r="FR642" s="96"/>
      <c r="FS642" s="96"/>
      <c r="FT642" s="96"/>
      <c r="FU642" s="96"/>
      <c r="FV642" s="96"/>
      <c r="FW642" s="96"/>
      <c r="FX642" s="96"/>
      <c r="FY642" s="96"/>
      <c r="FZ642" s="96"/>
      <c r="GA642" s="96"/>
      <c r="GB642" s="96"/>
      <c r="GC642" s="96"/>
      <c r="GD642" s="96"/>
      <c r="GE642" s="96"/>
      <c r="GF642" s="96"/>
      <c r="GG642" s="96"/>
      <c r="GH642" s="96"/>
      <c r="GI642" s="96"/>
      <c r="GJ642" s="96"/>
      <c r="GK642" s="96"/>
      <c r="GL642" s="96"/>
      <c r="GM642" s="96"/>
      <c r="GN642" s="96"/>
      <c r="GO642" s="96"/>
      <c r="GP642" s="96"/>
    </row>
    <row r="643" spans="1:198" ht="12" customHeight="1">
      <c r="A643" s="380"/>
      <c r="B643" s="505"/>
      <c r="C643" s="429"/>
      <c r="D643" s="358"/>
      <c r="E643" s="372"/>
      <c r="F643" s="381"/>
      <c r="G643" s="426"/>
      <c r="H643" s="90"/>
      <c r="I643" s="64" t="s">
        <v>26</v>
      </c>
      <c r="J643" s="65"/>
      <c r="K643" s="65"/>
      <c r="L643" s="65">
        <f>SUM(L639:L642)</f>
        <v>0</v>
      </c>
      <c r="M643" s="65">
        <f>SUM(M639:M642)</f>
        <v>247</v>
      </c>
      <c r="N643" s="65">
        <f t="shared" ref="N643:P643" si="192">SUM(N639:N642)</f>
        <v>0</v>
      </c>
      <c r="O643" s="65">
        <f t="shared" si="192"/>
        <v>0</v>
      </c>
      <c r="P643" s="65">
        <f t="shared" si="192"/>
        <v>0</v>
      </c>
      <c r="Q643" s="65"/>
      <c r="R643" s="65"/>
      <c r="S643" s="65"/>
      <c r="T643" s="65"/>
      <c r="U643" s="65"/>
      <c r="V643" s="65"/>
      <c r="W643" s="65"/>
      <c r="X643" s="367"/>
      <c r="Y643" s="40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  <c r="AN643" s="96"/>
      <c r="AO643" s="96"/>
      <c r="AP643" s="96"/>
      <c r="AQ643" s="96"/>
      <c r="AR643" s="96"/>
      <c r="AS643" s="96"/>
      <c r="AT643" s="96"/>
      <c r="AU643" s="96"/>
      <c r="AV643" s="96"/>
      <c r="AW643" s="96"/>
      <c r="AX643" s="96"/>
      <c r="AY643" s="96"/>
      <c r="AZ643" s="96"/>
      <c r="BA643" s="96"/>
      <c r="BB643" s="96"/>
      <c r="BC643" s="96"/>
      <c r="BD643" s="96"/>
      <c r="BE643" s="96"/>
      <c r="BF643" s="96"/>
      <c r="BG643" s="96"/>
      <c r="BH643" s="96"/>
      <c r="BI643" s="96"/>
      <c r="BJ643" s="96"/>
      <c r="BK643" s="96"/>
      <c r="BL643" s="96"/>
      <c r="BM643" s="96"/>
      <c r="BN643" s="96"/>
      <c r="BO643" s="96"/>
      <c r="BP643" s="96"/>
      <c r="BQ643" s="96"/>
      <c r="BR643" s="96"/>
      <c r="BS643" s="96"/>
      <c r="BT643" s="96"/>
      <c r="BU643" s="96"/>
      <c r="BV643" s="96"/>
      <c r="BW643" s="96"/>
      <c r="BX643" s="96"/>
      <c r="BY643" s="96"/>
      <c r="BZ643" s="96"/>
      <c r="CA643" s="96"/>
      <c r="CB643" s="96"/>
      <c r="CC643" s="96"/>
      <c r="CD643" s="96"/>
      <c r="CE643" s="96"/>
      <c r="CF643" s="96"/>
      <c r="CG643" s="96"/>
      <c r="CH643" s="96"/>
      <c r="CI643" s="96"/>
      <c r="CJ643" s="96"/>
      <c r="CK643" s="96"/>
      <c r="CL643" s="96"/>
      <c r="CM643" s="96"/>
      <c r="CN643" s="96"/>
      <c r="CO643" s="96"/>
      <c r="CP643" s="96"/>
      <c r="CQ643" s="96"/>
      <c r="CR643" s="96"/>
      <c r="CS643" s="96"/>
      <c r="CT643" s="96"/>
      <c r="CU643" s="96"/>
      <c r="CV643" s="96"/>
      <c r="CW643" s="96"/>
      <c r="CX643" s="96"/>
      <c r="CY643" s="96"/>
      <c r="CZ643" s="96"/>
      <c r="DA643" s="96"/>
      <c r="DB643" s="96"/>
      <c r="DC643" s="96"/>
      <c r="DD643" s="96"/>
      <c r="DE643" s="96"/>
      <c r="DF643" s="96"/>
      <c r="DG643" s="96"/>
      <c r="DH643" s="96"/>
      <c r="DI643" s="96"/>
      <c r="DJ643" s="96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6"/>
      <c r="DV643" s="96"/>
      <c r="DW643" s="96"/>
      <c r="DX643" s="96"/>
      <c r="DY643" s="96"/>
      <c r="DZ643" s="96"/>
      <c r="EA643" s="96"/>
      <c r="EB643" s="96"/>
      <c r="EC643" s="96"/>
      <c r="ED643" s="96"/>
      <c r="EE643" s="96"/>
      <c r="EF643" s="96"/>
      <c r="EG643" s="96"/>
      <c r="EH643" s="96"/>
      <c r="EI643" s="96"/>
      <c r="EJ643" s="96"/>
      <c r="EK643" s="96"/>
      <c r="EL643" s="96"/>
      <c r="EM643" s="96"/>
      <c r="EN643" s="96"/>
      <c r="EO643" s="96"/>
      <c r="EP643" s="96"/>
      <c r="EQ643" s="96"/>
      <c r="ER643" s="96"/>
      <c r="ES643" s="96"/>
      <c r="ET643" s="96"/>
      <c r="EU643" s="96"/>
      <c r="EV643" s="96"/>
      <c r="EW643" s="96"/>
      <c r="EX643" s="96"/>
      <c r="EY643" s="96"/>
      <c r="EZ643" s="96"/>
      <c r="FA643" s="96"/>
      <c r="FB643" s="96"/>
      <c r="FC643" s="96"/>
      <c r="FD643" s="96"/>
      <c r="FE643" s="96"/>
      <c r="FF643" s="96"/>
      <c r="FG643" s="96"/>
      <c r="FH643" s="96"/>
      <c r="FI643" s="96"/>
      <c r="FJ643" s="96"/>
      <c r="FK643" s="96"/>
      <c r="FL643" s="96"/>
      <c r="FM643" s="96"/>
      <c r="FN643" s="96"/>
      <c r="FO643" s="96"/>
      <c r="FP643" s="96"/>
      <c r="FQ643" s="96"/>
      <c r="FR643" s="96"/>
      <c r="FS643" s="96"/>
      <c r="FT643" s="96"/>
      <c r="FU643" s="96"/>
      <c r="FV643" s="96"/>
      <c r="FW643" s="96"/>
      <c r="FX643" s="96"/>
      <c r="FY643" s="96"/>
      <c r="FZ643" s="96"/>
      <c r="GA643" s="96"/>
      <c r="GB643" s="96"/>
      <c r="GC643" s="96"/>
      <c r="GD643" s="96"/>
      <c r="GE643" s="96"/>
      <c r="GF643" s="96"/>
      <c r="GG643" s="96"/>
      <c r="GH643" s="96"/>
      <c r="GI643" s="96"/>
      <c r="GJ643" s="96"/>
      <c r="GK643" s="96"/>
      <c r="GL643" s="96"/>
      <c r="GM643" s="96"/>
      <c r="GN643" s="96"/>
      <c r="GO643" s="96"/>
      <c r="GP643" s="96"/>
    </row>
    <row r="644" spans="1:198" ht="13.5" customHeight="1">
      <c r="A644" s="378">
        <v>54</v>
      </c>
      <c r="B644" s="503" t="s">
        <v>236</v>
      </c>
      <c r="C644" s="427">
        <v>2023</v>
      </c>
      <c r="D644" s="358">
        <v>2024</v>
      </c>
      <c r="E644" s="372" t="s">
        <v>27</v>
      </c>
      <c r="F644" s="381">
        <f>80000+X644</f>
        <v>3824078</v>
      </c>
      <c r="G644" s="424">
        <v>80101</v>
      </c>
      <c r="H644" s="303">
        <v>6050</v>
      </c>
      <c r="I644" s="61" t="s">
        <v>28</v>
      </c>
      <c r="J644" s="62"/>
      <c r="K644" s="62"/>
      <c r="L644" s="87"/>
      <c r="M644" s="164">
        <v>1279078</v>
      </c>
      <c r="N644" s="164">
        <v>510000</v>
      </c>
      <c r="O644" s="87"/>
      <c r="P644" s="71"/>
      <c r="Q644" s="71"/>
      <c r="R644" s="71"/>
      <c r="S644" s="71"/>
      <c r="T644" s="71"/>
      <c r="U644" s="71"/>
      <c r="V644" s="71"/>
      <c r="W644" s="71"/>
      <c r="X644" s="367">
        <f>SUM(L648:W648)</f>
        <v>3744078</v>
      </c>
      <c r="Y644" s="40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  <c r="AN644" s="96"/>
      <c r="AO644" s="96"/>
      <c r="AP644" s="96"/>
      <c r="AQ644" s="96"/>
      <c r="AR644" s="96"/>
      <c r="AS644" s="96"/>
      <c r="AT644" s="96"/>
      <c r="AU644" s="96"/>
      <c r="AV644" s="96"/>
      <c r="AW644" s="96"/>
      <c r="AX644" s="96"/>
      <c r="AY644" s="96"/>
      <c r="AZ644" s="96"/>
      <c r="BA644" s="96"/>
      <c r="BB644" s="96"/>
      <c r="BC644" s="96"/>
      <c r="BD644" s="96"/>
      <c r="BE644" s="96"/>
      <c r="BF644" s="96"/>
      <c r="BG644" s="96"/>
      <c r="BH644" s="96"/>
      <c r="BI644" s="96"/>
      <c r="BJ644" s="96"/>
      <c r="BK644" s="96"/>
      <c r="BL644" s="96"/>
      <c r="BM644" s="96"/>
      <c r="BN644" s="96"/>
      <c r="BO644" s="96"/>
      <c r="BP644" s="96"/>
      <c r="BQ644" s="96"/>
      <c r="BR644" s="96"/>
      <c r="BS644" s="96"/>
      <c r="BT644" s="96"/>
      <c r="BU644" s="96"/>
      <c r="BV644" s="96"/>
      <c r="BW644" s="96"/>
      <c r="BX644" s="96"/>
      <c r="BY644" s="96"/>
      <c r="BZ644" s="96"/>
      <c r="CA644" s="96"/>
      <c r="CB644" s="96"/>
      <c r="CC644" s="96"/>
      <c r="CD644" s="96"/>
      <c r="CE644" s="96"/>
      <c r="CF644" s="96"/>
      <c r="CG644" s="96"/>
      <c r="CH644" s="96"/>
      <c r="CI644" s="96"/>
      <c r="CJ644" s="96"/>
      <c r="CK644" s="96"/>
      <c r="CL644" s="96"/>
      <c r="CM644" s="96"/>
      <c r="CN644" s="96"/>
      <c r="CO644" s="96"/>
      <c r="CP644" s="96"/>
      <c r="CQ644" s="96"/>
      <c r="CR644" s="96"/>
      <c r="CS644" s="96"/>
      <c r="CT644" s="96"/>
      <c r="CU644" s="96"/>
      <c r="CV644" s="96"/>
      <c r="CW644" s="96"/>
      <c r="CX644" s="96"/>
      <c r="CY644" s="96"/>
      <c r="CZ644" s="96"/>
      <c r="DA644" s="96"/>
      <c r="DB644" s="96"/>
      <c r="DC644" s="96"/>
      <c r="DD644" s="96"/>
      <c r="DE644" s="96"/>
      <c r="DF644" s="96"/>
      <c r="DG644" s="96"/>
      <c r="DH644" s="96"/>
      <c r="DI644" s="96"/>
      <c r="DJ644" s="96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6"/>
      <c r="DV644" s="96"/>
      <c r="DW644" s="96"/>
      <c r="DX644" s="96"/>
      <c r="DY644" s="96"/>
      <c r="DZ644" s="96"/>
      <c r="EA644" s="96"/>
      <c r="EB644" s="96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96"/>
      <c r="EZ644" s="96"/>
      <c r="FA644" s="96"/>
      <c r="FB644" s="96"/>
      <c r="FC644" s="96"/>
      <c r="FD644" s="96"/>
      <c r="FE644" s="96"/>
      <c r="FF644" s="96"/>
      <c r="FG644" s="96"/>
      <c r="FH644" s="96"/>
      <c r="FI644" s="96"/>
      <c r="FJ644" s="96"/>
      <c r="FK644" s="96"/>
      <c r="FL644" s="96"/>
      <c r="FM644" s="96"/>
      <c r="FN644" s="96"/>
      <c r="FO644" s="96"/>
      <c r="FP644" s="96"/>
      <c r="FQ644" s="96"/>
      <c r="FR644" s="96"/>
      <c r="FS644" s="96"/>
      <c r="FT644" s="96"/>
      <c r="FU644" s="96"/>
      <c r="FV644" s="96"/>
      <c r="FW644" s="96"/>
      <c r="FX644" s="96"/>
      <c r="FY644" s="96"/>
      <c r="FZ644" s="96"/>
      <c r="GA644" s="96"/>
      <c r="GB644" s="96"/>
      <c r="GC644" s="96"/>
      <c r="GD644" s="96"/>
      <c r="GE644" s="96"/>
      <c r="GF644" s="96"/>
      <c r="GG644" s="96"/>
      <c r="GH644" s="96"/>
      <c r="GI644" s="96"/>
      <c r="GJ644" s="96"/>
      <c r="GK644" s="96"/>
      <c r="GL644" s="96"/>
      <c r="GM644" s="96"/>
      <c r="GN644" s="96"/>
      <c r="GO644" s="96"/>
      <c r="GP644" s="96"/>
    </row>
    <row r="645" spans="1:198" ht="13.5" customHeight="1">
      <c r="A645" s="379"/>
      <c r="B645" s="504"/>
      <c r="C645" s="428"/>
      <c r="D645" s="358"/>
      <c r="E645" s="372"/>
      <c r="F645" s="381"/>
      <c r="G645" s="425"/>
      <c r="H645" s="304">
        <v>6370</v>
      </c>
      <c r="I645" s="61" t="s">
        <v>243</v>
      </c>
      <c r="J645" s="62"/>
      <c r="K645" s="62"/>
      <c r="L645" s="71"/>
      <c r="M645" s="164">
        <v>100000</v>
      </c>
      <c r="N645" s="164">
        <v>1855000</v>
      </c>
      <c r="O645" s="71"/>
      <c r="P645" s="71"/>
      <c r="Q645" s="71"/>
      <c r="R645" s="71"/>
      <c r="S645" s="71"/>
      <c r="T645" s="71"/>
      <c r="U645" s="71"/>
      <c r="V645" s="71"/>
      <c r="W645" s="71"/>
      <c r="X645" s="367"/>
      <c r="Y645" s="40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  <c r="AN645" s="96"/>
      <c r="AO645" s="96"/>
      <c r="AP645" s="96"/>
      <c r="AQ645" s="96"/>
      <c r="AR645" s="96"/>
      <c r="AS645" s="96"/>
      <c r="AT645" s="96"/>
      <c r="AU645" s="96"/>
      <c r="AV645" s="96"/>
      <c r="AW645" s="96"/>
      <c r="AX645" s="96"/>
      <c r="AY645" s="96"/>
      <c r="AZ645" s="96"/>
      <c r="BA645" s="96"/>
      <c r="BB645" s="96"/>
      <c r="BC645" s="96"/>
      <c r="BD645" s="96"/>
      <c r="BE645" s="96"/>
      <c r="BF645" s="96"/>
      <c r="BG645" s="96"/>
      <c r="BH645" s="96"/>
      <c r="BI645" s="96"/>
      <c r="BJ645" s="96"/>
      <c r="BK645" s="96"/>
      <c r="BL645" s="96"/>
      <c r="BM645" s="96"/>
      <c r="BN645" s="96"/>
      <c r="BO645" s="96"/>
      <c r="BP645" s="96"/>
      <c r="BQ645" s="96"/>
      <c r="BR645" s="96"/>
      <c r="BS645" s="96"/>
      <c r="BT645" s="96"/>
      <c r="BU645" s="96"/>
      <c r="BV645" s="96"/>
      <c r="BW645" s="96"/>
      <c r="BX645" s="96"/>
      <c r="BY645" s="96"/>
      <c r="BZ645" s="96"/>
      <c r="CA645" s="96"/>
      <c r="CB645" s="96"/>
      <c r="CC645" s="96"/>
      <c r="CD645" s="96"/>
      <c r="CE645" s="96"/>
      <c r="CF645" s="96"/>
      <c r="CG645" s="96"/>
      <c r="CH645" s="96"/>
      <c r="CI645" s="96"/>
      <c r="CJ645" s="96"/>
      <c r="CK645" s="96"/>
      <c r="CL645" s="96"/>
      <c r="CM645" s="96"/>
      <c r="CN645" s="96"/>
      <c r="CO645" s="96"/>
      <c r="CP645" s="96"/>
      <c r="CQ645" s="96"/>
      <c r="CR645" s="96"/>
      <c r="CS645" s="96"/>
      <c r="CT645" s="96"/>
      <c r="CU645" s="96"/>
      <c r="CV645" s="96"/>
      <c r="CW645" s="96"/>
      <c r="CX645" s="96"/>
      <c r="CY645" s="96"/>
      <c r="CZ645" s="96"/>
      <c r="DA645" s="96"/>
      <c r="DB645" s="96"/>
      <c r="DC645" s="96"/>
      <c r="DD645" s="96"/>
      <c r="DE645" s="96"/>
      <c r="DF645" s="96"/>
      <c r="DG645" s="96"/>
      <c r="DH645" s="96"/>
      <c r="DI645" s="96"/>
      <c r="DJ645" s="96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6"/>
      <c r="DV645" s="96"/>
      <c r="DW645" s="96"/>
      <c r="DX645" s="96"/>
      <c r="DY645" s="96"/>
      <c r="DZ645" s="96"/>
      <c r="EA645" s="96"/>
      <c r="EB645" s="96"/>
      <c r="EC645" s="96"/>
      <c r="ED645" s="96"/>
      <c r="EE645" s="96"/>
      <c r="EF645" s="96"/>
      <c r="EG645" s="96"/>
      <c r="EH645" s="96"/>
      <c r="EI645" s="96"/>
      <c r="EJ645" s="96"/>
      <c r="EK645" s="96"/>
      <c r="EL645" s="96"/>
      <c r="EM645" s="96"/>
      <c r="EN645" s="96"/>
      <c r="EO645" s="96"/>
      <c r="EP645" s="96"/>
      <c r="EQ645" s="96"/>
      <c r="ER645" s="96"/>
      <c r="ES645" s="96"/>
      <c r="ET645" s="96"/>
      <c r="EU645" s="96"/>
      <c r="EV645" s="96"/>
      <c r="EW645" s="96"/>
      <c r="EX645" s="96"/>
      <c r="EY645" s="96"/>
      <c r="EZ645" s="96"/>
      <c r="FA645" s="96"/>
      <c r="FB645" s="96"/>
      <c r="FC645" s="96"/>
      <c r="FD645" s="96"/>
      <c r="FE645" s="96"/>
      <c r="FF645" s="96"/>
      <c r="FG645" s="96"/>
      <c r="FH645" s="96"/>
      <c r="FI645" s="96"/>
      <c r="FJ645" s="96"/>
      <c r="FK645" s="96"/>
      <c r="FL645" s="96"/>
      <c r="FM645" s="96"/>
      <c r="FN645" s="96"/>
      <c r="FO645" s="96"/>
      <c r="FP645" s="96"/>
      <c r="FQ645" s="96"/>
      <c r="FR645" s="96"/>
      <c r="FS645" s="96"/>
      <c r="FT645" s="96"/>
      <c r="FU645" s="96"/>
      <c r="FV645" s="96"/>
      <c r="FW645" s="96"/>
      <c r="FX645" s="96"/>
      <c r="FY645" s="96"/>
      <c r="FZ645" s="96"/>
      <c r="GA645" s="96"/>
      <c r="GB645" s="96"/>
      <c r="GC645" s="96"/>
      <c r="GD645" s="96"/>
      <c r="GE645" s="96"/>
      <c r="GF645" s="96"/>
      <c r="GG645" s="96"/>
      <c r="GH645" s="96"/>
      <c r="GI645" s="96"/>
      <c r="GJ645" s="96"/>
      <c r="GK645" s="96"/>
      <c r="GL645" s="96"/>
      <c r="GM645" s="96"/>
      <c r="GN645" s="96"/>
      <c r="GO645" s="96"/>
      <c r="GP645" s="96"/>
    </row>
    <row r="646" spans="1:198" ht="13.5" customHeight="1">
      <c r="A646" s="379"/>
      <c r="B646" s="504"/>
      <c r="C646" s="428"/>
      <c r="D646" s="358"/>
      <c r="E646" s="372"/>
      <c r="F646" s="381"/>
      <c r="G646" s="425"/>
      <c r="H646" s="304"/>
      <c r="I646" s="61" t="s">
        <v>30</v>
      </c>
      <c r="J646" s="62"/>
      <c r="K646" s="62"/>
      <c r="L646" s="71"/>
      <c r="M646" s="169"/>
      <c r="N646" s="169"/>
      <c r="O646" s="71"/>
      <c r="P646" s="71"/>
      <c r="Q646" s="71"/>
      <c r="R646" s="71"/>
      <c r="S646" s="71"/>
      <c r="T646" s="71"/>
      <c r="U646" s="71"/>
      <c r="V646" s="71"/>
      <c r="W646" s="71"/>
      <c r="X646" s="367"/>
      <c r="Y646" s="40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96"/>
      <c r="AP646" s="96"/>
      <c r="AQ646" s="96"/>
      <c r="AR646" s="96"/>
      <c r="AS646" s="96"/>
      <c r="AT646" s="96"/>
      <c r="AU646" s="96"/>
      <c r="AV646" s="96"/>
      <c r="AW646" s="96"/>
      <c r="AX646" s="96"/>
      <c r="AY646" s="96"/>
      <c r="AZ646" s="96"/>
      <c r="BA646" s="96"/>
      <c r="BB646" s="96"/>
      <c r="BC646" s="96"/>
      <c r="BD646" s="96"/>
      <c r="BE646" s="96"/>
      <c r="BF646" s="96"/>
      <c r="BG646" s="96"/>
      <c r="BH646" s="96"/>
      <c r="BI646" s="96"/>
      <c r="BJ646" s="96"/>
      <c r="BK646" s="96"/>
      <c r="BL646" s="96"/>
      <c r="BM646" s="96"/>
      <c r="BN646" s="96"/>
      <c r="BO646" s="96"/>
      <c r="BP646" s="96"/>
      <c r="BQ646" s="96"/>
      <c r="BR646" s="96"/>
      <c r="BS646" s="96"/>
      <c r="BT646" s="96"/>
      <c r="BU646" s="96"/>
      <c r="BV646" s="96"/>
      <c r="BW646" s="96"/>
      <c r="BX646" s="96"/>
      <c r="BY646" s="96"/>
      <c r="BZ646" s="96"/>
      <c r="CA646" s="96"/>
      <c r="CB646" s="96"/>
      <c r="CC646" s="96"/>
      <c r="CD646" s="96"/>
      <c r="CE646" s="96"/>
      <c r="CF646" s="96"/>
      <c r="CG646" s="96"/>
      <c r="CH646" s="96"/>
      <c r="CI646" s="96"/>
      <c r="CJ646" s="96"/>
      <c r="CK646" s="96"/>
      <c r="CL646" s="96"/>
      <c r="CM646" s="96"/>
      <c r="CN646" s="96"/>
      <c r="CO646" s="96"/>
      <c r="CP646" s="96"/>
      <c r="CQ646" s="96"/>
      <c r="CR646" s="96"/>
      <c r="CS646" s="96"/>
      <c r="CT646" s="96"/>
      <c r="CU646" s="96"/>
      <c r="CV646" s="96"/>
      <c r="CW646" s="96"/>
      <c r="CX646" s="96"/>
      <c r="CY646" s="96"/>
      <c r="CZ646" s="96"/>
      <c r="DA646" s="96"/>
      <c r="DB646" s="96"/>
      <c r="DC646" s="96"/>
      <c r="DD646" s="96"/>
      <c r="DE646" s="96"/>
      <c r="DF646" s="96"/>
      <c r="DG646" s="96"/>
      <c r="DH646" s="96"/>
      <c r="DI646" s="96"/>
      <c r="DJ646" s="96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6"/>
      <c r="DV646" s="96"/>
      <c r="DW646" s="96"/>
      <c r="DX646" s="96"/>
      <c r="DY646" s="96"/>
      <c r="DZ646" s="96"/>
      <c r="EA646" s="96"/>
      <c r="EB646" s="96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96"/>
      <c r="EZ646" s="96"/>
      <c r="FA646" s="96"/>
      <c r="FB646" s="96"/>
      <c r="FC646" s="96"/>
      <c r="FD646" s="96"/>
      <c r="FE646" s="96"/>
      <c r="FF646" s="96"/>
      <c r="FG646" s="96"/>
      <c r="FH646" s="96"/>
      <c r="FI646" s="96"/>
      <c r="FJ646" s="96"/>
      <c r="FK646" s="96"/>
      <c r="FL646" s="96"/>
      <c r="FM646" s="96"/>
      <c r="FN646" s="96"/>
      <c r="FO646" s="96"/>
      <c r="FP646" s="96"/>
      <c r="FQ646" s="96"/>
      <c r="FR646" s="96"/>
      <c r="FS646" s="96"/>
      <c r="FT646" s="96"/>
      <c r="FU646" s="96"/>
      <c r="FV646" s="96"/>
      <c r="FW646" s="96"/>
      <c r="FX646" s="96"/>
      <c r="FY646" s="96"/>
      <c r="FZ646" s="96"/>
      <c r="GA646" s="96"/>
      <c r="GB646" s="96"/>
      <c r="GC646" s="96"/>
      <c r="GD646" s="96"/>
      <c r="GE646" s="96"/>
      <c r="GF646" s="96"/>
      <c r="GG646" s="96"/>
      <c r="GH646" s="96"/>
      <c r="GI646" s="96"/>
      <c r="GJ646" s="96"/>
      <c r="GK646" s="96"/>
      <c r="GL646" s="96"/>
      <c r="GM646" s="96"/>
      <c r="GN646" s="96"/>
      <c r="GO646" s="96"/>
      <c r="GP646" s="96"/>
    </row>
    <row r="647" spans="1:198" ht="13.5" customHeight="1">
      <c r="A647" s="379"/>
      <c r="B647" s="504"/>
      <c r="C647" s="428"/>
      <c r="D647" s="358"/>
      <c r="E647" s="372"/>
      <c r="F647" s="381"/>
      <c r="G647" s="425"/>
      <c r="H647" s="304"/>
      <c r="I647" s="61" t="s">
        <v>137</v>
      </c>
      <c r="J647" s="62"/>
      <c r="K647" s="62"/>
      <c r="L647" s="87"/>
      <c r="M647" s="169"/>
      <c r="N647" s="169"/>
      <c r="O647" s="71"/>
      <c r="P647" s="71"/>
      <c r="Q647" s="71"/>
      <c r="R647" s="71"/>
      <c r="S647" s="71"/>
      <c r="T647" s="71"/>
      <c r="U647" s="71"/>
      <c r="V647" s="71"/>
      <c r="W647" s="71"/>
      <c r="X647" s="367"/>
      <c r="Y647" s="40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96"/>
      <c r="AP647" s="96"/>
      <c r="AQ647" s="96"/>
      <c r="AR647" s="96"/>
      <c r="AS647" s="96"/>
      <c r="AT647" s="96"/>
      <c r="AU647" s="96"/>
      <c r="AV647" s="96"/>
      <c r="AW647" s="96"/>
      <c r="AX647" s="96"/>
      <c r="AY647" s="96"/>
      <c r="AZ647" s="96"/>
      <c r="BA647" s="96"/>
      <c r="BB647" s="96"/>
      <c r="BC647" s="96"/>
      <c r="BD647" s="96"/>
      <c r="BE647" s="96"/>
      <c r="BF647" s="96"/>
      <c r="BG647" s="96"/>
      <c r="BH647" s="96"/>
      <c r="BI647" s="96"/>
      <c r="BJ647" s="96"/>
      <c r="BK647" s="96"/>
      <c r="BL647" s="96"/>
      <c r="BM647" s="96"/>
      <c r="BN647" s="96"/>
      <c r="BO647" s="96"/>
      <c r="BP647" s="96"/>
      <c r="BQ647" s="96"/>
      <c r="BR647" s="96"/>
      <c r="BS647" s="96"/>
      <c r="BT647" s="96"/>
      <c r="BU647" s="96"/>
      <c r="BV647" s="96"/>
      <c r="BW647" s="96"/>
      <c r="BX647" s="96"/>
      <c r="BY647" s="96"/>
      <c r="BZ647" s="96"/>
      <c r="CA647" s="96"/>
      <c r="CB647" s="96"/>
      <c r="CC647" s="96"/>
      <c r="CD647" s="96"/>
      <c r="CE647" s="96"/>
      <c r="CF647" s="96"/>
      <c r="CG647" s="96"/>
      <c r="CH647" s="96"/>
      <c r="CI647" s="96"/>
      <c r="CJ647" s="96"/>
      <c r="CK647" s="96"/>
      <c r="CL647" s="96"/>
      <c r="CM647" s="96"/>
      <c r="CN647" s="96"/>
      <c r="CO647" s="96"/>
      <c r="CP647" s="96"/>
      <c r="CQ647" s="96"/>
      <c r="CR647" s="96"/>
      <c r="CS647" s="96"/>
      <c r="CT647" s="96"/>
      <c r="CU647" s="96"/>
      <c r="CV647" s="96"/>
      <c r="CW647" s="96"/>
      <c r="CX647" s="96"/>
      <c r="CY647" s="96"/>
      <c r="CZ647" s="96"/>
      <c r="DA647" s="96"/>
      <c r="DB647" s="96"/>
      <c r="DC647" s="96"/>
      <c r="DD647" s="96"/>
      <c r="DE647" s="96"/>
      <c r="DF647" s="96"/>
      <c r="DG647" s="96"/>
      <c r="DH647" s="96"/>
      <c r="DI647" s="96"/>
      <c r="DJ647" s="96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6"/>
      <c r="DV647" s="96"/>
      <c r="DW647" s="96"/>
      <c r="DX647" s="96"/>
      <c r="DY647" s="96"/>
      <c r="DZ647" s="96"/>
      <c r="EA647" s="96"/>
      <c r="EB647" s="96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96"/>
      <c r="EZ647" s="96"/>
      <c r="FA647" s="96"/>
      <c r="FB647" s="96"/>
      <c r="FC647" s="96"/>
      <c r="FD647" s="96"/>
      <c r="FE647" s="96"/>
      <c r="FF647" s="96"/>
      <c r="FG647" s="96"/>
      <c r="FH647" s="96"/>
      <c r="FI647" s="96"/>
      <c r="FJ647" s="96"/>
      <c r="FK647" s="96"/>
      <c r="FL647" s="96"/>
      <c r="FM647" s="96"/>
      <c r="FN647" s="96"/>
      <c r="FO647" s="96"/>
      <c r="FP647" s="96"/>
      <c r="FQ647" s="96"/>
      <c r="FR647" s="96"/>
      <c r="FS647" s="96"/>
      <c r="FT647" s="96"/>
      <c r="FU647" s="96"/>
      <c r="FV647" s="96"/>
      <c r="FW647" s="96"/>
      <c r="FX647" s="96"/>
      <c r="FY647" s="96"/>
      <c r="FZ647" s="96"/>
      <c r="GA647" s="96"/>
      <c r="GB647" s="96"/>
      <c r="GC647" s="96"/>
      <c r="GD647" s="96"/>
      <c r="GE647" s="96"/>
      <c r="GF647" s="96"/>
      <c r="GG647" s="96"/>
      <c r="GH647" s="96"/>
      <c r="GI647" s="96"/>
      <c r="GJ647" s="96"/>
      <c r="GK647" s="96"/>
      <c r="GL647" s="96"/>
      <c r="GM647" s="96"/>
      <c r="GN647" s="96"/>
      <c r="GO647" s="96"/>
      <c r="GP647" s="96"/>
    </row>
    <row r="648" spans="1:198" ht="12.75" customHeight="1">
      <c r="A648" s="380"/>
      <c r="B648" s="505"/>
      <c r="C648" s="429"/>
      <c r="D648" s="358"/>
      <c r="E648" s="372"/>
      <c r="F648" s="381"/>
      <c r="G648" s="426"/>
      <c r="H648" s="305"/>
      <c r="I648" s="296" t="s">
        <v>26</v>
      </c>
      <c r="J648" s="297"/>
      <c r="K648" s="297"/>
      <c r="L648" s="297">
        <f>SUM(L644:L647)</f>
        <v>0</v>
      </c>
      <c r="M648" s="217">
        <f>SUM(M644:M647)</f>
        <v>1379078</v>
      </c>
      <c r="N648" s="217">
        <f t="shared" ref="N648:P648" si="193">SUM(N644:N647)</f>
        <v>2365000</v>
      </c>
      <c r="O648" s="297">
        <f t="shared" si="193"/>
        <v>0</v>
      </c>
      <c r="P648" s="297">
        <f t="shared" si="193"/>
        <v>0</v>
      </c>
      <c r="Q648" s="297"/>
      <c r="R648" s="297"/>
      <c r="S648" s="297"/>
      <c r="T648" s="297"/>
      <c r="U648" s="297"/>
      <c r="V648" s="297"/>
      <c r="W648" s="297"/>
      <c r="X648" s="367"/>
      <c r="Y648" s="40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96"/>
      <c r="AP648" s="96"/>
      <c r="AQ648" s="96"/>
      <c r="AR648" s="96"/>
      <c r="AS648" s="96"/>
      <c r="AT648" s="96"/>
      <c r="AU648" s="96"/>
      <c r="AV648" s="96"/>
      <c r="AW648" s="96"/>
      <c r="AX648" s="96"/>
      <c r="AY648" s="96"/>
      <c r="AZ648" s="96"/>
      <c r="BA648" s="96"/>
      <c r="BB648" s="96"/>
      <c r="BC648" s="96"/>
      <c r="BD648" s="96"/>
      <c r="BE648" s="96"/>
      <c r="BF648" s="96"/>
      <c r="BG648" s="96"/>
      <c r="BH648" s="96"/>
      <c r="BI648" s="96"/>
      <c r="BJ648" s="96"/>
      <c r="BK648" s="96"/>
      <c r="BL648" s="96"/>
      <c r="BM648" s="96"/>
      <c r="BN648" s="96"/>
      <c r="BO648" s="96"/>
      <c r="BP648" s="96"/>
      <c r="BQ648" s="96"/>
      <c r="BR648" s="96"/>
      <c r="BS648" s="96"/>
      <c r="BT648" s="96"/>
      <c r="BU648" s="96"/>
      <c r="BV648" s="96"/>
      <c r="BW648" s="96"/>
      <c r="BX648" s="96"/>
      <c r="BY648" s="96"/>
      <c r="BZ648" s="96"/>
      <c r="CA648" s="96"/>
      <c r="CB648" s="96"/>
      <c r="CC648" s="96"/>
      <c r="CD648" s="96"/>
      <c r="CE648" s="96"/>
      <c r="CF648" s="96"/>
      <c r="CG648" s="96"/>
      <c r="CH648" s="96"/>
      <c r="CI648" s="96"/>
      <c r="CJ648" s="96"/>
      <c r="CK648" s="96"/>
      <c r="CL648" s="96"/>
      <c r="CM648" s="96"/>
      <c r="CN648" s="96"/>
      <c r="CO648" s="96"/>
      <c r="CP648" s="96"/>
      <c r="CQ648" s="96"/>
      <c r="CR648" s="96"/>
      <c r="CS648" s="96"/>
      <c r="CT648" s="96"/>
      <c r="CU648" s="96"/>
      <c r="CV648" s="96"/>
      <c r="CW648" s="96"/>
      <c r="CX648" s="96"/>
      <c r="CY648" s="96"/>
      <c r="CZ648" s="96"/>
      <c r="DA648" s="96"/>
      <c r="DB648" s="96"/>
      <c r="DC648" s="96"/>
      <c r="DD648" s="96"/>
      <c r="DE648" s="96"/>
      <c r="DF648" s="96"/>
      <c r="DG648" s="96"/>
      <c r="DH648" s="96"/>
      <c r="DI648" s="96"/>
      <c r="DJ648" s="96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6"/>
      <c r="DV648" s="96"/>
      <c r="DW648" s="96"/>
      <c r="DX648" s="96"/>
      <c r="DY648" s="96"/>
      <c r="DZ648" s="96"/>
      <c r="EA648" s="96"/>
      <c r="EB648" s="96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96"/>
      <c r="EZ648" s="96"/>
      <c r="FA648" s="96"/>
      <c r="FB648" s="96"/>
      <c r="FC648" s="96"/>
      <c r="FD648" s="96"/>
      <c r="FE648" s="96"/>
      <c r="FF648" s="96"/>
      <c r="FG648" s="96"/>
      <c r="FH648" s="96"/>
      <c r="FI648" s="96"/>
      <c r="FJ648" s="96"/>
      <c r="FK648" s="96"/>
      <c r="FL648" s="96"/>
      <c r="FM648" s="96"/>
      <c r="FN648" s="96"/>
      <c r="FO648" s="96"/>
      <c r="FP648" s="96"/>
      <c r="FQ648" s="96"/>
      <c r="FR648" s="96"/>
      <c r="FS648" s="96"/>
      <c r="FT648" s="96"/>
      <c r="FU648" s="96"/>
      <c r="FV648" s="96"/>
      <c r="FW648" s="96"/>
      <c r="FX648" s="96"/>
      <c r="FY648" s="96"/>
      <c r="FZ648" s="96"/>
      <c r="GA648" s="96"/>
      <c r="GB648" s="96"/>
      <c r="GC648" s="96"/>
      <c r="GD648" s="96"/>
      <c r="GE648" s="96"/>
      <c r="GF648" s="96"/>
      <c r="GG648" s="96"/>
      <c r="GH648" s="96"/>
      <c r="GI648" s="96"/>
      <c r="GJ648" s="96"/>
      <c r="GK648" s="96"/>
      <c r="GL648" s="96"/>
      <c r="GM648" s="96"/>
      <c r="GN648" s="96"/>
      <c r="GO648" s="96"/>
      <c r="GP648" s="96"/>
    </row>
    <row r="649" spans="1:198" ht="16.5" hidden="1" customHeight="1">
      <c r="A649" s="385">
        <v>46</v>
      </c>
      <c r="B649" s="448" t="s">
        <v>119</v>
      </c>
      <c r="C649" s="427">
        <v>2021</v>
      </c>
      <c r="D649" s="358">
        <v>2023</v>
      </c>
      <c r="E649" s="372" t="s">
        <v>27</v>
      </c>
      <c r="F649" s="381">
        <f>X649</f>
        <v>0</v>
      </c>
      <c r="G649" s="424">
        <v>80195</v>
      </c>
      <c r="H649" s="424">
        <v>6050</v>
      </c>
      <c r="I649" s="61" t="s">
        <v>28</v>
      </c>
      <c r="J649" s="62"/>
      <c r="K649" s="62"/>
      <c r="L649" s="87"/>
      <c r="M649" s="87"/>
      <c r="N649" s="87"/>
      <c r="O649" s="87"/>
      <c r="P649" s="71"/>
      <c r="Q649" s="71"/>
      <c r="R649" s="71"/>
      <c r="S649" s="71"/>
      <c r="T649" s="71"/>
      <c r="U649" s="71"/>
      <c r="V649" s="71"/>
      <c r="W649" s="71"/>
      <c r="X649" s="367">
        <f>SUM(L653:P653)</f>
        <v>0</v>
      </c>
      <c r="Y649" s="40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  <c r="AO649" s="96"/>
      <c r="AP649" s="96"/>
      <c r="AQ649" s="96"/>
      <c r="AR649" s="96"/>
      <c r="AS649" s="96"/>
      <c r="AT649" s="96"/>
      <c r="AU649" s="96"/>
      <c r="AV649" s="96"/>
      <c r="AW649" s="96"/>
      <c r="AX649" s="96"/>
      <c r="AY649" s="96"/>
      <c r="AZ649" s="96"/>
      <c r="BA649" s="96"/>
      <c r="BB649" s="96"/>
      <c r="BC649" s="96"/>
      <c r="BD649" s="96"/>
      <c r="BE649" s="96"/>
      <c r="BF649" s="96"/>
      <c r="BG649" s="96"/>
      <c r="BH649" s="96"/>
      <c r="BI649" s="96"/>
      <c r="BJ649" s="96"/>
      <c r="BK649" s="96"/>
      <c r="BL649" s="96"/>
      <c r="BM649" s="96"/>
      <c r="BN649" s="96"/>
      <c r="BO649" s="96"/>
      <c r="BP649" s="96"/>
      <c r="BQ649" s="96"/>
      <c r="BR649" s="96"/>
      <c r="BS649" s="96"/>
      <c r="BT649" s="96"/>
      <c r="BU649" s="96"/>
      <c r="BV649" s="96"/>
      <c r="BW649" s="96"/>
      <c r="BX649" s="96"/>
      <c r="BY649" s="96"/>
      <c r="BZ649" s="96"/>
      <c r="CA649" s="96"/>
      <c r="CB649" s="96"/>
      <c r="CC649" s="96"/>
      <c r="CD649" s="96"/>
      <c r="CE649" s="96"/>
      <c r="CF649" s="96"/>
      <c r="CG649" s="96"/>
      <c r="CH649" s="96"/>
      <c r="CI649" s="96"/>
      <c r="CJ649" s="96"/>
      <c r="CK649" s="96"/>
      <c r="CL649" s="96"/>
      <c r="CM649" s="96"/>
      <c r="CN649" s="96"/>
      <c r="CO649" s="96"/>
      <c r="CP649" s="96"/>
      <c r="CQ649" s="96"/>
      <c r="CR649" s="96"/>
      <c r="CS649" s="96"/>
      <c r="CT649" s="96"/>
      <c r="CU649" s="96"/>
      <c r="CV649" s="96"/>
      <c r="CW649" s="96"/>
      <c r="CX649" s="96"/>
      <c r="CY649" s="96"/>
      <c r="CZ649" s="96"/>
      <c r="DA649" s="96"/>
      <c r="DB649" s="96"/>
      <c r="DC649" s="96"/>
      <c r="DD649" s="96"/>
      <c r="DE649" s="96"/>
      <c r="DF649" s="96"/>
      <c r="DG649" s="96"/>
      <c r="DH649" s="96"/>
      <c r="DI649" s="96"/>
      <c r="DJ649" s="96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6"/>
      <c r="DV649" s="96"/>
      <c r="DW649" s="96"/>
      <c r="DX649" s="96"/>
      <c r="DY649" s="96"/>
      <c r="DZ649" s="96"/>
      <c r="EA649" s="96"/>
      <c r="EB649" s="96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96"/>
      <c r="EZ649" s="96"/>
      <c r="FA649" s="96"/>
      <c r="FB649" s="96"/>
      <c r="FC649" s="96"/>
      <c r="FD649" s="96"/>
      <c r="FE649" s="96"/>
      <c r="FF649" s="96"/>
      <c r="FG649" s="96"/>
      <c r="FH649" s="96"/>
      <c r="FI649" s="96"/>
      <c r="FJ649" s="96"/>
      <c r="FK649" s="96"/>
      <c r="FL649" s="96"/>
      <c r="FM649" s="96"/>
      <c r="FN649" s="96"/>
      <c r="FO649" s="96"/>
      <c r="FP649" s="96"/>
      <c r="FQ649" s="96"/>
      <c r="FR649" s="96"/>
      <c r="FS649" s="96"/>
      <c r="FT649" s="96"/>
      <c r="FU649" s="96"/>
      <c r="FV649" s="96"/>
      <c r="FW649" s="96"/>
      <c r="FX649" s="96"/>
      <c r="FY649" s="96"/>
      <c r="FZ649" s="96"/>
      <c r="GA649" s="96"/>
      <c r="GB649" s="96"/>
      <c r="GC649" s="96"/>
      <c r="GD649" s="96"/>
      <c r="GE649" s="96"/>
      <c r="GF649" s="96"/>
      <c r="GG649" s="96"/>
      <c r="GH649" s="96"/>
      <c r="GI649" s="96"/>
      <c r="GJ649" s="96"/>
      <c r="GK649" s="96"/>
      <c r="GL649" s="96"/>
      <c r="GM649" s="96"/>
      <c r="GN649" s="96"/>
      <c r="GO649" s="96"/>
      <c r="GP649" s="96"/>
    </row>
    <row r="650" spans="1:198" ht="13.5" hidden="1" customHeight="1">
      <c r="A650" s="386"/>
      <c r="B650" s="449"/>
      <c r="C650" s="428"/>
      <c r="D650" s="358"/>
      <c r="E650" s="372"/>
      <c r="F650" s="381"/>
      <c r="G650" s="425"/>
      <c r="H650" s="425"/>
      <c r="I650" s="61" t="s">
        <v>31</v>
      </c>
      <c r="J650" s="62"/>
      <c r="K650" s="62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367"/>
      <c r="Y650" s="40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  <c r="AN650" s="96"/>
      <c r="AO650" s="96"/>
      <c r="AP650" s="96"/>
      <c r="AQ650" s="96"/>
      <c r="AR650" s="96"/>
      <c r="AS650" s="96"/>
      <c r="AT650" s="96"/>
      <c r="AU650" s="96"/>
      <c r="AV650" s="96"/>
      <c r="AW650" s="96"/>
      <c r="AX650" s="96"/>
      <c r="AY650" s="96"/>
      <c r="AZ650" s="96"/>
      <c r="BA650" s="96"/>
      <c r="BB650" s="96"/>
      <c r="BC650" s="96"/>
      <c r="BD650" s="96"/>
      <c r="BE650" s="96"/>
      <c r="BF650" s="96"/>
      <c r="BG650" s="96"/>
      <c r="BH650" s="96"/>
      <c r="BI650" s="96"/>
      <c r="BJ650" s="96"/>
      <c r="BK650" s="96"/>
      <c r="BL650" s="96"/>
      <c r="BM650" s="96"/>
      <c r="BN650" s="96"/>
      <c r="BO650" s="96"/>
      <c r="BP650" s="96"/>
      <c r="BQ650" s="96"/>
      <c r="BR650" s="96"/>
      <c r="BS650" s="96"/>
      <c r="BT650" s="96"/>
      <c r="BU650" s="96"/>
      <c r="BV650" s="96"/>
      <c r="BW650" s="96"/>
      <c r="BX650" s="96"/>
      <c r="BY650" s="96"/>
      <c r="BZ650" s="96"/>
      <c r="CA650" s="96"/>
      <c r="CB650" s="96"/>
      <c r="CC650" s="96"/>
      <c r="CD650" s="96"/>
      <c r="CE650" s="96"/>
      <c r="CF650" s="96"/>
      <c r="CG650" s="96"/>
      <c r="CH650" s="96"/>
      <c r="CI650" s="96"/>
      <c r="CJ650" s="96"/>
      <c r="CK650" s="96"/>
      <c r="CL650" s="96"/>
      <c r="CM650" s="96"/>
      <c r="CN650" s="96"/>
      <c r="CO650" s="96"/>
      <c r="CP650" s="96"/>
      <c r="CQ650" s="96"/>
      <c r="CR650" s="96"/>
      <c r="CS650" s="96"/>
      <c r="CT650" s="96"/>
      <c r="CU650" s="96"/>
      <c r="CV650" s="96"/>
      <c r="CW650" s="96"/>
      <c r="CX650" s="96"/>
      <c r="CY650" s="96"/>
      <c r="CZ650" s="96"/>
      <c r="DA650" s="96"/>
      <c r="DB650" s="96"/>
      <c r="DC650" s="96"/>
      <c r="DD650" s="96"/>
      <c r="DE650" s="96"/>
      <c r="DF650" s="96"/>
      <c r="DG650" s="96"/>
      <c r="DH650" s="96"/>
      <c r="DI650" s="96"/>
      <c r="DJ650" s="96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6"/>
      <c r="DV650" s="96"/>
      <c r="DW650" s="96"/>
      <c r="DX650" s="96"/>
      <c r="DY650" s="96"/>
      <c r="DZ650" s="96"/>
      <c r="EA650" s="96"/>
      <c r="EB650" s="96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96"/>
      <c r="EZ650" s="96"/>
      <c r="FA650" s="96"/>
      <c r="FB650" s="96"/>
      <c r="FC650" s="96"/>
      <c r="FD650" s="96"/>
      <c r="FE650" s="96"/>
      <c r="FF650" s="96"/>
      <c r="FG650" s="96"/>
      <c r="FH650" s="96"/>
      <c r="FI650" s="96"/>
      <c r="FJ650" s="96"/>
      <c r="FK650" s="96"/>
      <c r="FL650" s="96"/>
      <c r="FM650" s="96"/>
      <c r="FN650" s="96"/>
      <c r="FO650" s="96"/>
      <c r="FP650" s="96"/>
      <c r="FQ650" s="96"/>
      <c r="FR650" s="96"/>
      <c r="FS650" s="96"/>
      <c r="FT650" s="96"/>
      <c r="FU650" s="96"/>
      <c r="FV650" s="96"/>
      <c r="FW650" s="96"/>
      <c r="FX650" s="96"/>
      <c r="FY650" s="96"/>
      <c r="FZ650" s="96"/>
      <c r="GA650" s="96"/>
      <c r="GB650" s="96"/>
      <c r="GC650" s="96"/>
      <c r="GD650" s="96"/>
      <c r="GE650" s="96"/>
      <c r="GF650" s="96"/>
      <c r="GG650" s="96"/>
      <c r="GH650" s="96"/>
      <c r="GI650" s="96"/>
      <c r="GJ650" s="96"/>
      <c r="GK650" s="96"/>
      <c r="GL650" s="96"/>
      <c r="GM650" s="96"/>
      <c r="GN650" s="96"/>
      <c r="GO650" s="96"/>
      <c r="GP650" s="96"/>
    </row>
    <row r="651" spans="1:198" ht="13.5" hidden="1" customHeight="1">
      <c r="A651" s="386"/>
      <c r="B651" s="449"/>
      <c r="C651" s="428"/>
      <c r="D651" s="358"/>
      <c r="E651" s="372"/>
      <c r="F651" s="381"/>
      <c r="G651" s="425"/>
      <c r="H651" s="425"/>
      <c r="I651" s="61" t="s">
        <v>30</v>
      </c>
      <c r="J651" s="62"/>
      <c r="K651" s="62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367"/>
      <c r="Y651" s="40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  <c r="AN651" s="96"/>
      <c r="AO651" s="96"/>
      <c r="AP651" s="96"/>
      <c r="AQ651" s="96"/>
      <c r="AR651" s="96"/>
      <c r="AS651" s="96"/>
      <c r="AT651" s="96"/>
      <c r="AU651" s="96"/>
      <c r="AV651" s="96"/>
      <c r="AW651" s="96"/>
      <c r="AX651" s="96"/>
      <c r="AY651" s="96"/>
      <c r="AZ651" s="96"/>
      <c r="BA651" s="96"/>
      <c r="BB651" s="96"/>
      <c r="BC651" s="96"/>
      <c r="BD651" s="96"/>
      <c r="BE651" s="96"/>
      <c r="BF651" s="96"/>
      <c r="BG651" s="96"/>
      <c r="BH651" s="96"/>
      <c r="BI651" s="96"/>
      <c r="BJ651" s="96"/>
      <c r="BK651" s="96"/>
      <c r="BL651" s="96"/>
      <c r="BM651" s="96"/>
      <c r="BN651" s="96"/>
      <c r="BO651" s="96"/>
      <c r="BP651" s="96"/>
      <c r="BQ651" s="96"/>
      <c r="BR651" s="96"/>
      <c r="BS651" s="96"/>
      <c r="BT651" s="96"/>
      <c r="BU651" s="96"/>
      <c r="BV651" s="96"/>
      <c r="BW651" s="96"/>
      <c r="BX651" s="96"/>
      <c r="BY651" s="96"/>
      <c r="BZ651" s="96"/>
      <c r="CA651" s="96"/>
      <c r="CB651" s="96"/>
      <c r="CC651" s="96"/>
      <c r="CD651" s="96"/>
      <c r="CE651" s="96"/>
      <c r="CF651" s="96"/>
      <c r="CG651" s="96"/>
      <c r="CH651" s="96"/>
      <c r="CI651" s="96"/>
      <c r="CJ651" s="96"/>
      <c r="CK651" s="96"/>
      <c r="CL651" s="96"/>
      <c r="CM651" s="96"/>
      <c r="CN651" s="96"/>
      <c r="CO651" s="96"/>
      <c r="CP651" s="96"/>
      <c r="CQ651" s="96"/>
      <c r="CR651" s="96"/>
      <c r="CS651" s="96"/>
      <c r="CT651" s="96"/>
      <c r="CU651" s="96"/>
      <c r="CV651" s="96"/>
      <c r="CW651" s="96"/>
      <c r="CX651" s="96"/>
      <c r="CY651" s="96"/>
      <c r="CZ651" s="96"/>
      <c r="DA651" s="96"/>
      <c r="DB651" s="96"/>
      <c r="DC651" s="96"/>
      <c r="DD651" s="96"/>
      <c r="DE651" s="96"/>
      <c r="DF651" s="96"/>
      <c r="DG651" s="96"/>
      <c r="DH651" s="96"/>
      <c r="DI651" s="96"/>
      <c r="DJ651" s="96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6"/>
      <c r="DV651" s="96"/>
      <c r="DW651" s="96"/>
      <c r="DX651" s="96"/>
      <c r="DY651" s="96"/>
      <c r="DZ651" s="96"/>
      <c r="EA651" s="96"/>
      <c r="EB651" s="96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96"/>
      <c r="EZ651" s="96"/>
      <c r="FA651" s="96"/>
      <c r="FB651" s="96"/>
      <c r="FC651" s="96"/>
      <c r="FD651" s="96"/>
      <c r="FE651" s="96"/>
      <c r="FF651" s="96"/>
      <c r="FG651" s="96"/>
      <c r="FH651" s="96"/>
      <c r="FI651" s="96"/>
      <c r="FJ651" s="96"/>
      <c r="FK651" s="96"/>
      <c r="FL651" s="96"/>
      <c r="FM651" s="96"/>
      <c r="FN651" s="96"/>
      <c r="FO651" s="96"/>
      <c r="FP651" s="96"/>
      <c r="FQ651" s="96"/>
      <c r="FR651" s="96"/>
      <c r="FS651" s="96"/>
      <c r="FT651" s="96"/>
      <c r="FU651" s="96"/>
      <c r="FV651" s="96"/>
      <c r="FW651" s="96"/>
      <c r="FX651" s="96"/>
      <c r="FY651" s="96"/>
      <c r="FZ651" s="96"/>
      <c r="GA651" s="96"/>
      <c r="GB651" s="96"/>
      <c r="GC651" s="96"/>
      <c r="GD651" s="96"/>
      <c r="GE651" s="96"/>
      <c r="GF651" s="96"/>
      <c r="GG651" s="96"/>
      <c r="GH651" s="96"/>
      <c r="GI651" s="96"/>
      <c r="GJ651" s="96"/>
      <c r="GK651" s="96"/>
      <c r="GL651" s="96"/>
      <c r="GM651" s="96"/>
      <c r="GN651" s="96"/>
      <c r="GO651" s="96"/>
      <c r="GP651" s="96"/>
    </row>
    <row r="652" spans="1:198" ht="13.5" hidden="1" customHeight="1">
      <c r="A652" s="386"/>
      <c r="B652" s="449"/>
      <c r="C652" s="428"/>
      <c r="D652" s="358"/>
      <c r="E652" s="372"/>
      <c r="F652" s="381"/>
      <c r="G652" s="425"/>
      <c r="H652" s="425"/>
      <c r="I652" s="61" t="s">
        <v>137</v>
      </c>
      <c r="J652" s="62"/>
      <c r="K652" s="62"/>
      <c r="L652" s="87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367"/>
      <c r="Y652" s="40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  <c r="AN652" s="96"/>
      <c r="AO652" s="96"/>
      <c r="AP652" s="96"/>
      <c r="AQ652" s="96"/>
      <c r="AR652" s="96"/>
      <c r="AS652" s="96"/>
      <c r="AT652" s="96"/>
      <c r="AU652" s="96"/>
      <c r="AV652" s="96"/>
      <c r="AW652" s="96"/>
      <c r="AX652" s="96"/>
      <c r="AY652" s="96"/>
      <c r="AZ652" s="96"/>
      <c r="BA652" s="96"/>
      <c r="BB652" s="96"/>
      <c r="BC652" s="96"/>
      <c r="BD652" s="96"/>
      <c r="BE652" s="96"/>
      <c r="BF652" s="96"/>
      <c r="BG652" s="96"/>
      <c r="BH652" s="96"/>
      <c r="BI652" s="96"/>
      <c r="BJ652" s="96"/>
      <c r="BK652" s="96"/>
      <c r="BL652" s="96"/>
      <c r="BM652" s="96"/>
      <c r="BN652" s="96"/>
      <c r="BO652" s="96"/>
      <c r="BP652" s="96"/>
      <c r="BQ652" s="96"/>
      <c r="BR652" s="96"/>
      <c r="BS652" s="96"/>
      <c r="BT652" s="96"/>
      <c r="BU652" s="96"/>
      <c r="BV652" s="96"/>
      <c r="BW652" s="96"/>
      <c r="BX652" s="96"/>
      <c r="BY652" s="96"/>
      <c r="BZ652" s="96"/>
      <c r="CA652" s="96"/>
      <c r="CB652" s="96"/>
      <c r="CC652" s="96"/>
      <c r="CD652" s="96"/>
      <c r="CE652" s="96"/>
      <c r="CF652" s="96"/>
      <c r="CG652" s="96"/>
      <c r="CH652" s="96"/>
      <c r="CI652" s="96"/>
      <c r="CJ652" s="96"/>
      <c r="CK652" s="96"/>
      <c r="CL652" s="96"/>
      <c r="CM652" s="96"/>
      <c r="CN652" s="96"/>
      <c r="CO652" s="96"/>
      <c r="CP652" s="96"/>
      <c r="CQ652" s="96"/>
      <c r="CR652" s="96"/>
      <c r="CS652" s="96"/>
      <c r="CT652" s="96"/>
      <c r="CU652" s="96"/>
      <c r="CV652" s="96"/>
      <c r="CW652" s="96"/>
      <c r="CX652" s="96"/>
      <c r="CY652" s="96"/>
      <c r="CZ652" s="96"/>
      <c r="DA652" s="96"/>
      <c r="DB652" s="96"/>
      <c r="DC652" s="96"/>
      <c r="DD652" s="96"/>
      <c r="DE652" s="96"/>
      <c r="DF652" s="96"/>
      <c r="DG652" s="96"/>
      <c r="DH652" s="96"/>
      <c r="DI652" s="96"/>
      <c r="DJ652" s="96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6"/>
      <c r="DV652" s="96"/>
      <c r="DW652" s="96"/>
      <c r="DX652" s="96"/>
      <c r="DY652" s="96"/>
      <c r="DZ652" s="96"/>
      <c r="EA652" s="96"/>
      <c r="EB652" s="96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96"/>
      <c r="EZ652" s="96"/>
      <c r="FA652" s="96"/>
      <c r="FB652" s="96"/>
      <c r="FC652" s="96"/>
      <c r="FD652" s="96"/>
      <c r="FE652" s="96"/>
      <c r="FF652" s="96"/>
      <c r="FG652" s="96"/>
      <c r="FH652" s="96"/>
      <c r="FI652" s="96"/>
      <c r="FJ652" s="96"/>
      <c r="FK652" s="96"/>
      <c r="FL652" s="96"/>
      <c r="FM652" s="96"/>
      <c r="FN652" s="96"/>
      <c r="FO652" s="96"/>
      <c r="FP652" s="96"/>
      <c r="FQ652" s="96"/>
      <c r="FR652" s="96"/>
      <c r="FS652" s="96"/>
      <c r="FT652" s="96"/>
      <c r="FU652" s="96"/>
      <c r="FV652" s="96"/>
      <c r="FW652" s="96"/>
      <c r="FX652" s="96"/>
      <c r="FY652" s="96"/>
      <c r="FZ652" s="96"/>
      <c r="GA652" s="96"/>
      <c r="GB652" s="96"/>
      <c r="GC652" s="96"/>
      <c r="GD652" s="96"/>
      <c r="GE652" s="96"/>
      <c r="GF652" s="96"/>
      <c r="GG652" s="96"/>
      <c r="GH652" s="96"/>
      <c r="GI652" s="96"/>
      <c r="GJ652" s="96"/>
      <c r="GK652" s="96"/>
      <c r="GL652" s="96"/>
      <c r="GM652" s="96"/>
      <c r="GN652" s="96"/>
      <c r="GO652" s="96"/>
      <c r="GP652" s="96"/>
    </row>
    <row r="653" spans="1:198" ht="2.25" hidden="1" customHeight="1">
      <c r="A653" s="387"/>
      <c r="B653" s="450"/>
      <c r="C653" s="429"/>
      <c r="D653" s="358"/>
      <c r="E653" s="372"/>
      <c r="F653" s="381"/>
      <c r="G653" s="426"/>
      <c r="H653" s="426"/>
      <c r="I653" s="64" t="s">
        <v>26</v>
      </c>
      <c r="J653" s="65"/>
      <c r="K653" s="65"/>
      <c r="L653" s="65">
        <f>SUM(L649:L652)</f>
        <v>0</v>
      </c>
      <c r="M653" s="65">
        <f>SUM(M649:M652)</f>
        <v>0</v>
      </c>
      <c r="N653" s="65">
        <f t="shared" ref="N653:P653" si="194">SUM(N649:N652)</f>
        <v>0</v>
      </c>
      <c r="O653" s="65">
        <f t="shared" si="194"/>
        <v>0</v>
      </c>
      <c r="P653" s="65">
        <f t="shared" si="194"/>
        <v>0</v>
      </c>
      <c r="Q653" s="65"/>
      <c r="R653" s="65"/>
      <c r="S653" s="65"/>
      <c r="T653" s="65"/>
      <c r="U653" s="65"/>
      <c r="V653" s="65"/>
      <c r="W653" s="65"/>
      <c r="X653" s="367"/>
      <c r="Y653" s="40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  <c r="AN653" s="96"/>
      <c r="AO653" s="96"/>
      <c r="AP653" s="96"/>
      <c r="AQ653" s="96"/>
      <c r="AR653" s="96"/>
      <c r="AS653" s="96"/>
      <c r="AT653" s="96"/>
      <c r="AU653" s="96"/>
      <c r="AV653" s="96"/>
      <c r="AW653" s="96"/>
      <c r="AX653" s="96"/>
      <c r="AY653" s="96"/>
      <c r="AZ653" s="96"/>
      <c r="BA653" s="96"/>
      <c r="BB653" s="96"/>
      <c r="BC653" s="96"/>
      <c r="BD653" s="96"/>
      <c r="BE653" s="96"/>
      <c r="BF653" s="96"/>
      <c r="BG653" s="96"/>
      <c r="BH653" s="96"/>
      <c r="BI653" s="96"/>
      <c r="BJ653" s="96"/>
      <c r="BK653" s="96"/>
      <c r="BL653" s="96"/>
      <c r="BM653" s="96"/>
      <c r="BN653" s="96"/>
      <c r="BO653" s="96"/>
      <c r="BP653" s="96"/>
      <c r="BQ653" s="96"/>
      <c r="BR653" s="96"/>
      <c r="BS653" s="96"/>
      <c r="BT653" s="96"/>
      <c r="BU653" s="96"/>
      <c r="BV653" s="96"/>
      <c r="BW653" s="96"/>
      <c r="BX653" s="96"/>
      <c r="BY653" s="96"/>
      <c r="BZ653" s="96"/>
      <c r="CA653" s="96"/>
      <c r="CB653" s="96"/>
      <c r="CC653" s="96"/>
      <c r="CD653" s="96"/>
      <c r="CE653" s="96"/>
      <c r="CF653" s="96"/>
      <c r="CG653" s="96"/>
      <c r="CH653" s="96"/>
      <c r="CI653" s="96"/>
      <c r="CJ653" s="96"/>
      <c r="CK653" s="96"/>
      <c r="CL653" s="96"/>
      <c r="CM653" s="96"/>
      <c r="CN653" s="96"/>
      <c r="CO653" s="96"/>
      <c r="CP653" s="96"/>
      <c r="CQ653" s="96"/>
      <c r="CR653" s="96"/>
      <c r="CS653" s="96"/>
      <c r="CT653" s="96"/>
      <c r="CU653" s="96"/>
      <c r="CV653" s="96"/>
      <c r="CW653" s="96"/>
      <c r="CX653" s="96"/>
      <c r="CY653" s="96"/>
      <c r="CZ653" s="96"/>
      <c r="DA653" s="96"/>
      <c r="DB653" s="96"/>
      <c r="DC653" s="96"/>
      <c r="DD653" s="96"/>
      <c r="DE653" s="96"/>
      <c r="DF653" s="96"/>
      <c r="DG653" s="96"/>
      <c r="DH653" s="96"/>
      <c r="DI653" s="96"/>
      <c r="DJ653" s="96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6"/>
      <c r="DV653" s="96"/>
      <c r="DW653" s="96"/>
      <c r="DX653" s="96"/>
      <c r="DY653" s="96"/>
      <c r="DZ653" s="96"/>
      <c r="EA653" s="96"/>
      <c r="EB653" s="96"/>
      <c r="EC653" s="96"/>
      <c r="ED653" s="96"/>
      <c r="EE653" s="96"/>
      <c r="EF653" s="96"/>
      <c r="EG653" s="96"/>
      <c r="EH653" s="96"/>
      <c r="EI653" s="96"/>
      <c r="EJ653" s="96"/>
      <c r="EK653" s="96"/>
      <c r="EL653" s="96"/>
      <c r="EM653" s="96"/>
      <c r="EN653" s="96"/>
      <c r="EO653" s="96"/>
      <c r="EP653" s="96"/>
      <c r="EQ653" s="96"/>
      <c r="ER653" s="96"/>
      <c r="ES653" s="96"/>
      <c r="ET653" s="96"/>
      <c r="EU653" s="96"/>
      <c r="EV653" s="96"/>
      <c r="EW653" s="96"/>
      <c r="EX653" s="96"/>
      <c r="EY653" s="96"/>
      <c r="EZ653" s="96"/>
      <c r="FA653" s="96"/>
      <c r="FB653" s="96"/>
      <c r="FC653" s="96"/>
      <c r="FD653" s="96"/>
      <c r="FE653" s="96"/>
      <c r="FF653" s="96"/>
      <c r="FG653" s="96"/>
      <c r="FH653" s="96"/>
      <c r="FI653" s="96"/>
      <c r="FJ653" s="96"/>
      <c r="FK653" s="96"/>
      <c r="FL653" s="96"/>
      <c r="FM653" s="96"/>
      <c r="FN653" s="96"/>
      <c r="FO653" s="96"/>
      <c r="FP653" s="96"/>
      <c r="FQ653" s="96"/>
      <c r="FR653" s="96"/>
      <c r="FS653" s="96"/>
      <c r="FT653" s="96"/>
      <c r="FU653" s="96"/>
      <c r="FV653" s="96"/>
      <c r="FW653" s="96"/>
      <c r="FX653" s="96"/>
      <c r="FY653" s="96"/>
      <c r="FZ653" s="96"/>
      <c r="GA653" s="96"/>
      <c r="GB653" s="96"/>
      <c r="GC653" s="96"/>
      <c r="GD653" s="96"/>
      <c r="GE653" s="96"/>
      <c r="GF653" s="96"/>
      <c r="GG653" s="96"/>
      <c r="GH653" s="96"/>
      <c r="GI653" s="96"/>
      <c r="GJ653" s="96"/>
      <c r="GK653" s="96"/>
      <c r="GL653" s="96"/>
      <c r="GM653" s="96"/>
      <c r="GN653" s="96"/>
      <c r="GO653" s="96"/>
      <c r="GP653" s="96"/>
    </row>
    <row r="654" spans="1:198" ht="12" customHeight="1">
      <c r="A654" s="333">
        <v>55</v>
      </c>
      <c r="B654" s="348" t="s">
        <v>63</v>
      </c>
      <c r="C654" s="416">
        <v>2017</v>
      </c>
      <c r="D654" s="344">
        <v>2034</v>
      </c>
      <c r="E654" s="349" t="s">
        <v>27</v>
      </c>
      <c r="F654" s="417">
        <f>X654+1243191</f>
        <v>3042765</v>
      </c>
      <c r="G654" s="419">
        <v>90015</v>
      </c>
      <c r="H654" s="154">
        <v>6050</v>
      </c>
      <c r="I654" s="163" t="s">
        <v>28</v>
      </c>
      <c r="J654" s="164">
        <v>227100</v>
      </c>
      <c r="K654" s="164">
        <v>100518</v>
      </c>
      <c r="L654" s="164"/>
      <c r="M654" s="164">
        <v>79574</v>
      </c>
      <c r="N654" s="164">
        <v>170000</v>
      </c>
      <c r="O654" s="164">
        <v>170000</v>
      </c>
      <c r="P654" s="164">
        <v>170000</v>
      </c>
      <c r="Q654" s="164">
        <v>170000</v>
      </c>
      <c r="R654" s="164">
        <v>120000</v>
      </c>
      <c r="S654" s="164">
        <v>220000</v>
      </c>
      <c r="T654" s="164">
        <v>0</v>
      </c>
      <c r="U654" s="164">
        <v>360000</v>
      </c>
      <c r="V654" s="164">
        <v>170000</v>
      </c>
      <c r="W654" s="164">
        <v>170000</v>
      </c>
      <c r="X654" s="337">
        <f>SUM(L658:W658)</f>
        <v>1799574</v>
      </c>
      <c r="Y654" s="141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  <c r="AO654" s="96"/>
      <c r="AP654" s="96"/>
      <c r="AQ654" s="96"/>
      <c r="AR654" s="96"/>
      <c r="AS654" s="96"/>
      <c r="AT654" s="96"/>
      <c r="AU654" s="96"/>
      <c r="AV654" s="96"/>
      <c r="AW654" s="96"/>
      <c r="AX654" s="96"/>
      <c r="AY654" s="96"/>
      <c r="AZ654" s="96"/>
      <c r="BA654" s="96"/>
      <c r="BB654" s="96"/>
      <c r="BC654" s="96"/>
      <c r="BD654" s="96"/>
      <c r="BE654" s="96"/>
      <c r="BF654" s="96"/>
      <c r="BG654" s="96"/>
      <c r="BH654" s="96"/>
      <c r="BI654" s="96"/>
      <c r="BJ654" s="96"/>
      <c r="BK654" s="96"/>
      <c r="BL654" s="96"/>
      <c r="BM654" s="96"/>
      <c r="BN654" s="96"/>
      <c r="BO654" s="96"/>
      <c r="BP654" s="96"/>
      <c r="BQ654" s="96"/>
      <c r="BR654" s="96"/>
      <c r="BS654" s="96"/>
      <c r="BT654" s="96"/>
      <c r="BU654" s="96"/>
      <c r="BV654" s="96"/>
      <c r="BW654" s="96"/>
      <c r="BX654" s="96"/>
      <c r="BY654" s="96"/>
      <c r="BZ654" s="96"/>
      <c r="CA654" s="96"/>
      <c r="CB654" s="96"/>
      <c r="CC654" s="96"/>
      <c r="CD654" s="96"/>
      <c r="CE654" s="96"/>
      <c r="CF654" s="96"/>
      <c r="CG654" s="96"/>
      <c r="CH654" s="96"/>
      <c r="CI654" s="96"/>
      <c r="CJ654" s="96"/>
      <c r="CK654" s="96"/>
      <c r="CL654" s="96"/>
      <c r="CM654" s="96"/>
      <c r="CN654" s="96"/>
      <c r="CO654" s="96"/>
      <c r="CP654" s="96"/>
      <c r="CQ654" s="96"/>
      <c r="CR654" s="96"/>
      <c r="CS654" s="96"/>
      <c r="CT654" s="96"/>
      <c r="CU654" s="96"/>
      <c r="CV654" s="96"/>
      <c r="CW654" s="96"/>
      <c r="CX654" s="96"/>
      <c r="CY654" s="96"/>
      <c r="CZ654" s="96"/>
      <c r="DA654" s="96"/>
      <c r="DB654" s="96"/>
      <c r="DC654" s="96"/>
      <c r="DD654" s="96"/>
      <c r="DE654" s="96"/>
      <c r="DF654" s="96"/>
      <c r="DG654" s="96"/>
      <c r="DH654" s="96"/>
      <c r="DI654" s="96"/>
      <c r="DJ654" s="96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6"/>
      <c r="DV654" s="96"/>
      <c r="DW654" s="96"/>
      <c r="DX654" s="96"/>
      <c r="DY654" s="96"/>
      <c r="DZ654" s="96"/>
      <c r="EA654" s="96"/>
      <c r="EB654" s="96"/>
      <c r="EC654" s="96"/>
      <c r="ED654" s="96"/>
      <c r="EE654" s="96"/>
      <c r="EF654" s="96"/>
      <c r="EG654" s="96"/>
      <c r="EH654" s="96"/>
      <c r="EI654" s="96"/>
      <c r="EJ654" s="96"/>
      <c r="EK654" s="96"/>
      <c r="EL654" s="96"/>
      <c r="EM654" s="96"/>
      <c r="EN654" s="96"/>
      <c r="EO654" s="96"/>
      <c r="EP654" s="96"/>
      <c r="EQ654" s="96"/>
      <c r="ER654" s="96"/>
      <c r="ES654" s="96"/>
      <c r="ET654" s="96"/>
      <c r="EU654" s="96"/>
      <c r="EV654" s="96"/>
      <c r="EW654" s="96"/>
      <c r="EX654" s="96"/>
      <c r="EY654" s="96"/>
      <c r="EZ654" s="96"/>
      <c r="FA654" s="96"/>
      <c r="FB654" s="96"/>
      <c r="FC654" s="96"/>
      <c r="FD654" s="96"/>
      <c r="FE654" s="96"/>
      <c r="FF654" s="96"/>
      <c r="FG654" s="96"/>
      <c r="FH654" s="96"/>
      <c r="FI654" s="96"/>
      <c r="FJ654" s="96"/>
      <c r="FK654" s="96"/>
      <c r="FL654" s="96"/>
      <c r="FM654" s="96"/>
      <c r="FN654" s="96"/>
      <c r="FO654" s="96"/>
      <c r="FP654" s="96"/>
      <c r="FQ654" s="96"/>
      <c r="FR654" s="96"/>
      <c r="FS654" s="96"/>
      <c r="FT654" s="96"/>
      <c r="FU654" s="96"/>
      <c r="FV654" s="96"/>
      <c r="FW654" s="96"/>
      <c r="FX654" s="96"/>
      <c r="FY654" s="96"/>
      <c r="FZ654" s="96"/>
      <c r="GA654" s="96"/>
      <c r="GB654" s="96"/>
      <c r="GC654" s="96"/>
      <c r="GD654" s="96"/>
      <c r="GE654" s="96"/>
      <c r="GF654" s="96"/>
      <c r="GG654" s="96"/>
      <c r="GH654" s="96"/>
      <c r="GI654" s="96"/>
      <c r="GJ654" s="96"/>
      <c r="GK654" s="96"/>
      <c r="GL654" s="96"/>
      <c r="GM654" s="96"/>
      <c r="GN654" s="96"/>
      <c r="GO654" s="96"/>
      <c r="GP654" s="96"/>
    </row>
    <row r="655" spans="1:198" ht="12" customHeight="1">
      <c r="A655" s="333"/>
      <c r="B655" s="348"/>
      <c r="C655" s="416"/>
      <c r="D655" s="344"/>
      <c r="E655" s="349"/>
      <c r="F655" s="417"/>
      <c r="G655" s="419"/>
      <c r="H655" s="154"/>
      <c r="I655" s="163" t="s">
        <v>31</v>
      </c>
      <c r="J655" s="156"/>
      <c r="K655" s="156"/>
      <c r="L655" s="158"/>
      <c r="M655" s="158"/>
      <c r="N655" s="158"/>
      <c r="O655" s="186"/>
      <c r="P655" s="186"/>
      <c r="Q655" s="186"/>
      <c r="R655" s="186"/>
      <c r="S655" s="186"/>
      <c r="T655" s="186"/>
      <c r="U655" s="186"/>
      <c r="V655" s="186"/>
      <c r="W655" s="186"/>
      <c r="X655" s="337"/>
      <c r="Y655" s="40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  <c r="AN655" s="96"/>
      <c r="AO655" s="96"/>
      <c r="AP655" s="96"/>
      <c r="AQ655" s="96"/>
      <c r="AR655" s="96"/>
      <c r="AS655" s="96"/>
      <c r="AT655" s="96"/>
      <c r="AU655" s="96"/>
      <c r="AV655" s="96"/>
      <c r="AW655" s="96"/>
      <c r="AX655" s="96"/>
      <c r="AY655" s="96"/>
      <c r="AZ655" s="96"/>
      <c r="BA655" s="96"/>
      <c r="BB655" s="96"/>
      <c r="BC655" s="96"/>
      <c r="BD655" s="96"/>
      <c r="BE655" s="96"/>
      <c r="BF655" s="96"/>
      <c r="BG655" s="96"/>
      <c r="BH655" s="96"/>
      <c r="BI655" s="96"/>
      <c r="BJ655" s="96"/>
      <c r="BK655" s="96"/>
      <c r="BL655" s="96"/>
      <c r="BM655" s="96"/>
      <c r="BN655" s="96"/>
      <c r="BO655" s="96"/>
      <c r="BP655" s="96"/>
      <c r="BQ655" s="96"/>
      <c r="BR655" s="96"/>
      <c r="BS655" s="96"/>
      <c r="BT655" s="96"/>
      <c r="BU655" s="96"/>
      <c r="BV655" s="96"/>
      <c r="BW655" s="96"/>
      <c r="BX655" s="96"/>
      <c r="BY655" s="96"/>
      <c r="BZ655" s="96"/>
      <c r="CA655" s="96"/>
      <c r="CB655" s="96"/>
      <c r="CC655" s="96"/>
      <c r="CD655" s="96"/>
      <c r="CE655" s="96"/>
      <c r="CF655" s="96"/>
      <c r="CG655" s="96"/>
      <c r="CH655" s="96"/>
      <c r="CI655" s="96"/>
      <c r="CJ655" s="96"/>
      <c r="CK655" s="96"/>
      <c r="CL655" s="96"/>
      <c r="CM655" s="96"/>
      <c r="CN655" s="96"/>
      <c r="CO655" s="96"/>
      <c r="CP655" s="96"/>
      <c r="CQ655" s="96"/>
      <c r="CR655" s="96"/>
      <c r="CS655" s="96"/>
      <c r="CT655" s="96"/>
      <c r="CU655" s="96"/>
      <c r="CV655" s="96"/>
      <c r="CW655" s="96"/>
      <c r="CX655" s="96"/>
      <c r="CY655" s="96"/>
      <c r="CZ655" s="96"/>
      <c r="DA655" s="96"/>
      <c r="DB655" s="96"/>
      <c r="DC655" s="96"/>
      <c r="DD655" s="96"/>
      <c r="DE655" s="96"/>
      <c r="DF655" s="96"/>
      <c r="DG655" s="96"/>
      <c r="DH655" s="96"/>
      <c r="DI655" s="96"/>
      <c r="DJ655" s="96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6"/>
      <c r="DV655" s="96"/>
      <c r="DW655" s="96"/>
      <c r="DX655" s="96"/>
      <c r="DY655" s="96"/>
      <c r="DZ655" s="96"/>
      <c r="EA655" s="96"/>
      <c r="EB655" s="96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96"/>
      <c r="EZ655" s="96"/>
      <c r="FA655" s="96"/>
      <c r="FB655" s="96"/>
      <c r="FC655" s="96"/>
      <c r="FD655" s="96"/>
      <c r="FE655" s="96"/>
      <c r="FF655" s="96"/>
      <c r="FG655" s="96"/>
      <c r="FH655" s="96"/>
      <c r="FI655" s="96"/>
      <c r="FJ655" s="96"/>
      <c r="FK655" s="96"/>
      <c r="FL655" s="96"/>
      <c r="FM655" s="96"/>
      <c r="FN655" s="96"/>
      <c r="FO655" s="96"/>
      <c r="FP655" s="96"/>
      <c r="FQ655" s="96"/>
      <c r="FR655" s="96"/>
      <c r="FS655" s="96"/>
      <c r="FT655" s="96"/>
      <c r="FU655" s="96"/>
      <c r="FV655" s="96"/>
      <c r="FW655" s="96"/>
      <c r="FX655" s="96"/>
      <c r="FY655" s="96"/>
      <c r="FZ655" s="96"/>
      <c r="GA655" s="96"/>
      <c r="GB655" s="96"/>
      <c r="GC655" s="96"/>
      <c r="GD655" s="96"/>
      <c r="GE655" s="96"/>
      <c r="GF655" s="96"/>
      <c r="GG655" s="96"/>
      <c r="GH655" s="96"/>
      <c r="GI655" s="96"/>
      <c r="GJ655" s="96"/>
      <c r="GK655" s="96"/>
      <c r="GL655" s="96"/>
      <c r="GM655" s="96"/>
      <c r="GN655" s="96"/>
      <c r="GO655" s="96"/>
      <c r="GP655" s="96"/>
    </row>
    <row r="656" spans="1:198" ht="12" customHeight="1">
      <c r="A656" s="333"/>
      <c r="B656" s="348"/>
      <c r="C656" s="416"/>
      <c r="D656" s="344"/>
      <c r="E656" s="349"/>
      <c r="F656" s="417"/>
      <c r="G656" s="419"/>
      <c r="H656" s="154"/>
      <c r="I656" s="163" t="s">
        <v>30</v>
      </c>
      <c r="J656" s="156"/>
      <c r="K656" s="156"/>
      <c r="L656" s="158"/>
      <c r="M656" s="158"/>
      <c r="N656" s="158"/>
      <c r="O656" s="186"/>
      <c r="P656" s="186"/>
      <c r="Q656" s="186"/>
      <c r="R656" s="186"/>
      <c r="S656" s="186"/>
      <c r="T656" s="186"/>
      <c r="U656" s="186"/>
      <c r="V656" s="186"/>
      <c r="W656" s="186"/>
      <c r="X656" s="337"/>
      <c r="Y656" s="40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  <c r="AN656" s="96"/>
      <c r="AO656" s="96"/>
      <c r="AP656" s="96"/>
      <c r="AQ656" s="96"/>
      <c r="AR656" s="96"/>
      <c r="AS656" s="96"/>
      <c r="AT656" s="96"/>
      <c r="AU656" s="96"/>
      <c r="AV656" s="96"/>
      <c r="AW656" s="96"/>
      <c r="AX656" s="96"/>
      <c r="AY656" s="96"/>
      <c r="AZ656" s="96"/>
      <c r="BA656" s="96"/>
      <c r="BB656" s="96"/>
      <c r="BC656" s="96"/>
      <c r="BD656" s="96"/>
      <c r="BE656" s="96"/>
      <c r="BF656" s="96"/>
      <c r="BG656" s="96"/>
      <c r="BH656" s="96"/>
      <c r="BI656" s="96"/>
      <c r="BJ656" s="96"/>
      <c r="BK656" s="96"/>
      <c r="BL656" s="96"/>
      <c r="BM656" s="96"/>
      <c r="BN656" s="96"/>
      <c r="BO656" s="96"/>
      <c r="BP656" s="96"/>
      <c r="BQ656" s="96"/>
      <c r="BR656" s="96"/>
      <c r="BS656" s="96"/>
      <c r="BT656" s="96"/>
      <c r="BU656" s="96"/>
      <c r="BV656" s="96"/>
      <c r="BW656" s="96"/>
      <c r="BX656" s="96"/>
      <c r="BY656" s="96"/>
      <c r="BZ656" s="96"/>
      <c r="CA656" s="96"/>
      <c r="CB656" s="96"/>
      <c r="CC656" s="96"/>
      <c r="CD656" s="96"/>
      <c r="CE656" s="96"/>
      <c r="CF656" s="96"/>
      <c r="CG656" s="96"/>
      <c r="CH656" s="96"/>
      <c r="CI656" s="96"/>
      <c r="CJ656" s="96"/>
      <c r="CK656" s="96"/>
      <c r="CL656" s="96"/>
      <c r="CM656" s="96"/>
      <c r="CN656" s="96"/>
      <c r="CO656" s="96"/>
      <c r="CP656" s="96"/>
      <c r="CQ656" s="96"/>
      <c r="CR656" s="96"/>
      <c r="CS656" s="96"/>
      <c r="CT656" s="96"/>
      <c r="CU656" s="96"/>
      <c r="CV656" s="96"/>
      <c r="CW656" s="96"/>
      <c r="CX656" s="96"/>
      <c r="CY656" s="96"/>
      <c r="CZ656" s="96"/>
      <c r="DA656" s="96"/>
      <c r="DB656" s="96"/>
      <c r="DC656" s="96"/>
      <c r="DD656" s="96"/>
      <c r="DE656" s="96"/>
      <c r="DF656" s="96"/>
      <c r="DG656" s="96"/>
      <c r="DH656" s="96"/>
      <c r="DI656" s="96"/>
      <c r="DJ656" s="96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6"/>
      <c r="DV656" s="96"/>
      <c r="DW656" s="96"/>
      <c r="DX656" s="96"/>
      <c r="DY656" s="96"/>
      <c r="DZ656" s="96"/>
      <c r="EA656" s="96"/>
      <c r="EB656" s="96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96"/>
      <c r="EZ656" s="96"/>
      <c r="FA656" s="96"/>
      <c r="FB656" s="96"/>
      <c r="FC656" s="96"/>
      <c r="FD656" s="96"/>
      <c r="FE656" s="96"/>
      <c r="FF656" s="96"/>
      <c r="FG656" s="96"/>
      <c r="FH656" s="96"/>
      <c r="FI656" s="96"/>
      <c r="FJ656" s="96"/>
      <c r="FK656" s="96"/>
      <c r="FL656" s="96"/>
      <c r="FM656" s="96"/>
      <c r="FN656" s="96"/>
      <c r="FO656" s="96"/>
      <c r="FP656" s="96"/>
      <c r="FQ656" s="96"/>
      <c r="FR656" s="96"/>
      <c r="FS656" s="96"/>
      <c r="FT656" s="96"/>
      <c r="FU656" s="96"/>
      <c r="FV656" s="96"/>
      <c r="FW656" s="96"/>
      <c r="FX656" s="96"/>
      <c r="FY656" s="96"/>
      <c r="FZ656" s="96"/>
      <c r="GA656" s="96"/>
      <c r="GB656" s="96"/>
      <c r="GC656" s="96"/>
      <c r="GD656" s="96"/>
      <c r="GE656" s="96"/>
      <c r="GF656" s="96"/>
      <c r="GG656" s="96"/>
      <c r="GH656" s="96"/>
      <c r="GI656" s="96"/>
      <c r="GJ656" s="96"/>
      <c r="GK656" s="96"/>
      <c r="GL656" s="96"/>
      <c r="GM656" s="96"/>
      <c r="GN656" s="96"/>
      <c r="GO656" s="96"/>
      <c r="GP656" s="96"/>
    </row>
    <row r="657" spans="1:198" ht="12" customHeight="1">
      <c r="A657" s="333"/>
      <c r="B657" s="348"/>
      <c r="C657" s="416"/>
      <c r="D657" s="344"/>
      <c r="E657" s="349"/>
      <c r="F657" s="417"/>
      <c r="G657" s="419"/>
      <c r="H657" s="154"/>
      <c r="I657" s="163" t="s">
        <v>33</v>
      </c>
      <c r="J657" s="158"/>
      <c r="K657" s="158"/>
      <c r="L657" s="158"/>
      <c r="M657" s="158"/>
      <c r="N657" s="158"/>
      <c r="O657" s="186"/>
      <c r="P657" s="186"/>
      <c r="Q657" s="186"/>
      <c r="R657" s="186"/>
      <c r="S657" s="186"/>
      <c r="T657" s="186"/>
      <c r="U657" s="186"/>
      <c r="V657" s="186"/>
      <c r="W657" s="186"/>
      <c r="X657" s="337"/>
      <c r="Y657" s="40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  <c r="AS657" s="96"/>
      <c r="AT657" s="96"/>
      <c r="AU657" s="96"/>
      <c r="AV657" s="96"/>
      <c r="AW657" s="96"/>
      <c r="AX657" s="96"/>
      <c r="AY657" s="96"/>
      <c r="AZ657" s="96"/>
      <c r="BA657" s="96"/>
      <c r="BB657" s="96"/>
      <c r="BC657" s="96"/>
      <c r="BD657" s="96"/>
      <c r="BE657" s="96"/>
      <c r="BF657" s="96"/>
      <c r="BG657" s="96"/>
      <c r="BH657" s="96"/>
      <c r="BI657" s="96"/>
      <c r="BJ657" s="96"/>
      <c r="BK657" s="96"/>
      <c r="BL657" s="96"/>
      <c r="BM657" s="96"/>
      <c r="BN657" s="96"/>
      <c r="BO657" s="96"/>
      <c r="BP657" s="96"/>
      <c r="BQ657" s="96"/>
      <c r="BR657" s="96"/>
      <c r="BS657" s="96"/>
      <c r="BT657" s="96"/>
      <c r="BU657" s="96"/>
      <c r="BV657" s="96"/>
      <c r="BW657" s="96"/>
      <c r="BX657" s="96"/>
      <c r="BY657" s="96"/>
      <c r="BZ657" s="96"/>
      <c r="CA657" s="96"/>
      <c r="CB657" s="96"/>
      <c r="CC657" s="96"/>
      <c r="CD657" s="96"/>
      <c r="CE657" s="96"/>
      <c r="CF657" s="96"/>
      <c r="CG657" s="96"/>
      <c r="CH657" s="96"/>
      <c r="CI657" s="96"/>
      <c r="CJ657" s="96"/>
      <c r="CK657" s="96"/>
      <c r="CL657" s="96"/>
      <c r="CM657" s="96"/>
      <c r="CN657" s="96"/>
      <c r="CO657" s="96"/>
      <c r="CP657" s="96"/>
      <c r="CQ657" s="96"/>
      <c r="CR657" s="96"/>
      <c r="CS657" s="96"/>
      <c r="CT657" s="96"/>
      <c r="CU657" s="96"/>
      <c r="CV657" s="96"/>
      <c r="CW657" s="96"/>
      <c r="CX657" s="96"/>
      <c r="CY657" s="96"/>
      <c r="CZ657" s="96"/>
      <c r="DA657" s="96"/>
      <c r="DB657" s="96"/>
      <c r="DC657" s="96"/>
      <c r="DD657" s="96"/>
      <c r="DE657" s="96"/>
      <c r="DF657" s="96"/>
      <c r="DG657" s="96"/>
      <c r="DH657" s="96"/>
      <c r="DI657" s="96"/>
      <c r="DJ657" s="96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6"/>
      <c r="DV657" s="96"/>
      <c r="DW657" s="96"/>
      <c r="DX657" s="96"/>
      <c r="DY657" s="96"/>
      <c r="DZ657" s="96"/>
      <c r="EA657" s="96"/>
      <c r="EB657" s="96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96"/>
      <c r="EZ657" s="96"/>
      <c r="FA657" s="96"/>
      <c r="FB657" s="96"/>
      <c r="FC657" s="96"/>
      <c r="FD657" s="96"/>
      <c r="FE657" s="96"/>
      <c r="FF657" s="96"/>
      <c r="FG657" s="96"/>
      <c r="FH657" s="96"/>
      <c r="FI657" s="96"/>
      <c r="FJ657" s="96"/>
      <c r="FK657" s="96"/>
      <c r="FL657" s="96"/>
      <c r="FM657" s="96"/>
      <c r="FN657" s="96"/>
      <c r="FO657" s="96"/>
      <c r="FP657" s="96"/>
      <c r="FQ657" s="96"/>
      <c r="FR657" s="96"/>
      <c r="FS657" s="96"/>
      <c r="FT657" s="96"/>
      <c r="FU657" s="96"/>
      <c r="FV657" s="96"/>
      <c r="FW657" s="96"/>
      <c r="FX657" s="96"/>
      <c r="FY657" s="96"/>
      <c r="FZ657" s="96"/>
      <c r="GA657" s="96"/>
      <c r="GB657" s="96"/>
      <c r="GC657" s="96"/>
      <c r="GD657" s="96"/>
      <c r="GE657" s="96"/>
      <c r="GF657" s="96"/>
      <c r="GG657" s="96"/>
      <c r="GH657" s="96"/>
      <c r="GI657" s="96"/>
      <c r="GJ657" s="96"/>
      <c r="GK657" s="96"/>
      <c r="GL657" s="96"/>
      <c r="GM657" s="96"/>
      <c r="GN657" s="96"/>
      <c r="GO657" s="96"/>
      <c r="GP657" s="96"/>
    </row>
    <row r="658" spans="1:198" ht="13.9" customHeight="1">
      <c r="A658" s="333"/>
      <c r="B658" s="348"/>
      <c r="C658" s="416"/>
      <c r="D658" s="344"/>
      <c r="E658" s="349"/>
      <c r="F658" s="417"/>
      <c r="G658" s="419"/>
      <c r="H658" s="154"/>
      <c r="I658" s="160" t="s">
        <v>26</v>
      </c>
      <c r="J658" s="161">
        <f t="shared" ref="J658:W658" si="195">SUM(J654:J657)</f>
        <v>227100</v>
      </c>
      <c r="K658" s="161">
        <f t="shared" si="195"/>
        <v>100518</v>
      </c>
      <c r="L658" s="161">
        <f t="shared" si="195"/>
        <v>0</v>
      </c>
      <c r="M658" s="161">
        <f t="shared" si="195"/>
        <v>79574</v>
      </c>
      <c r="N658" s="161">
        <f t="shared" si="195"/>
        <v>170000</v>
      </c>
      <c r="O658" s="161">
        <f t="shared" si="195"/>
        <v>170000</v>
      </c>
      <c r="P658" s="161">
        <f t="shared" si="195"/>
        <v>170000</v>
      </c>
      <c r="Q658" s="161">
        <f t="shared" si="195"/>
        <v>170000</v>
      </c>
      <c r="R658" s="161">
        <f t="shared" si="195"/>
        <v>120000</v>
      </c>
      <c r="S658" s="161">
        <f t="shared" si="195"/>
        <v>220000</v>
      </c>
      <c r="T658" s="161">
        <f t="shared" si="195"/>
        <v>0</v>
      </c>
      <c r="U658" s="161">
        <f t="shared" si="195"/>
        <v>360000</v>
      </c>
      <c r="V658" s="161">
        <f t="shared" si="195"/>
        <v>170000</v>
      </c>
      <c r="W658" s="161">
        <f t="shared" si="195"/>
        <v>170000</v>
      </c>
      <c r="X658" s="337"/>
      <c r="Y658" s="40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  <c r="AN658" s="96"/>
      <c r="AO658" s="96"/>
      <c r="AP658" s="96"/>
      <c r="AQ658" s="96"/>
      <c r="AR658" s="96"/>
      <c r="AS658" s="96"/>
      <c r="AT658" s="96"/>
      <c r="AU658" s="96"/>
      <c r="AV658" s="96"/>
      <c r="AW658" s="96"/>
      <c r="AX658" s="96"/>
      <c r="AY658" s="96"/>
      <c r="AZ658" s="96"/>
      <c r="BA658" s="96"/>
      <c r="BB658" s="96"/>
      <c r="BC658" s="96"/>
      <c r="BD658" s="96"/>
      <c r="BE658" s="96"/>
      <c r="BF658" s="96"/>
      <c r="BG658" s="96"/>
      <c r="BH658" s="96"/>
      <c r="BI658" s="96"/>
      <c r="BJ658" s="96"/>
      <c r="BK658" s="96"/>
      <c r="BL658" s="96"/>
      <c r="BM658" s="96"/>
      <c r="BN658" s="96"/>
      <c r="BO658" s="96"/>
      <c r="BP658" s="96"/>
      <c r="BQ658" s="96"/>
      <c r="BR658" s="96"/>
      <c r="BS658" s="96"/>
      <c r="BT658" s="96"/>
      <c r="BU658" s="96"/>
      <c r="BV658" s="96"/>
      <c r="BW658" s="96"/>
      <c r="BX658" s="96"/>
      <c r="BY658" s="96"/>
      <c r="BZ658" s="96"/>
      <c r="CA658" s="96"/>
      <c r="CB658" s="96"/>
      <c r="CC658" s="96"/>
      <c r="CD658" s="96"/>
      <c r="CE658" s="96"/>
      <c r="CF658" s="96"/>
      <c r="CG658" s="96"/>
      <c r="CH658" s="96"/>
      <c r="CI658" s="96"/>
      <c r="CJ658" s="96"/>
      <c r="CK658" s="96"/>
      <c r="CL658" s="96"/>
      <c r="CM658" s="96"/>
      <c r="CN658" s="96"/>
      <c r="CO658" s="96"/>
      <c r="CP658" s="96"/>
      <c r="CQ658" s="96"/>
      <c r="CR658" s="96"/>
      <c r="CS658" s="96"/>
      <c r="CT658" s="96"/>
      <c r="CU658" s="96"/>
      <c r="CV658" s="96"/>
      <c r="CW658" s="96"/>
      <c r="CX658" s="96"/>
      <c r="CY658" s="96"/>
      <c r="CZ658" s="96"/>
      <c r="DA658" s="96"/>
      <c r="DB658" s="96"/>
      <c r="DC658" s="96"/>
      <c r="DD658" s="96"/>
      <c r="DE658" s="96"/>
      <c r="DF658" s="96"/>
      <c r="DG658" s="96"/>
      <c r="DH658" s="96"/>
      <c r="DI658" s="96"/>
      <c r="DJ658" s="96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6"/>
      <c r="DV658" s="96"/>
      <c r="DW658" s="96"/>
      <c r="DX658" s="96"/>
      <c r="DY658" s="96"/>
      <c r="DZ658" s="96"/>
      <c r="EA658" s="96"/>
      <c r="EB658" s="96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96"/>
      <c r="EZ658" s="96"/>
      <c r="FA658" s="96"/>
      <c r="FB658" s="96"/>
      <c r="FC658" s="96"/>
      <c r="FD658" s="96"/>
      <c r="FE658" s="96"/>
      <c r="FF658" s="96"/>
      <c r="FG658" s="96"/>
      <c r="FH658" s="96"/>
      <c r="FI658" s="96"/>
      <c r="FJ658" s="96"/>
      <c r="FK658" s="96"/>
      <c r="FL658" s="96"/>
      <c r="FM658" s="96"/>
      <c r="FN658" s="96"/>
      <c r="FO658" s="96"/>
      <c r="FP658" s="96"/>
      <c r="FQ658" s="96"/>
      <c r="FR658" s="96"/>
      <c r="FS658" s="96"/>
      <c r="FT658" s="96"/>
      <c r="FU658" s="96"/>
      <c r="FV658" s="96"/>
      <c r="FW658" s="96"/>
      <c r="FX658" s="96"/>
      <c r="FY658" s="96"/>
      <c r="FZ658" s="96"/>
      <c r="GA658" s="96"/>
      <c r="GB658" s="96"/>
      <c r="GC658" s="96"/>
      <c r="GD658" s="96"/>
      <c r="GE658" s="96"/>
      <c r="GF658" s="96"/>
      <c r="GG658" s="96"/>
      <c r="GH658" s="96"/>
      <c r="GI658" s="96"/>
      <c r="GJ658" s="96"/>
      <c r="GK658" s="96"/>
      <c r="GL658" s="96"/>
      <c r="GM658" s="96"/>
      <c r="GN658" s="96"/>
      <c r="GO658" s="96"/>
      <c r="GP658" s="96"/>
    </row>
    <row r="659" spans="1:198" ht="12" customHeight="1">
      <c r="A659" s="333">
        <v>56</v>
      </c>
      <c r="B659" s="348" t="s">
        <v>64</v>
      </c>
      <c r="C659" s="368">
        <v>2015</v>
      </c>
      <c r="D659" s="368">
        <v>2033</v>
      </c>
      <c r="E659" s="408" t="s">
        <v>27</v>
      </c>
      <c r="F659" s="381">
        <f>61259+34652+X659</f>
        <v>973711</v>
      </c>
      <c r="G659" s="361">
        <v>90015</v>
      </c>
      <c r="H659" s="90">
        <v>6060</v>
      </c>
      <c r="I659" s="61" t="s">
        <v>28</v>
      </c>
      <c r="J659" s="84">
        <v>39000</v>
      </c>
      <c r="K659" s="84">
        <v>6000</v>
      </c>
      <c r="L659" s="84"/>
      <c r="M659" s="84">
        <v>37800</v>
      </c>
      <c r="N659" s="84">
        <v>20000</v>
      </c>
      <c r="O659" s="84">
        <v>100000</v>
      </c>
      <c r="P659" s="84">
        <v>90000</v>
      </c>
      <c r="Q659" s="84">
        <v>130000</v>
      </c>
      <c r="R659" s="84">
        <v>100000</v>
      </c>
      <c r="S659" s="84">
        <v>100000</v>
      </c>
      <c r="T659" s="84">
        <v>100000</v>
      </c>
      <c r="U659" s="84">
        <v>100000</v>
      </c>
      <c r="V659" s="84">
        <v>100000</v>
      </c>
      <c r="W659" s="84">
        <v>0</v>
      </c>
      <c r="X659" s="367">
        <f>SUM(L663:W663)</f>
        <v>877800</v>
      </c>
      <c r="Y659" s="141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  <c r="AS659" s="96"/>
      <c r="AT659" s="96"/>
      <c r="AU659" s="96"/>
      <c r="AV659" s="96"/>
      <c r="AW659" s="96"/>
      <c r="AX659" s="96"/>
      <c r="AY659" s="96"/>
      <c r="AZ659" s="96"/>
      <c r="BA659" s="96"/>
      <c r="BB659" s="96"/>
      <c r="BC659" s="96"/>
      <c r="BD659" s="96"/>
      <c r="BE659" s="96"/>
      <c r="BF659" s="96"/>
      <c r="BG659" s="96"/>
      <c r="BH659" s="96"/>
      <c r="BI659" s="96"/>
      <c r="BJ659" s="96"/>
      <c r="BK659" s="96"/>
      <c r="BL659" s="96"/>
      <c r="BM659" s="96"/>
      <c r="BN659" s="96"/>
      <c r="BO659" s="96"/>
      <c r="BP659" s="96"/>
      <c r="BQ659" s="96"/>
      <c r="BR659" s="96"/>
      <c r="BS659" s="96"/>
      <c r="BT659" s="96"/>
      <c r="BU659" s="96"/>
      <c r="BV659" s="96"/>
      <c r="BW659" s="96"/>
      <c r="BX659" s="96"/>
      <c r="BY659" s="96"/>
      <c r="BZ659" s="96"/>
      <c r="CA659" s="96"/>
      <c r="CB659" s="96"/>
      <c r="CC659" s="96"/>
      <c r="CD659" s="96"/>
      <c r="CE659" s="96"/>
      <c r="CF659" s="96"/>
      <c r="CG659" s="96"/>
      <c r="CH659" s="96"/>
      <c r="CI659" s="96"/>
      <c r="CJ659" s="96"/>
      <c r="CK659" s="96"/>
      <c r="CL659" s="96"/>
      <c r="CM659" s="96"/>
      <c r="CN659" s="96"/>
      <c r="CO659" s="96"/>
      <c r="CP659" s="96"/>
      <c r="CQ659" s="96"/>
      <c r="CR659" s="96"/>
      <c r="CS659" s="96"/>
      <c r="CT659" s="96"/>
      <c r="CU659" s="96"/>
      <c r="CV659" s="96"/>
      <c r="CW659" s="96"/>
      <c r="CX659" s="96"/>
      <c r="CY659" s="96"/>
      <c r="CZ659" s="96"/>
      <c r="DA659" s="96"/>
      <c r="DB659" s="96"/>
      <c r="DC659" s="96"/>
      <c r="DD659" s="96"/>
      <c r="DE659" s="96"/>
      <c r="DF659" s="96"/>
      <c r="DG659" s="96"/>
      <c r="DH659" s="96"/>
      <c r="DI659" s="96"/>
      <c r="DJ659" s="96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6"/>
      <c r="DV659" s="96"/>
      <c r="DW659" s="96"/>
      <c r="DX659" s="96"/>
      <c r="DY659" s="96"/>
      <c r="DZ659" s="96"/>
      <c r="EA659" s="96"/>
      <c r="EB659" s="96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96"/>
      <c r="EZ659" s="96"/>
      <c r="FA659" s="96"/>
      <c r="FB659" s="96"/>
      <c r="FC659" s="96"/>
      <c r="FD659" s="96"/>
      <c r="FE659" s="96"/>
      <c r="FF659" s="96"/>
      <c r="FG659" s="96"/>
      <c r="FH659" s="96"/>
      <c r="FI659" s="96"/>
      <c r="FJ659" s="96"/>
      <c r="FK659" s="96"/>
      <c r="FL659" s="96"/>
      <c r="FM659" s="96"/>
      <c r="FN659" s="96"/>
      <c r="FO659" s="96"/>
      <c r="FP659" s="96"/>
      <c r="FQ659" s="96"/>
      <c r="FR659" s="96"/>
      <c r="FS659" s="96"/>
      <c r="FT659" s="96"/>
      <c r="FU659" s="96"/>
      <c r="FV659" s="96"/>
      <c r="FW659" s="96"/>
      <c r="FX659" s="96"/>
      <c r="FY659" s="96"/>
      <c r="FZ659" s="96"/>
      <c r="GA659" s="96"/>
      <c r="GB659" s="96"/>
      <c r="GC659" s="96"/>
      <c r="GD659" s="96"/>
      <c r="GE659" s="96"/>
      <c r="GF659" s="96"/>
      <c r="GG659" s="96"/>
      <c r="GH659" s="96"/>
      <c r="GI659" s="96"/>
      <c r="GJ659" s="96"/>
      <c r="GK659" s="96"/>
      <c r="GL659" s="96"/>
      <c r="GM659" s="96"/>
      <c r="GN659" s="96"/>
      <c r="GO659" s="96"/>
      <c r="GP659" s="96"/>
    </row>
    <row r="660" spans="1:198" ht="12" customHeight="1">
      <c r="A660" s="333"/>
      <c r="B660" s="348"/>
      <c r="C660" s="368"/>
      <c r="D660" s="368"/>
      <c r="E660" s="408"/>
      <c r="F660" s="381"/>
      <c r="G660" s="361"/>
      <c r="H660" s="89"/>
      <c r="I660" s="60" t="s">
        <v>31</v>
      </c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367"/>
      <c r="Y660" s="40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  <c r="AS660" s="96"/>
      <c r="AT660" s="96"/>
      <c r="AU660" s="96"/>
      <c r="AV660" s="96"/>
      <c r="AW660" s="96"/>
      <c r="AX660" s="96"/>
      <c r="AY660" s="96"/>
      <c r="AZ660" s="96"/>
      <c r="BA660" s="96"/>
      <c r="BB660" s="96"/>
      <c r="BC660" s="96"/>
      <c r="BD660" s="96"/>
      <c r="BE660" s="96"/>
      <c r="BF660" s="96"/>
      <c r="BG660" s="96"/>
      <c r="BH660" s="96"/>
      <c r="BI660" s="96"/>
      <c r="BJ660" s="96"/>
      <c r="BK660" s="96"/>
      <c r="BL660" s="96"/>
      <c r="BM660" s="96"/>
      <c r="BN660" s="96"/>
      <c r="BO660" s="96"/>
      <c r="BP660" s="96"/>
      <c r="BQ660" s="96"/>
      <c r="BR660" s="96"/>
      <c r="BS660" s="96"/>
      <c r="BT660" s="96"/>
      <c r="BU660" s="96"/>
      <c r="BV660" s="96"/>
      <c r="BW660" s="96"/>
      <c r="BX660" s="96"/>
      <c r="BY660" s="96"/>
      <c r="BZ660" s="96"/>
      <c r="CA660" s="96"/>
      <c r="CB660" s="96"/>
      <c r="CC660" s="96"/>
      <c r="CD660" s="96"/>
      <c r="CE660" s="96"/>
      <c r="CF660" s="96"/>
      <c r="CG660" s="96"/>
      <c r="CH660" s="96"/>
      <c r="CI660" s="96"/>
      <c r="CJ660" s="96"/>
      <c r="CK660" s="96"/>
      <c r="CL660" s="96"/>
      <c r="CM660" s="96"/>
      <c r="CN660" s="96"/>
      <c r="CO660" s="96"/>
      <c r="CP660" s="96"/>
      <c r="CQ660" s="96"/>
      <c r="CR660" s="96"/>
      <c r="CS660" s="96"/>
      <c r="CT660" s="96"/>
      <c r="CU660" s="96"/>
      <c r="CV660" s="96"/>
      <c r="CW660" s="96"/>
      <c r="CX660" s="96"/>
      <c r="CY660" s="96"/>
      <c r="CZ660" s="96"/>
      <c r="DA660" s="96"/>
      <c r="DB660" s="96"/>
      <c r="DC660" s="96"/>
      <c r="DD660" s="96"/>
      <c r="DE660" s="96"/>
      <c r="DF660" s="96"/>
      <c r="DG660" s="96"/>
      <c r="DH660" s="96"/>
      <c r="DI660" s="96"/>
      <c r="DJ660" s="96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6"/>
      <c r="DV660" s="96"/>
      <c r="DW660" s="96"/>
      <c r="DX660" s="96"/>
      <c r="DY660" s="96"/>
      <c r="DZ660" s="96"/>
      <c r="EA660" s="96"/>
      <c r="EB660" s="96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96"/>
      <c r="EZ660" s="96"/>
      <c r="FA660" s="96"/>
      <c r="FB660" s="96"/>
      <c r="FC660" s="96"/>
      <c r="FD660" s="96"/>
      <c r="FE660" s="96"/>
      <c r="FF660" s="96"/>
      <c r="FG660" s="96"/>
      <c r="FH660" s="96"/>
      <c r="FI660" s="96"/>
      <c r="FJ660" s="96"/>
      <c r="FK660" s="96"/>
      <c r="FL660" s="96"/>
      <c r="FM660" s="96"/>
      <c r="FN660" s="96"/>
      <c r="FO660" s="96"/>
      <c r="FP660" s="96"/>
      <c r="FQ660" s="96"/>
      <c r="FR660" s="96"/>
      <c r="FS660" s="96"/>
      <c r="FT660" s="96"/>
      <c r="FU660" s="96"/>
      <c r="FV660" s="96"/>
      <c r="FW660" s="96"/>
      <c r="FX660" s="96"/>
      <c r="FY660" s="96"/>
      <c r="FZ660" s="96"/>
      <c r="GA660" s="96"/>
      <c r="GB660" s="96"/>
      <c r="GC660" s="96"/>
      <c r="GD660" s="96"/>
      <c r="GE660" s="96"/>
      <c r="GF660" s="96"/>
      <c r="GG660" s="96"/>
      <c r="GH660" s="96"/>
      <c r="GI660" s="96"/>
      <c r="GJ660" s="96"/>
      <c r="GK660" s="96"/>
      <c r="GL660" s="96"/>
      <c r="GM660" s="96"/>
      <c r="GN660" s="96"/>
      <c r="GO660" s="96"/>
      <c r="GP660" s="96"/>
    </row>
    <row r="661" spans="1:198" ht="12" customHeight="1">
      <c r="A661" s="333"/>
      <c r="B661" s="348"/>
      <c r="C661" s="368"/>
      <c r="D661" s="368"/>
      <c r="E661" s="408"/>
      <c r="F661" s="381"/>
      <c r="G661" s="361"/>
      <c r="H661" s="89"/>
      <c r="I661" s="60" t="s">
        <v>30</v>
      </c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367"/>
      <c r="Y661" s="40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  <c r="AS661" s="96"/>
      <c r="AT661" s="96"/>
      <c r="AU661" s="96"/>
      <c r="AV661" s="96"/>
      <c r="AW661" s="96"/>
      <c r="AX661" s="96"/>
      <c r="AY661" s="96"/>
      <c r="AZ661" s="96"/>
      <c r="BA661" s="96"/>
      <c r="BB661" s="96"/>
      <c r="BC661" s="96"/>
      <c r="BD661" s="96"/>
      <c r="BE661" s="96"/>
      <c r="BF661" s="96"/>
      <c r="BG661" s="96"/>
      <c r="BH661" s="96"/>
      <c r="BI661" s="96"/>
      <c r="BJ661" s="96"/>
      <c r="BK661" s="96"/>
      <c r="BL661" s="96"/>
      <c r="BM661" s="96"/>
      <c r="BN661" s="96"/>
      <c r="BO661" s="96"/>
      <c r="BP661" s="96"/>
      <c r="BQ661" s="96"/>
      <c r="BR661" s="96"/>
      <c r="BS661" s="96"/>
      <c r="BT661" s="96"/>
      <c r="BU661" s="96"/>
      <c r="BV661" s="96"/>
      <c r="BW661" s="96"/>
      <c r="BX661" s="96"/>
      <c r="BY661" s="96"/>
      <c r="BZ661" s="96"/>
      <c r="CA661" s="96"/>
      <c r="CB661" s="96"/>
      <c r="CC661" s="96"/>
      <c r="CD661" s="96"/>
      <c r="CE661" s="96"/>
      <c r="CF661" s="96"/>
      <c r="CG661" s="96"/>
      <c r="CH661" s="96"/>
      <c r="CI661" s="96"/>
      <c r="CJ661" s="96"/>
      <c r="CK661" s="96"/>
      <c r="CL661" s="96"/>
      <c r="CM661" s="96"/>
      <c r="CN661" s="96"/>
      <c r="CO661" s="96"/>
      <c r="CP661" s="96"/>
      <c r="CQ661" s="96"/>
      <c r="CR661" s="96"/>
      <c r="CS661" s="96"/>
      <c r="CT661" s="96"/>
      <c r="CU661" s="96"/>
      <c r="CV661" s="96"/>
      <c r="CW661" s="96"/>
      <c r="CX661" s="96"/>
      <c r="CY661" s="96"/>
      <c r="CZ661" s="96"/>
      <c r="DA661" s="96"/>
      <c r="DB661" s="96"/>
      <c r="DC661" s="96"/>
      <c r="DD661" s="96"/>
      <c r="DE661" s="96"/>
      <c r="DF661" s="96"/>
      <c r="DG661" s="96"/>
      <c r="DH661" s="96"/>
      <c r="DI661" s="96"/>
      <c r="DJ661" s="96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6"/>
      <c r="DV661" s="96"/>
      <c r="DW661" s="96"/>
      <c r="DX661" s="96"/>
      <c r="DY661" s="96"/>
      <c r="DZ661" s="96"/>
      <c r="EA661" s="96"/>
      <c r="EB661" s="96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96"/>
      <c r="EZ661" s="96"/>
      <c r="FA661" s="96"/>
      <c r="FB661" s="96"/>
      <c r="FC661" s="96"/>
      <c r="FD661" s="96"/>
      <c r="FE661" s="96"/>
      <c r="FF661" s="96"/>
      <c r="FG661" s="96"/>
      <c r="FH661" s="96"/>
      <c r="FI661" s="96"/>
      <c r="FJ661" s="96"/>
      <c r="FK661" s="96"/>
      <c r="FL661" s="96"/>
      <c r="FM661" s="96"/>
      <c r="FN661" s="96"/>
      <c r="FO661" s="96"/>
      <c r="FP661" s="96"/>
      <c r="FQ661" s="96"/>
      <c r="FR661" s="96"/>
      <c r="FS661" s="96"/>
      <c r="FT661" s="96"/>
      <c r="FU661" s="96"/>
      <c r="FV661" s="96"/>
      <c r="FW661" s="96"/>
      <c r="FX661" s="96"/>
      <c r="FY661" s="96"/>
      <c r="FZ661" s="96"/>
      <c r="GA661" s="96"/>
      <c r="GB661" s="96"/>
      <c r="GC661" s="96"/>
      <c r="GD661" s="96"/>
      <c r="GE661" s="96"/>
      <c r="GF661" s="96"/>
      <c r="GG661" s="96"/>
      <c r="GH661" s="96"/>
      <c r="GI661" s="96"/>
      <c r="GJ661" s="96"/>
      <c r="GK661" s="96"/>
      <c r="GL661" s="96"/>
      <c r="GM661" s="96"/>
      <c r="GN661" s="96"/>
      <c r="GO661" s="96"/>
      <c r="GP661" s="96"/>
    </row>
    <row r="662" spans="1:198" ht="12" customHeight="1">
      <c r="A662" s="333"/>
      <c r="B662" s="348"/>
      <c r="C662" s="368"/>
      <c r="D662" s="368"/>
      <c r="E662" s="408"/>
      <c r="F662" s="381"/>
      <c r="G662" s="361"/>
      <c r="H662" s="89"/>
      <c r="I662" s="60" t="s">
        <v>33</v>
      </c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367"/>
      <c r="Y662" s="40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  <c r="BN662" s="96"/>
      <c r="BO662" s="96"/>
      <c r="BP662" s="96"/>
      <c r="BQ662" s="96"/>
      <c r="BR662" s="96"/>
      <c r="BS662" s="96"/>
      <c r="BT662" s="96"/>
      <c r="BU662" s="96"/>
      <c r="BV662" s="96"/>
      <c r="BW662" s="96"/>
      <c r="BX662" s="96"/>
      <c r="BY662" s="96"/>
      <c r="BZ662" s="96"/>
      <c r="CA662" s="96"/>
      <c r="CB662" s="96"/>
      <c r="CC662" s="96"/>
      <c r="CD662" s="96"/>
      <c r="CE662" s="96"/>
      <c r="CF662" s="96"/>
      <c r="CG662" s="96"/>
      <c r="CH662" s="96"/>
      <c r="CI662" s="96"/>
      <c r="CJ662" s="96"/>
      <c r="CK662" s="96"/>
      <c r="CL662" s="96"/>
      <c r="CM662" s="96"/>
      <c r="CN662" s="96"/>
      <c r="CO662" s="96"/>
      <c r="CP662" s="96"/>
      <c r="CQ662" s="96"/>
      <c r="CR662" s="96"/>
      <c r="CS662" s="96"/>
      <c r="CT662" s="96"/>
      <c r="CU662" s="96"/>
      <c r="CV662" s="96"/>
      <c r="CW662" s="96"/>
      <c r="CX662" s="96"/>
      <c r="CY662" s="96"/>
      <c r="CZ662" s="96"/>
      <c r="DA662" s="96"/>
      <c r="DB662" s="96"/>
      <c r="DC662" s="96"/>
      <c r="DD662" s="96"/>
      <c r="DE662" s="96"/>
      <c r="DF662" s="96"/>
      <c r="DG662" s="96"/>
      <c r="DH662" s="96"/>
      <c r="DI662" s="96"/>
      <c r="DJ662" s="96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6"/>
      <c r="DV662" s="96"/>
      <c r="DW662" s="96"/>
      <c r="DX662" s="96"/>
      <c r="DY662" s="96"/>
      <c r="DZ662" s="96"/>
      <c r="EA662" s="96"/>
      <c r="EB662" s="96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96"/>
      <c r="EZ662" s="96"/>
      <c r="FA662" s="96"/>
      <c r="FB662" s="96"/>
      <c r="FC662" s="96"/>
      <c r="FD662" s="96"/>
      <c r="FE662" s="96"/>
      <c r="FF662" s="96"/>
      <c r="FG662" s="96"/>
      <c r="FH662" s="96"/>
      <c r="FI662" s="96"/>
      <c r="FJ662" s="96"/>
      <c r="FK662" s="96"/>
      <c r="FL662" s="96"/>
      <c r="FM662" s="96"/>
      <c r="FN662" s="96"/>
      <c r="FO662" s="96"/>
      <c r="FP662" s="96"/>
      <c r="FQ662" s="96"/>
      <c r="FR662" s="96"/>
      <c r="FS662" s="96"/>
      <c r="FT662" s="96"/>
      <c r="FU662" s="96"/>
      <c r="FV662" s="96"/>
      <c r="FW662" s="96"/>
      <c r="FX662" s="96"/>
      <c r="FY662" s="96"/>
      <c r="FZ662" s="96"/>
      <c r="GA662" s="96"/>
      <c r="GB662" s="96"/>
      <c r="GC662" s="96"/>
      <c r="GD662" s="96"/>
      <c r="GE662" s="96"/>
      <c r="GF662" s="96"/>
      <c r="GG662" s="96"/>
      <c r="GH662" s="96"/>
      <c r="GI662" s="96"/>
      <c r="GJ662" s="96"/>
      <c r="GK662" s="96"/>
      <c r="GL662" s="96"/>
      <c r="GM662" s="96"/>
      <c r="GN662" s="96"/>
      <c r="GO662" s="96"/>
      <c r="GP662" s="96"/>
    </row>
    <row r="663" spans="1:198" ht="13.9" customHeight="1">
      <c r="A663" s="333"/>
      <c r="B663" s="348"/>
      <c r="C663" s="368"/>
      <c r="D663" s="368"/>
      <c r="E663" s="408"/>
      <c r="F663" s="381"/>
      <c r="G663" s="361"/>
      <c r="H663" s="89"/>
      <c r="I663" s="64" t="s">
        <v>26</v>
      </c>
      <c r="J663" s="65">
        <f t="shared" ref="J663:W663" si="196">SUM(J659:J662)</f>
        <v>39000</v>
      </c>
      <c r="K663" s="65">
        <f t="shared" si="196"/>
        <v>6000</v>
      </c>
      <c r="L663" s="65">
        <f t="shared" si="196"/>
        <v>0</v>
      </c>
      <c r="M663" s="65">
        <f t="shared" si="196"/>
        <v>37800</v>
      </c>
      <c r="N663" s="65">
        <f t="shared" si="196"/>
        <v>20000</v>
      </c>
      <c r="O663" s="65">
        <f t="shared" si="196"/>
        <v>100000</v>
      </c>
      <c r="P663" s="65">
        <f t="shared" si="196"/>
        <v>90000</v>
      </c>
      <c r="Q663" s="65">
        <f t="shared" si="196"/>
        <v>130000</v>
      </c>
      <c r="R663" s="65">
        <f t="shared" si="196"/>
        <v>100000</v>
      </c>
      <c r="S663" s="65">
        <f t="shared" si="196"/>
        <v>100000</v>
      </c>
      <c r="T663" s="65">
        <f t="shared" si="196"/>
        <v>100000</v>
      </c>
      <c r="U663" s="65">
        <f t="shared" si="196"/>
        <v>100000</v>
      </c>
      <c r="V663" s="65">
        <f t="shared" si="196"/>
        <v>100000</v>
      </c>
      <c r="W663" s="65">
        <f t="shared" si="196"/>
        <v>0</v>
      </c>
      <c r="X663" s="367"/>
      <c r="Y663" s="40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  <c r="BN663" s="96"/>
      <c r="BO663" s="96"/>
      <c r="BP663" s="96"/>
      <c r="BQ663" s="96"/>
      <c r="BR663" s="96"/>
      <c r="BS663" s="96"/>
      <c r="BT663" s="96"/>
      <c r="BU663" s="96"/>
      <c r="BV663" s="96"/>
      <c r="BW663" s="96"/>
      <c r="BX663" s="96"/>
      <c r="BY663" s="96"/>
      <c r="BZ663" s="96"/>
      <c r="CA663" s="96"/>
      <c r="CB663" s="96"/>
      <c r="CC663" s="96"/>
      <c r="CD663" s="96"/>
      <c r="CE663" s="96"/>
      <c r="CF663" s="96"/>
      <c r="CG663" s="96"/>
      <c r="CH663" s="96"/>
      <c r="CI663" s="96"/>
      <c r="CJ663" s="96"/>
      <c r="CK663" s="96"/>
      <c r="CL663" s="96"/>
      <c r="CM663" s="96"/>
      <c r="CN663" s="96"/>
      <c r="CO663" s="96"/>
      <c r="CP663" s="96"/>
      <c r="CQ663" s="96"/>
      <c r="CR663" s="96"/>
      <c r="CS663" s="96"/>
      <c r="CT663" s="96"/>
      <c r="CU663" s="96"/>
      <c r="CV663" s="96"/>
      <c r="CW663" s="96"/>
      <c r="CX663" s="96"/>
      <c r="CY663" s="96"/>
      <c r="CZ663" s="96"/>
      <c r="DA663" s="96"/>
      <c r="DB663" s="96"/>
      <c r="DC663" s="96"/>
      <c r="DD663" s="96"/>
      <c r="DE663" s="96"/>
      <c r="DF663" s="96"/>
      <c r="DG663" s="96"/>
      <c r="DH663" s="96"/>
      <c r="DI663" s="96"/>
      <c r="DJ663" s="96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6"/>
      <c r="DV663" s="96"/>
      <c r="DW663" s="96"/>
      <c r="DX663" s="96"/>
      <c r="DY663" s="96"/>
      <c r="DZ663" s="96"/>
      <c r="EA663" s="96"/>
      <c r="EB663" s="96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96"/>
      <c r="EZ663" s="96"/>
      <c r="FA663" s="96"/>
      <c r="FB663" s="96"/>
      <c r="FC663" s="96"/>
      <c r="FD663" s="96"/>
      <c r="FE663" s="96"/>
      <c r="FF663" s="96"/>
      <c r="FG663" s="96"/>
      <c r="FH663" s="96"/>
      <c r="FI663" s="96"/>
      <c r="FJ663" s="96"/>
      <c r="FK663" s="96"/>
      <c r="FL663" s="96"/>
      <c r="FM663" s="96"/>
      <c r="FN663" s="96"/>
      <c r="FO663" s="96"/>
      <c r="FP663" s="96"/>
      <c r="FQ663" s="96"/>
      <c r="FR663" s="96"/>
      <c r="FS663" s="96"/>
      <c r="FT663" s="96"/>
      <c r="FU663" s="96"/>
      <c r="FV663" s="96"/>
      <c r="FW663" s="96"/>
      <c r="FX663" s="96"/>
      <c r="FY663" s="96"/>
      <c r="FZ663" s="96"/>
      <c r="GA663" s="96"/>
      <c r="GB663" s="96"/>
      <c r="GC663" s="96"/>
      <c r="GD663" s="96"/>
      <c r="GE663" s="96"/>
      <c r="GF663" s="96"/>
      <c r="GG663" s="96"/>
      <c r="GH663" s="96"/>
      <c r="GI663" s="96"/>
      <c r="GJ663" s="96"/>
      <c r="GK663" s="96"/>
      <c r="GL663" s="96"/>
      <c r="GM663" s="96"/>
      <c r="GN663" s="96"/>
      <c r="GO663" s="96"/>
      <c r="GP663" s="96"/>
    </row>
    <row r="664" spans="1:198" ht="12" customHeight="1">
      <c r="A664" s="378">
        <v>57</v>
      </c>
      <c r="B664" s="503" t="s">
        <v>234</v>
      </c>
      <c r="C664" s="391">
        <v>2023</v>
      </c>
      <c r="D664" s="391">
        <v>2024</v>
      </c>
      <c r="E664" s="372" t="s">
        <v>27</v>
      </c>
      <c r="F664" s="394">
        <f>19377+X664</f>
        <v>27351</v>
      </c>
      <c r="G664" s="369">
        <v>90015</v>
      </c>
      <c r="H664" s="88">
        <v>6050</v>
      </c>
      <c r="I664" s="211" t="s">
        <v>28</v>
      </c>
      <c r="J664" s="77">
        <v>30000</v>
      </c>
      <c r="K664" s="63"/>
      <c r="L664" s="63"/>
      <c r="M664" s="84"/>
      <c r="N664" s="85"/>
      <c r="O664" s="77"/>
      <c r="P664" s="77"/>
      <c r="Q664" s="77"/>
      <c r="R664" s="62"/>
      <c r="S664" s="63"/>
      <c r="T664" s="63"/>
      <c r="U664" s="63"/>
      <c r="V664" s="63"/>
      <c r="W664" s="63"/>
      <c r="X664" s="367">
        <f>SUM(L668:W668)</f>
        <v>7974</v>
      </c>
      <c r="Y664" s="40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  <c r="BY664" s="96"/>
      <c r="BZ664" s="96"/>
      <c r="CA664" s="96"/>
      <c r="CB664" s="96"/>
      <c r="CC664" s="96"/>
      <c r="CD664" s="96"/>
      <c r="CE664" s="96"/>
      <c r="CF664" s="96"/>
      <c r="CG664" s="96"/>
      <c r="CH664" s="96"/>
      <c r="CI664" s="96"/>
      <c r="CJ664" s="96"/>
      <c r="CK664" s="96"/>
      <c r="CL664" s="96"/>
      <c r="CM664" s="96"/>
      <c r="CN664" s="96"/>
      <c r="CO664" s="96"/>
      <c r="CP664" s="96"/>
      <c r="CQ664" s="96"/>
      <c r="CR664" s="96"/>
      <c r="CS664" s="96"/>
      <c r="CT664" s="96"/>
      <c r="CU664" s="96"/>
      <c r="CV664" s="96"/>
      <c r="CW664" s="96"/>
      <c r="CX664" s="96"/>
      <c r="CY664" s="96"/>
      <c r="CZ664" s="96"/>
      <c r="DA664" s="96"/>
      <c r="DB664" s="96"/>
      <c r="DC664" s="96"/>
      <c r="DD664" s="96"/>
      <c r="DE664" s="96"/>
      <c r="DF664" s="96"/>
      <c r="DG664" s="96"/>
      <c r="DH664" s="96"/>
      <c r="DI664" s="96"/>
      <c r="DJ664" s="96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6"/>
      <c r="DV664" s="96"/>
      <c r="DW664" s="96"/>
      <c r="DX664" s="96"/>
      <c r="DY664" s="96"/>
      <c r="DZ664" s="96"/>
      <c r="EA664" s="96"/>
      <c r="EB664" s="96"/>
      <c r="EC664" s="96"/>
      <c r="ED664" s="96"/>
      <c r="EE664" s="96"/>
      <c r="EF664" s="96"/>
      <c r="EG664" s="96"/>
      <c r="EH664" s="96"/>
      <c r="EI664" s="96"/>
      <c r="EJ664" s="96"/>
      <c r="EK664" s="96"/>
      <c r="EL664" s="96"/>
      <c r="EM664" s="96"/>
      <c r="EN664" s="96"/>
      <c r="EO664" s="96"/>
      <c r="EP664" s="96"/>
      <c r="EQ664" s="96"/>
      <c r="ER664" s="96"/>
      <c r="ES664" s="96"/>
      <c r="ET664" s="96"/>
      <c r="EU664" s="96"/>
      <c r="EV664" s="96"/>
      <c r="EW664" s="96"/>
      <c r="EX664" s="96"/>
      <c r="EY664" s="96"/>
      <c r="EZ664" s="96"/>
      <c r="FA664" s="96"/>
      <c r="FB664" s="96"/>
      <c r="FC664" s="96"/>
      <c r="FD664" s="96"/>
      <c r="FE664" s="96"/>
      <c r="FF664" s="96"/>
      <c r="FG664" s="96"/>
      <c r="FH664" s="96"/>
      <c r="FI664" s="96"/>
      <c r="FJ664" s="96"/>
      <c r="FK664" s="96"/>
      <c r="FL664" s="96"/>
      <c r="FM664" s="96"/>
      <c r="FN664" s="96"/>
      <c r="FO664" s="96"/>
      <c r="FP664" s="96"/>
      <c r="FQ664" s="96"/>
      <c r="FR664" s="96"/>
      <c r="FS664" s="96"/>
      <c r="FT664" s="96"/>
      <c r="FU664" s="96"/>
      <c r="FV664" s="96"/>
      <c r="FW664" s="96"/>
      <c r="FX664" s="96"/>
      <c r="FY664" s="96"/>
      <c r="FZ664" s="96"/>
      <c r="GA664" s="96"/>
      <c r="GB664" s="96"/>
      <c r="GC664" s="96"/>
      <c r="GD664" s="96"/>
      <c r="GE664" s="96"/>
      <c r="GF664" s="96"/>
      <c r="GG664" s="96"/>
      <c r="GH664" s="96"/>
      <c r="GI664" s="96"/>
      <c r="GJ664" s="96"/>
      <c r="GK664" s="96"/>
      <c r="GL664" s="96"/>
      <c r="GM664" s="96"/>
      <c r="GN664" s="96"/>
      <c r="GO664" s="96"/>
      <c r="GP664" s="96"/>
    </row>
    <row r="665" spans="1:198" ht="12" customHeight="1">
      <c r="A665" s="379"/>
      <c r="B665" s="504"/>
      <c r="C665" s="392"/>
      <c r="D665" s="392"/>
      <c r="E665" s="372"/>
      <c r="F665" s="395"/>
      <c r="G665" s="370"/>
      <c r="H665" s="88"/>
      <c r="I665" s="211" t="s">
        <v>31</v>
      </c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367"/>
      <c r="Y665" s="40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  <c r="BY665" s="96"/>
      <c r="BZ665" s="96"/>
      <c r="CA665" s="96"/>
      <c r="CB665" s="96"/>
      <c r="CC665" s="96"/>
      <c r="CD665" s="96"/>
      <c r="CE665" s="96"/>
      <c r="CF665" s="96"/>
      <c r="CG665" s="96"/>
      <c r="CH665" s="96"/>
      <c r="CI665" s="96"/>
      <c r="CJ665" s="96"/>
      <c r="CK665" s="96"/>
      <c r="CL665" s="96"/>
      <c r="CM665" s="96"/>
      <c r="CN665" s="96"/>
      <c r="CO665" s="96"/>
      <c r="CP665" s="96"/>
      <c r="CQ665" s="96"/>
      <c r="CR665" s="96"/>
      <c r="CS665" s="96"/>
      <c r="CT665" s="96"/>
      <c r="CU665" s="96"/>
      <c r="CV665" s="96"/>
      <c r="CW665" s="96"/>
      <c r="CX665" s="96"/>
      <c r="CY665" s="96"/>
      <c r="CZ665" s="96"/>
      <c r="DA665" s="96"/>
      <c r="DB665" s="96"/>
      <c r="DC665" s="96"/>
      <c r="DD665" s="96"/>
      <c r="DE665" s="96"/>
      <c r="DF665" s="96"/>
      <c r="DG665" s="96"/>
      <c r="DH665" s="96"/>
      <c r="DI665" s="96"/>
      <c r="DJ665" s="96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6"/>
      <c r="DV665" s="96"/>
      <c r="DW665" s="96"/>
      <c r="DX665" s="96"/>
      <c r="DY665" s="96"/>
      <c r="DZ665" s="96"/>
      <c r="EA665" s="96"/>
      <c r="EB665" s="96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96"/>
      <c r="EZ665" s="96"/>
      <c r="FA665" s="96"/>
      <c r="FB665" s="96"/>
      <c r="FC665" s="96"/>
      <c r="FD665" s="96"/>
      <c r="FE665" s="96"/>
      <c r="FF665" s="96"/>
      <c r="FG665" s="96"/>
      <c r="FH665" s="96"/>
      <c r="FI665" s="96"/>
      <c r="FJ665" s="96"/>
      <c r="FK665" s="96"/>
      <c r="FL665" s="96"/>
      <c r="FM665" s="96"/>
      <c r="FN665" s="96"/>
      <c r="FO665" s="96"/>
      <c r="FP665" s="96"/>
      <c r="FQ665" s="96"/>
      <c r="FR665" s="96"/>
      <c r="FS665" s="96"/>
      <c r="FT665" s="96"/>
      <c r="FU665" s="96"/>
      <c r="FV665" s="96"/>
      <c r="FW665" s="96"/>
      <c r="FX665" s="96"/>
      <c r="FY665" s="96"/>
      <c r="FZ665" s="96"/>
      <c r="GA665" s="96"/>
      <c r="GB665" s="96"/>
      <c r="GC665" s="96"/>
      <c r="GD665" s="96"/>
      <c r="GE665" s="96"/>
      <c r="GF665" s="96"/>
      <c r="GG665" s="96"/>
      <c r="GH665" s="96"/>
      <c r="GI665" s="96"/>
      <c r="GJ665" s="96"/>
      <c r="GK665" s="96"/>
      <c r="GL665" s="96"/>
      <c r="GM665" s="96"/>
      <c r="GN665" s="96"/>
      <c r="GO665" s="96"/>
      <c r="GP665" s="96"/>
    </row>
    <row r="666" spans="1:198" ht="12" customHeight="1">
      <c r="A666" s="379"/>
      <c r="B666" s="504"/>
      <c r="C666" s="392"/>
      <c r="D666" s="392"/>
      <c r="E666" s="372"/>
      <c r="F666" s="395"/>
      <c r="G666" s="370"/>
      <c r="H666" s="88"/>
      <c r="I666" s="211" t="s">
        <v>30</v>
      </c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367"/>
      <c r="Y666" s="40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  <c r="BY666" s="96"/>
      <c r="BZ666" s="96"/>
      <c r="CA666" s="96"/>
      <c r="CB666" s="96"/>
      <c r="CC666" s="96"/>
      <c r="CD666" s="96"/>
      <c r="CE666" s="96"/>
      <c r="CF666" s="96"/>
      <c r="CG666" s="96"/>
      <c r="CH666" s="96"/>
      <c r="CI666" s="96"/>
      <c r="CJ666" s="96"/>
      <c r="CK666" s="96"/>
      <c r="CL666" s="96"/>
      <c r="CM666" s="96"/>
      <c r="CN666" s="96"/>
      <c r="CO666" s="96"/>
      <c r="CP666" s="96"/>
      <c r="CQ666" s="96"/>
      <c r="CR666" s="96"/>
      <c r="CS666" s="96"/>
      <c r="CT666" s="96"/>
      <c r="CU666" s="96"/>
      <c r="CV666" s="96"/>
      <c r="CW666" s="96"/>
      <c r="CX666" s="96"/>
      <c r="CY666" s="96"/>
      <c r="CZ666" s="96"/>
      <c r="DA666" s="96"/>
      <c r="DB666" s="96"/>
      <c r="DC666" s="96"/>
      <c r="DD666" s="96"/>
      <c r="DE666" s="96"/>
      <c r="DF666" s="96"/>
      <c r="DG666" s="96"/>
      <c r="DH666" s="96"/>
      <c r="DI666" s="96"/>
      <c r="DJ666" s="96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6"/>
      <c r="DV666" s="96"/>
      <c r="DW666" s="96"/>
      <c r="DX666" s="96"/>
      <c r="DY666" s="96"/>
      <c r="DZ666" s="96"/>
      <c r="EA666" s="96"/>
      <c r="EB666" s="96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96"/>
      <c r="EZ666" s="96"/>
      <c r="FA666" s="96"/>
      <c r="FB666" s="96"/>
      <c r="FC666" s="96"/>
      <c r="FD666" s="96"/>
      <c r="FE666" s="96"/>
      <c r="FF666" s="96"/>
      <c r="FG666" s="96"/>
      <c r="FH666" s="96"/>
      <c r="FI666" s="96"/>
      <c r="FJ666" s="96"/>
      <c r="FK666" s="96"/>
      <c r="FL666" s="96"/>
      <c r="FM666" s="96"/>
      <c r="FN666" s="96"/>
      <c r="FO666" s="96"/>
      <c r="FP666" s="96"/>
      <c r="FQ666" s="96"/>
      <c r="FR666" s="96"/>
      <c r="FS666" s="96"/>
      <c r="FT666" s="96"/>
      <c r="FU666" s="96"/>
      <c r="FV666" s="96"/>
      <c r="FW666" s="96"/>
      <c r="FX666" s="96"/>
      <c r="FY666" s="96"/>
      <c r="FZ666" s="96"/>
      <c r="GA666" s="96"/>
      <c r="GB666" s="96"/>
      <c r="GC666" s="96"/>
      <c r="GD666" s="96"/>
      <c r="GE666" s="96"/>
      <c r="GF666" s="96"/>
      <c r="GG666" s="96"/>
      <c r="GH666" s="96"/>
      <c r="GI666" s="96"/>
      <c r="GJ666" s="96"/>
      <c r="GK666" s="96"/>
      <c r="GL666" s="96"/>
      <c r="GM666" s="96"/>
      <c r="GN666" s="96"/>
      <c r="GO666" s="96"/>
      <c r="GP666" s="96"/>
    </row>
    <row r="667" spans="1:198" ht="12" customHeight="1">
      <c r="A667" s="379"/>
      <c r="B667" s="504"/>
      <c r="C667" s="392"/>
      <c r="D667" s="392"/>
      <c r="E667" s="372"/>
      <c r="F667" s="395"/>
      <c r="G667" s="370"/>
      <c r="H667" s="88"/>
      <c r="I667" s="60" t="s">
        <v>70</v>
      </c>
      <c r="J667" s="85">
        <v>10000</v>
      </c>
      <c r="K667" s="63"/>
      <c r="L667" s="63"/>
      <c r="M667" s="84">
        <v>7974</v>
      </c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367"/>
      <c r="Y667" s="40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  <c r="BY667" s="96"/>
      <c r="BZ667" s="96"/>
      <c r="CA667" s="96"/>
      <c r="CB667" s="96"/>
      <c r="CC667" s="96"/>
      <c r="CD667" s="96"/>
      <c r="CE667" s="96"/>
      <c r="CF667" s="96"/>
      <c r="CG667" s="96"/>
      <c r="CH667" s="96"/>
      <c r="CI667" s="96"/>
      <c r="CJ667" s="96"/>
      <c r="CK667" s="96"/>
      <c r="CL667" s="96"/>
      <c r="CM667" s="96"/>
      <c r="CN667" s="96"/>
      <c r="CO667" s="96"/>
      <c r="CP667" s="96"/>
      <c r="CQ667" s="96"/>
      <c r="CR667" s="96"/>
      <c r="CS667" s="96"/>
      <c r="CT667" s="96"/>
      <c r="CU667" s="96"/>
      <c r="CV667" s="96"/>
      <c r="CW667" s="96"/>
      <c r="CX667" s="96"/>
      <c r="CY667" s="96"/>
      <c r="CZ667" s="96"/>
      <c r="DA667" s="96"/>
      <c r="DB667" s="96"/>
      <c r="DC667" s="96"/>
      <c r="DD667" s="96"/>
      <c r="DE667" s="96"/>
      <c r="DF667" s="96"/>
      <c r="DG667" s="96"/>
      <c r="DH667" s="96"/>
      <c r="DI667" s="96"/>
      <c r="DJ667" s="96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6"/>
      <c r="DV667" s="96"/>
      <c r="DW667" s="96"/>
      <c r="DX667" s="96"/>
      <c r="DY667" s="96"/>
      <c r="DZ667" s="96"/>
      <c r="EA667" s="96"/>
      <c r="EB667" s="96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96"/>
      <c r="EZ667" s="96"/>
      <c r="FA667" s="96"/>
      <c r="FB667" s="96"/>
      <c r="FC667" s="96"/>
      <c r="FD667" s="96"/>
      <c r="FE667" s="96"/>
      <c r="FF667" s="96"/>
      <c r="FG667" s="96"/>
      <c r="FH667" s="96"/>
      <c r="FI667" s="96"/>
      <c r="FJ667" s="96"/>
      <c r="FK667" s="96"/>
      <c r="FL667" s="96"/>
      <c r="FM667" s="96"/>
      <c r="FN667" s="96"/>
      <c r="FO667" s="96"/>
      <c r="FP667" s="96"/>
      <c r="FQ667" s="96"/>
      <c r="FR667" s="96"/>
      <c r="FS667" s="96"/>
      <c r="FT667" s="96"/>
      <c r="FU667" s="96"/>
      <c r="FV667" s="96"/>
      <c r="FW667" s="96"/>
      <c r="FX667" s="96"/>
      <c r="FY667" s="96"/>
      <c r="FZ667" s="96"/>
      <c r="GA667" s="96"/>
      <c r="GB667" s="96"/>
      <c r="GC667" s="96"/>
      <c r="GD667" s="96"/>
      <c r="GE667" s="96"/>
      <c r="GF667" s="96"/>
      <c r="GG667" s="96"/>
      <c r="GH667" s="96"/>
      <c r="GI667" s="96"/>
      <c r="GJ667" s="96"/>
      <c r="GK667" s="96"/>
      <c r="GL667" s="96"/>
      <c r="GM667" s="96"/>
      <c r="GN667" s="96"/>
      <c r="GO667" s="96"/>
      <c r="GP667" s="96"/>
    </row>
    <row r="668" spans="1:198" ht="12" customHeight="1">
      <c r="A668" s="380"/>
      <c r="B668" s="505"/>
      <c r="C668" s="393"/>
      <c r="D668" s="393"/>
      <c r="E668" s="372"/>
      <c r="F668" s="396"/>
      <c r="G668" s="371"/>
      <c r="H668" s="88"/>
      <c r="I668" s="64" t="s">
        <v>26</v>
      </c>
      <c r="J668" s="65">
        <f t="shared" ref="J668:N668" si="197">SUM(J664:J667)</f>
        <v>40000</v>
      </c>
      <c r="K668" s="65">
        <f t="shared" si="197"/>
        <v>0</v>
      </c>
      <c r="L668" s="65">
        <f t="shared" si="197"/>
        <v>0</v>
      </c>
      <c r="M668" s="65">
        <f t="shared" si="197"/>
        <v>7974</v>
      </c>
      <c r="N668" s="65">
        <f t="shared" si="197"/>
        <v>0</v>
      </c>
      <c r="O668" s="65">
        <f>SUM(O664:O667)</f>
        <v>0</v>
      </c>
      <c r="P668" s="65">
        <f t="shared" ref="P668" si="198">SUM(P664:P667)</f>
        <v>0</v>
      </c>
      <c r="Q668" s="65">
        <f>SUM(Q664:Q667)</f>
        <v>0</v>
      </c>
      <c r="R668" s="65">
        <f t="shared" ref="R668:W668" si="199">SUM(R664:R667)</f>
        <v>0</v>
      </c>
      <c r="S668" s="65">
        <f t="shared" si="199"/>
        <v>0</v>
      </c>
      <c r="T668" s="65">
        <f t="shared" si="199"/>
        <v>0</v>
      </c>
      <c r="U668" s="65">
        <f t="shared" si="199"/>
        <v>0</v>
      </c>
      <c r="V668" s="65">
        <f t="shared" si="199"/>
        <v>0</v>
      </c>
      <c r="W668" s="65">
        <f t="shared" si="199"/>
        <v>0</v>
      </c>
      <c r="X668" s="367"/>
      <c r="Y668" s="40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  <c r="BY668" s="96"/>
      <c r="BZ668" s="96"/>
      <c r="CA668" s="96"/>
      <c r="CB668" s="96"/>
      <c r="CC668" s="96"/>
      <c r="CD668" s="96"/>
      <c r="CE668" s="96"/>
      <c r="CF668" s="96"/>
      <c r="CG668" s="96"/>
      <c r="CH668" s="96"/>
      <c r="CI668" s="96"/>
      <c r="CJ668" s="96"/>
      <c r="CK668" s="96"/>
      <c r="CL668" s="96"/>
      <c r="CM668" s="96"/>
      <c r="CN668" s="96"/>
      <c r="CO668" s="96"/>
      <c r="CP668" s="96"/>
      <c r="CQ668" s="96"/>
      <c r="CR668" s="96"/>
      <c r="CS668" s="96"/>
      <c r="CT668" s="96"/>
      <c r="CU668" s="96"/>
      <c r="CV668" s="96"/>
      <c r="CW668" s="96"/>
      <c r="CX668" s="96"/>
      <c r="CY668" s="96"/>
      <c r="CZ668" s="96"/>
      <c r="DA668" s="96"/>
      <c r="DB668" s="96"/>
      <c r="DC668" s="96"/>
      <c r="DD668" s="96"/>
      <c r="DE668" s="96"/>
      <c r="DF668" s="96"/>
      <c r="DG668" s="96"/>
      <c r="DH668" s="96"/>
      <c r="DI668" s="96"/>
      <c r="DJ668" s="96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6"/>
      <c r="DV668" s="96"/>
      <c r="DW668" s="96"/>
      <c r="DX668" s="96"/>
      <c r="DY668" s="96"/>
      <c r="DZ668" s="96"/>
      <c r="EA668" s="96"/>
      <c r="EB668" s="96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96"/>
      <c r="EZ668" s="96"/>
      <c r="FA668" s="96"/>
      <c r="FB668" s="96"/>
      <c r="FC668" s="96"/>
      <c r="FD668" s="96"/>
      <c r="FE668" s="96"/>
      <c r="FF668" s="96"/>
      <c r="FG668" s="96"/>
      <c r="FH668" s="96"/>
      <c r="FI668" s="96"/>
      <c r="FJ668" s="96"/>
      <c r="FK668" s="96"/>
      <c r="FL668" s="96"/>
      <c r="FM668" s="96"/>
      <c r="FN668" s="96"/>
      <c r="FO668" s="96"/>
      <c r="FP668" s="96"/>
      <c r="FQ668" s="96"/>
      <c r="FR668" s="96"/>
      <c r="FS668" s="96"/>
      <c r="FT668" s="96"/>
      <c r="FU668" s="96"/>
      <c r="FV668" s="96"/>
      <c r="FW668" s="96"/>
      <c r="FX668" s="96"/>
      <c r="FY668" s="96"/>
      <c r="FZ668" s="96"/>
      <c r="GA668" s="96"/>
      <c r="GB668" s="96"/>
      <c r="GC668" s="96"/>
      <c r="GD668" s="96"/>
      <c r="GE668" s="96"/>
      <c r="GF668" s="96"/>
      <c r="GG668" s="96"/>
      <c r="GH668" s="96"/>
      <c r="GI668" s="96"/>
      <c r="GJ668" s="96"/>
      <c r="GK668" s="96"/>
      <c r="GL668" s="96"/>
      <c r="GM668" s="96"/>
      <c r="GN668" s="96"/>
      <c r="GO668" s="96"/>
      <c r="GP668" s="96"/>
    </row>
    <row r="669" spans="1:198" ht="13.9" customHeight="1">
      <c r="A669" s="378">
        <v>58</v>
      </c>
      <c r="B669" s="503" t="s">
        <v>232</v>
      </c>
      <c r="C669" s="391">
        <v>2023</v>
      </c>
      <c r="D669" s="391">
        <v>2024</v>
      </c>
      <c r="E669" s="421" t="s">
        <v>158</v>
      </c>
      <c r="F669" s="394">
        <f>5000+X669</f>
        <v>55000</v>
      </c>
      <c r="G669" s="369">
        <v>90015</v>
      </c>
      <c r="H669" s="88">
        <v>6050</v>
      </c>
      <c r="I669" s="211" t="s">
        <v>28</v>
      </c>
      <c r="J669" s="77">
        <v>30000</v>
      </c>
      <c r="K669" s="63"/>
      <c r="L669" s="63"/>
      <c r="M669" s="84">
        <v>45000</v>
      </c>
      <c r="N669" s="85"/>
      <c r="O669" s="77"/>
      <c r="P669" s="77"/>
      <c r="Q669" s="77"/>
      <c r="R669" s="62"/>
      <c r="S669" s="63"/>
      <c r="T669" s="63"/>
      <c r="U669" s="63"/>
      <c r="V669" s="63"/>
      <c r="W669" s="63"/>
      <c r="X669" s="367">
        <f>SUM(L673:W673)</f>
        <v>50000</v>
      </c>
      <c r="Y669" s="141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  <c r="BY669" s="96"/>
      <c r="BZ669" s="96"/>
      <c r="CA669" s="96"/>
      <c r="CB669" s="96"/>
      <c r="CC669" s="96"/>
      <c r="CD669" s="96"/>
      <c r="CE669" s="96"/>
      <c r="CF669" s="96"/>
      <c r="CG669" s="96"/>
      <c r="CH669" s="96"/>
      <c r="CI669" s="96"/>
      <c r="CJ669" s="96"/>
      <c r="CK669" s="96"/>
      <c r="CL669" s="96"/>
      <c r="CM669" s="96"/>
      <c r="CN669" s="96"/>
      <c r="CO669" s="96"/>
      <c r="CP669" s="96"/>
      <c r="CQ669" s="96"/>
      <c r="CR669" s="96"/>
      <c r="CS669" s="96"/>
      <c r="CT669" s="96"/>
      <c r="CU669" s="96"/>
      <c r="CV669" s="96"/>
      <c r="CW669" s="96"/>
      <c r="CX669" s="96"/>
      <c r="CY669" s="96"/>
      <c r="CZ669" s="96"/>
      <c r="DA669" s="96"/>
      <c r="DB669" s="96"/>
      <c r="DC669" s="96"/>
      <c r="DD669" s="96"/>
      <c r="DE669" s="96"/>
      <c r="DF669" s="96"/>
      <c r="DG669" s="96"/>
      <c r="DH669" s="96"/>
      <c r="DI669" s="96"/>
      <c r="DJ669" s="96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6"/>
      <c r="DV669" s="96"/>
      <c r="DW669" s="96"/>
      <c r="DX669" s="96"/>
      <c r="DY669" s="96"/>
      <c r="DZ669" s="96"/>
      <c r="EA669" s="96"/>
      <c r="EB669" s="96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96"/>
      <c r="EZ669" s="96"/>
      <c r="FA669" s="96"/>
      <c r="FB669" s="96"/>
      <c r="FC669" s="96"/>
      <c r="FD669" s="96"/>
      <c r="FE669" s="96"/>
      <c r="FF669" s="96"/>
      <c r="FG669" s="96"/>
      <c r="FH669" s="96"/>
      <c r="FI669" s="96"/>
      <c r="FJ669" s="96"/>
      <c r="FK669" s="96"/>
      <c r="FL669" s="96"/>
      <c r="FM669" s="96"/>
      <c r="FN669" s="96"/>
      <c r="FO669" s="96"/>
      <c r="FP669" s="96"/>
      <c r="FQ669" s="96"/>
      <c r="FR669" s="96"/>
      <c r="FS669" s="96"/>
      <c r="FT669" s="96"/>
      <c r="FU669" s="96"/>
      <c r="FV669" s="96"/>
      <c r="FW669" s="96"/>
      <c r="FX669" s="96"/>
      <c r="FY669" s="96"/>
      <c r="FZ669" s="96"/>
      <c r="GA669" s="96"/>
      <c r="GB669" s="96"/>
      <c r="GC669" s="96"/>
      <c r="GD669" s="96"/>
      <c r="GE669" s="96"/>
      <c r="GF669" s="96"/>
      <c r="GG669" s="96"/>
      <c r="GH669" s="96"/>
      <c r="GI669" s="96"/>
      <c r="GJ669" s="96"/>
      <c r="GK669" s="96"/>
      <c r="GL669" s="96"/>
      <c r="GM669" s="96"/>
      <c r="GN669" s="96"/>
      <c r="GO669" s="96"/>
      <c r="GP669" s="96"/>
    </row>
    <row r="670" spans="1:198" ht="13.9" customHeight="1">
      <c r="A670" s="379"/>
      <c r="B670" s="504"/>
      <c r="C670" s="392"/>
      <c r="D670" s="392"/>
      <c r="E670" s="422"/>
      <c r="F670" s="395"/>
      <c r="G670" s="370"/>
      <c r="H670" s="88"/>
      <c r="I670" s="211" t="s">
        <v>31</v>
      </c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367"/>
      <c r="Y670" s="40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  <c r="BN670" s="96"/>
      <c r="BO670" s="96"/>
      <c r="BP670" s="96"/>
      <c r="BQ670" s="96"/>
      <c r="BR670" s="96"/>
      <c r="BS670" s="96"/>
      <c r="BT670" s="96"/>
      <c r="BU670" s="96"/>
      <c r="BV670" s="96"/>
      <c r="BW670" s="96"/>
      <c r="BX670" s="96"/>
      <c r="BY670" s="96"/>
      <c r="BZ670" s="96"/>
      <c r="CA670" s="96"/>
      <c r="CB670" s="96"/>
      <c r="CC670" s="96"/>
      <c r="CD670" s="96"/>
      <c r="CE670" s="96"/>
      <c r="CF670" s="96"/>
      <c r="CG670" s="96"/>
      <c r="CH670" s="96"/>
      <c r="CI670" s="96"/>
      <c r="CJ670" s="96"/>
      <c r="CK670" s="96"/>
      <c r="CL670" s="96"/>
      <c r="CM670" s="96"/>
      <c r="CN670" s="96"/>
      <c r="CO670" s="96"/>
      <c r="CP670" s="96"/>
      <c r="CQ670" s="96"/>
      <c r="CR670" s="96"/>
      <c r="CS670" s="96"/>
      <c r="CT670" s="96"/>
      <c r="CU670" s="96"/>
      <c r="CV670" s="96"/>
      <c r="CW670" s="96"/>
      <c r="CX670" s="96"/>
      <c r="CY670" s="96"/>
      <c r="CZ670" s="96"/>
      <c r="DA670" s="96"/>
      <c r="DB670" s="96"/>
      <c r="DC670" s="96"/>
      <c r="DD670" s="96"/>
      <c r="DE670" s="96"/>
      <c r="DF670" s="96"/>
      <c r="DG670" s="96"/>
      <c r="DH670" s="96"/>
      <c r="DI670" s="96"/>
      <c r="DJ670" s="96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6"/>
      <c r="DV670" s="96"/>
      <c r="DW670" s="96"/>
      <c r="DX670" s="96"/>
      <c r="DY670" s="96"/>
      <c r="DZ670" s="96"/>
      <c r="EA670" s="96"/>
      <c r="EB670" s="96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96"/>
      <c r="EZ670" s="96"/>
      <c r="FA670" s="96"/>
      <c r="FB670" s="96"/>
      <c r="FC670" s="96"/>
      <c r="FD670" s="96"/>
      <c r="FE670" s="96"/>
      <c r="FF670" s="96"/>
      <c r="FG670" s="96"/>
      <c r="FH670" s="96"/>
      <c r="FI670" s="96"/>
      <c r="FJ670" s="96"/>
      <c r="FK670" s="96"/>
      <c r="FL670" s="96"/>
      <c r="FM670" s="96"/>
      <c r="FN670" s="96"/>
      <c r="FO670" s="96"/>
      <c r="FP670" s="96"/>
      <c r="FQ670" s="96"/>
      <c r="FR670" s="96"/>
      <c r="FS670" s="96"/>
      <c r="FT670" s="96"/>
      <c r="FU670" s="96"/>
      <c r="FV670" s="96"/>
      <c r="FW670" s="96"/>
      <c r="FX670" s="96"/>
      <c r="FY670" s="96"/>
      <c r="FZ670" s="96"/>
      <c r="GA670" s="96"/>
      <c r="GB670" s="96"/>
      <c r="GC670" s="96"/>
      <c r="GD670" s="96"/>
      <c r="GE670" s="96"/>
      <c r="GF670" s="96"/>
      <c r="GG670" s="96"/>
      <c r="GH670" s="96"/>
      <c r="GI670" s="96"/>
      <c r="GJ670" s="96"/>
      <c r="GK670" s="96"/>
      <c r="GL670" s="96"/>
      <c r="GM670" s="96"/>
      <c r="GN670" s="96"/>
      <c r="GO670" s="96"/>
      <c r="GP670" s="96"/>
    </row>
    <row r="671" spans="1:198" ht="13.9" customHeight="1">
      <c r="A671" s="379"/>
      <c r="B671" s="504"/>
      <c r="C671" s="392"/>
      <c r="D671" s="392"/>
      <c r="E671" s="422"/>
      <c r="F671" s="395"/>
      <c r="G671" s="370"/>
      <c r="H671" s="88"/>
      <c r="I671" s="211" t="s">
        <v>30</v>
      </c>
      <c r="J671" s="63"/>
      <c r="K671" s="63"/>
      <c r="L671" s="63"/>
      <c r="M671" s="62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367"/>
      <c r="Y671" s="40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  <c r="BN671" s="96"/>
      <c r="BO671" s="96"/>
      <c r="BP671" s="96"/>
      <c r="BQ671" s="96"/>
      <c r="BR671" s="96"/>
      <c r="BS671" s="96"/>
      <c r="BT671" s="96"/>
      <c r="BU671" s="96"/>
      <c r="BV671" s="96"/>
      <c r="BW671" s="96"/>
      <c r="BX671" s="96"/>
      <c r="BY671" s="96"/>
      <c r="BZ671" s="96"/>
      <c r="CA671" s="96"/>
      <c r="CB671" s="96"/>
      <c r="CC671" s="96"/>
      <c r="CD671" s="96"/>
      <c r="CE671" s="96"/>
      <c r="CF671" s="96"/>
      <c r="CG671" s="96"/>
      <c r="CH671" s="96"/>
      <c r="CI671" s="96"/>
      <c r="CJ671" s="96"/>
      <c r="CK671" s="96"/>
      <c r="CL671" s="96"/>
      <c r="CM671" s="96"/>
      <c r="CN671" s="96"/>
      <c r="CO671" s="96"/>
      <c r="CP671" s="96"/>
      <c r="CQ671" s="96"/>
      <c r="CR671" s="96"/>
      <c r="CS671" s="96"/>
      <c r="CT671" s="96"/>
      <c r="CU671" s="96"/>
      <c r="CV671" s="96"/>
      <c r="CW671" s="96"/>
      <c r="CX671" s="96"/>
      <c r="CY671" s="96"/>
      <c r="CZ671" s="96"/>
      <c r="DA671" s="96"/>
      <c r="DB671" s="96"/>
      <c r="DC671" s="96"/>
      <c r="DD671" s="96"/>
      <c r="DE671" s="96"/>
      <c r="DF671" s="96"/>
      <c r="DG671" s="96"/>
      <c r="DH671" s="96"/>
      <c r="DI671" s="96"/>
      <c r="DJ671" s="96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6"/>
      <c r="DV671" s="96"/>
      <c r="DW671" s="96"/>
      <c r="DX671" s="96"/>
      <c r="DY671" s="96"/>
      <c r="DZ671" s="96"/>
      <c r="EA671" s="96"/>
      <c r="EB671" s="96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96"/>
      <c r="EZ671" s="96"/>
      <c r="FA671" s="96"/>
      <c r="FB671" s="96"/>
      <c r="FC671" s="96"/>
      <c r="FD671" s="96"/>
      <c r="FE671" s="96"/>
      <c r="FF671" s="96"/>
      <c r="FG671" s="96"/>
      <c r="FH671" s="96"/>
      <c r="FI671" s="96"/>
      <c r="FJ671" s="96"/>
      <c r="FK671" s="96"/>
      <c r="FL671" s="96"/>
      <c r="FM671" s="96"/>
      <c r="FN671" s="96"/>
      <c r="FO671" s="96"/>
      <c r="FP671" s="96"/>
      <c r="FQ671" s="96"/>
      <c r="FR671" s="96"/>
      <c r="FS671" s="96"/>
      <c r="FT671" s="96"/>
      <c r="FU671" s="96"/>
      <c r="FV671" s="96"/>
      <c r="FW671" s="96"/>
      <c r="FX671" s="96"/>
      <c r="FY671" s="96"/>
      <c r="FZ671" s="96"/>
      <c r="GA671" s="96"/>
      <c r="GB671" s="96"/>
      <c r="GC671" s="96"/>
      <c r="GD671" s="96"/>
      <c r="GE671" s="96"/>
      <c r="GF671" s="96"/>
      <c r="GG671" s="96"/>
      <c r="GH671" s="96"/>
      <c r="GI671" s="96"/>
      <c r="GJ671" s="96"/>
      <c r="GK671" s="96"/>
      <c r="GL671" s="96"/>
      <c r="GM671" s="96"/>
      <c r="GN671" s="96"/>
      <c r="GO671" s="96"/>
      <c r="GP671" s="96"/>
    </row>
    <row r="672" spans="1:198" ht="13.9" customHeight="1">
      <c r="A672" s="379"/>
      <c r="B672" s="504"/>
      <c r="C672" s="392"/>
      <c r="D672" s="392"/>
      <c r="E672" s="422"/>
      <c r="F672" s="395"/>
      <c r="G672" s="370"/>
      <c r="H672" s="88"/>
      <c r="I672" s="60" t="s">
        <v>70</v>
      </c>
      <c r="J672" s="85">
        <v>10000</v>
      </c>
      <c r="K672" s="63"/>
      <c r="L672" s="63"/>
      <c r="M672" s="84">
        <v>5000</v>
      </c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367"/>
      <c r="Y672" s="142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  <c r="AZ672" s="96"/>
      <c r="BA672" s="96"/>
      <c r="BB672" s="96"/>
      <c r="BC672" s="96"/>
      <c r="BD672" s="96"/>
      <c r="BE672" s="96"/>
      <c r="BF672" s="96"/>
      <c r="BG672" s="96"/>
      <c r="BH672" s="96"/>
      <c r="BI672" s="96"/>
      <c r="BJ672" s="96"/>
      <c r="BK672" s="96"/>
      <c r="BL672" s="96"/>
      <c r="BM672" s="96"/>
      <c r="BN672" s="96"/>
      <c r="BO672" s="96"/>
      <c r="BP672" s="96"/>
      <c r="BQ672" s="96"/>
      <c r="BR672" s="96"/>
      <c r="BS672" s="96"/>
      <c r="BT672" s="96"/>
      <c r="BU672" s="96"/>
      <c r="BV672" s="96"/>
      <c r="BW672" s="96"/>
      <c r="BX672" s="96"/>
      <c r="BY672" s="96"/>
      <c r="BZ672" s="96"/>
      <c r="CA672" s="96"/>
      <c r="CB672" s="96"/>
      <c r="CC672" s="96"/>
      <c r="CD672" s="96"/>
      <c r="CE672" s="96"/>
      <c r="CF672" s="96"/>
      <c r="CG672" s="96"/>
      <c r="CH672" s="96"/>
      <c r="CI672" s="96"/>
      <c r="CJ672" s="96"/>
      <c r="CK672" s="96"/>
      <c r="CL672" s="96"/>
      <c r="CM672" s="96"/>
      <c r="CN672" s="96"/>
      <c r="CO672" s="96"/>
      <c r="CP672" s="96"/>
      <c r="CQ672" s="96"/>
      <c r="CR672" s="96"/>
      <c r="CS672" s="96"/>
      <c r="CT672" s="96"/>
      <c r="CU672" s="96"/>
      <c r="CV672" s="96"/>
      <c r="CW672" s="96"/>
      <c r="CX672" s="96"/>
      <c r="CY672" s="96"/>
      <c r="CZ672" s="96"/>
      <c r="DA672" s="96"/>
      <c r="DB672" s="96"/>
      <c r="DC672" s="96"/>
      <c r="DD672" s="96"/>
      <c r="DE672" s="96"/>
      <c r="DF672" s="96"/>
      <c r="DG672" s="96"/>
      <c r="DH672" s="96"/>
      <c r="DI672" s="96"/>
      <c r="DJ672" s="96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6"/>
      <c r="DV672" s="96"/>
      <c r="DW672" s="96"/>
      <c r="DX672" s="96"/>
      <c r="DY672" s="96"/>
      <c r="DZ672" s="96"/>
      <c r="EA672" s="96"/>
      <c r="EB672" s="96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96"/>
      <c r="EZ672" s="96"/>
      <c r="FA672" s="96"/>
      <c r="FB672" s="96"/>
      <c r="FC672" s="96"/>
      <c r="FD672" s="96"/>
      <c r="FE672" s="96"/>
      <c r="FF672" s="96"/>
      <c r="FG672" s="96"/>
      <c r="FH672" s="96"/>
      <c r="FI672" s="96"/>
      <c r="FJ672" s="96"/>
      <c r="FK672" s="96"/>
      <c r="FL672" s="96"/>
      <c r="FM672" s="96"/>
      <c r="FN672" s="96"/>
      <c r="FO672" s="96"/>
      <c r="FP672" s="96"/>
      <c r="FQ672" s="96"/>
      <c r="FR672" s="96"/>
      <c r="FS672" s="96"/>
      <c r="FT672" s="96"/>
      <c r="FU672" s="96"/>
      <c r="FV672" s="96"/>
      <c r="FW672" s="96"/>
      <c r="FX672" s="96"/>
      <c r="FY672" s="96"/>
      <c r="FZ672" s="96"/>
      <c r="GA672" s="96"/>
      <c r="GB672" s="96"/>
      <c r="GC672" s="96"/>
      <c r="GD672" s="96"/>
      <c r="GE672" s="96"/>
      <c r="GF672" s="96"/>
      <c r="GG672" s="96"/>
      <c r="GH672" s="96"/>
      <c r="GI672" s="96"/>
      <c r="GJ672" s="96"/>
      <c r="GK672" s="96"/>
      <c r="GL672" s="96"/>
      <c r="GM672" s="96"/>
      <c r="GN672" s="96"/>
      <c r="GO672" s="96"/>
      <c r="GP672" s="96"/>
    </row>
    <row r="673" spans="1:198" ht="12.75" customHeight="1">
      <c r="A673" s="380"/>
      <c r="B673" s="505"/>
      <c r="C673" s="393"/>
      <c r="D673" s="393"/>
      <c r="E673" s="423"/>
      <c r="F673" s="396"/>
      <c r="G673" s="371"/>
      <c r="H673" s="88"/>
      <c r="I673" s="64" t="s">
        <v>26</v>
      </c>
      <c r="J673" s="65">
        <f t="shared" ref="J673:W673" si="200">SUM(J669:J672)</f>
        <v>40000</v>
      </c>
      <c r="K673" s="65">
        <f t="shared" si="200"/>
        <v>0</v>
      </c>
      <c r="L673" s="65">
        <f t="shared" si="200"/>
        <v>0</v>
      </c>
      <c r="M673" s="65">
        <f t="shared" si="200"/>
        <v>50000</v>
      </c>
      <c r="N673" s="65">
        <f t="shared" si="200"/>
        <v>0</v>
      </c>
      <c r="O673" s="65">
        <f>SUM(O669:O672)</f>
        <v>0</v>
      </c>
      <c r="P673" s="65">
        <f t="shared" si="200"/>
        <v>0</v>
      </c>
      <c r="Q673" s="65">
        <f>SUM(Q669:Q672)</f>
        <v>0</v>
      </c>
      <c r="R673" s="65">
        <f t="shared" si="200"/>
        <v>0</v>
      </c>
      <c r="S673" s="65">
        <f t="shared" si="200"/>
        <v>0</v>
      </c>
      <c r="T673" s="65">
        <f t="shared" si="200"/>
        <v>0</v>
      </c>
      <c r="U673" s="65">
        <f t="shared" si="200"/>
        <v>0</v>
      </c>
      <c r="V673" s="65">
        <f t="shared" si="200"/>
        <v>0</v>
      </c>
      <c r="W673" s="65">
        <f t="shared" si="200"/>
        <v>0</v>
      </c>
      <c r="X673" s="367"/>
      <c r="Y673" s="142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96"/>
      <c r="AP673" s="96"/>
      <c r="AQ673" s="96"/>
      <c r="AR673" s="96"/>
      <c r="AS673" s="96"/>
      <c r="AT673" s="96"/>
      <c r="AU673" s="96"/>
      <c r="AV673" s="96"/>
      <c r="AW673" s="96"/>
      <c r="AX673" s="96"/>
      <c r="AY673" s="96"/>
      <c r="AZ673" s="96"/>
      <c r="BA673" s="96"/>
      <c r="BB673" s="96"/>
      <c r="BC673" s="96"/>
      <c r="BD673" s="96"/>
      <c r="BE673" s="96"/>
      <c r="BF673" s="96"/>
      <c r="BG673" s="96"/>
      <c r="BH673" s="96"/>
      <c r="BI673" s="96"/>
      <c r="BJ673" s="96"/>
      <c r="BK673" s="96"/>
      <c r="BL673" s="96"/>
      <c r="BM673" s="96"/>
      <c r="BN673" s="96"/>
      <c r="BO673" s="96"/>
      <c r="BP673" s="96"/>
      <c r="BQ673" s="96"/>
      <c r="BR673" s="96"/>
      <c r="BS673" s="96"/>
      <c r="BT673" s="96"/>
      <c r="BU673" s="96"/>
      <c r="BV673" s="96"/>
      <c r="BW673" s="96"/>
      <c r="BX673" s="96"/>
      <c r="BY673" s="96"/>
      <c r="BZ673" s="96"/>
      <c r="CA673" s="96"/>
      <c r="CB673" s="96"/>
      <c r="CC673" s="96"/>
      <c r="CD673" s="96"/>
      <c r="CE673" s="96"/>
      <c r="CF673" s="96"/>
      <c r="CG673" s="96"/>
      <c r="CH673" s="96"/>
      <c r="CI673" s="96"/>
      <c r="CJ673" s="96"/>
      <c r="CK673" s="96"/>
      <c r="CL673" s="96"/>
      <c r="CM673" s="96"/>
      <c r="CN673" s="96"/>
      <c r="CO673" s="96"/>
      <c r="CP673" s="96"/>
      <c r="CQ673" s="96"/>
      <c r="CR673" s="96"/>
      <c r="CS673" s="96"/>
      <c r="CT673" s="96"/>
      <c r="CU673" s="96"/>
      <c r="CV673" s="96"/>
      <c r="CW673" s="96"/>
      <c r="CX673" s="96"/>
      <c r="CY673" s="96"/>
      <c r="CZ673" s="96"/>
      <c r="DA673" s="96"/>
      <c r="DB673" s="96"/>
      <c r="DC673" s="96"/>
      <c r="DD673" s="96"/>
      <c r="DE673" s="96"/>
      <c r="DF673" s="96"/>
      <c r="DG673" s="96"/>
      <c r="DH673" s="96"/>
      <c r="DI673" s="96"/>
      <c r="DJ673" s="96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6"/>
      <c r="DV673" s="96"/>
      <c r="DW673" s="96"/>
      <c r="DX673" s="96"/>
      <c r="DY673" s="96"/>
      <c r="DZ673" s="96"/>
      <c r="EA673" s="96"/>
      <c r="EB673" s="96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96"/>
      <c r="EZ673" s="96"/>
      <c r="FA673" s="96"/>
      <c r="FB673" s="96"/>
      <c r="FC673" s="96"/>
      <c r="FD673" s="96"/>
      <c r="FE673" s="96"/>
      <c r="FF673" s="96"/>
      <c r="FG673" s="96"/>
      <c r="FH673" s="96"/>
      <c r="FI673" s="96"/>
      <c r="FJ673" s="96"/>
      <c r="FK673" s="96"/>
      <c r="FL673" s="96"/>
      <c r="FM673" s="96"/>
      <c r="FN673" s="96"/>
      <c r="FO673" s="96"/>
      <c r="FP673" s="96"/>
      <c r="FQ673" s="96"/>
      <c r="FR673" s="96"/>
      <c r="FS673" s="96"/>
      <c r="FT673" s="96"/>
      <c r="FU673" s="96"/>
      <c r="FV673" s="96"/>
      <c r="FW673" s="96"/>
      <c r="FX673" s="96"/>
      <c r="FY673" s="96"/>
      <c r="FZ673" s="96"/>
      <c r="GA673" s="96"/>
      <c r="GB673" s="96"/>
      <c r="GC673" s="96"/>
      <c r="GD673" s="96"/>
      <c r="GE673" s="96"/>
      <c r="GF673" s="96"/>
      <c r="GG673" s="96"/>
      <c r="GH673" s="96"/>
      <c r="GI673" s="96"/>
      <c r="GJ673" s="96"/>
      <c r="GK673" s="96"/>
      <c r="GL673" s="96"/>
      <c r="GM673" s="96"/>
      <c r="GN673" s="96"/>
      <c r="GO673" s="96"/>
      <c r="GP673" s="96"/>
    </row>
    <row r="674" spans="1:198" ht="12" hidden="1" customHeight="1">
      <c r="A674" s="509">
        <v>49</v>
      </c>
      <c r="B674" s="489" t="s">
        <v>150</v>
      </c>
      <c r="C674" s="368">
        <v>2014</v>
      </c>
      <c r="D674" s="368">
        <v>2024</v>
      </c>
      <c r="E674" s="408" t="s">
        <v>27</v>
      </c>
      <c r="F674" s="353"/>
      <c r="G674" s="488">
        <v>90095</v>
      </c>
      <c r="H674" s="86"/>
      <c r="I674" s="58" t="s">
        <v>28</v>
      </c>
      <c r="J674" s="87">
        <v>219943</v>
      </c>
      <c r="K674" s="87">
        <v>30000</v>
      </c>
      <c r="L674" s="77"/>
      <c r="M674" s="288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367">
        <f>SUM(L678:W678)</f>
        <v>0</v>
      </c>
      <c r="Y674" s="142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96"/>
      <c r="AP674" s="96"/>
      <c r="AQ674" s="96"/>
      <c r="AR674" s="96"/>
      <c r="AS674" s="96"/>
      <c r="AT674" s="96"/>
      <c r="AU674" s="96"/>
      <c r="AV674" s="96"/>
      <c r="AW674" s="96"/>
      <c r="AX674" s="96"/>
      <c r="AY674" s="96"/>
      <c r="AZ674" s="96"/>
      <c r="BA674" s="96"/>
      <c r="BB674" s="96"/>
      <c r="BC674" s="96"/>
      <c r="BD674" s="96"/>
      <c r="BE674" s="96"/>
      <c r="BF674" s="96"/>
      <c r="BG674" s="96"/>
      <c r="BH674" s="96"/>
      <c r="BI674" s="96"/>
      <c r="BJ674" s="96"/>
      <c r="BK674" s="96"/>
      <c r="BL674" s="96"/>
      <c r="BM674" s="96"/>
      <c r="BN674" s="96"/>
      <c r="BO674" s="96"/>
      <c r="BP674" s="96"/>
      <c r="BQ674" s="96"/>
      <c r="BR674" s="96"/>
      <c r="BS674" s="96"/>
      <c r="BT674" s="96"/>
      <c r="BU674" s="96"/>
      <c r="BV674" s="96"/>
      <c r="BW674" s="96"/>
      <c r="BX674" s="96"/>
      <c r="BY674" s="96"/>
      <c r="BZ674" s="96"/>
      <c r="CA674" s="96"/>
      <c r="CB674" s="96"/>
      <c r="CC674" s="96"/>
      <c r="CD674" s="96"/>
      <c r="CE674" s="96"/>
      <c r="CF674" s="96"/>
      <c r="CG674" s="96"/>
      <c r="CH674" s="96"/>
      <c r="CI674" s="96"/>
      <c r="CJ674" s="96"/>
      <c r="CK674" s="96"/>
      <c r="CL674" s="96"/>
      <c r="CM674" s="96"/>
      <c r="CN674" s="96"/>
      <c r="CO674" s="96"/>
      <c r="CP674" s="96"/>
      <c r="CQ674" s="96"/>
      <c r="CR674" s="96"/>
      <c r="CS674" s="96"/>
      <c r="CT674" s="96"/>
      <c r="CU674" s="96"/>
      <c r="CV674" s="96"/>
      <c r="CW674" s="96"/>
      <c r="CX674" s="96"/>
      <c r="CY674" s="96"/>
      <c r="CZ674" s="96"/>
      <c r="DA674" s="96"/>
      <c r="DB674" s="96"/>
      <c r="DC674" s="96"/>
      <c r="DD674" s="96"/>
      <c r="DE674" s="96"/>
      <c r="DF674" s="96"/>
      <c r="DG674" s="96"/>
      <c r="DH674" s="96"/>
      <c r="DI674" s="96"/>
      <c r="DJ674" s="96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6"/>
      <c r="DV674" s="96"/>
      <c r="DW674" s="96"/>
      <c r="DX674" s="96"/>
      <c r="DY674" s="96"/>
      <c r="DZ674" s="96"/>
      <c r="EA674" s="96"/>
      <c r="EB674" s="96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96"/>
      <c r="EZ674" s="96"/>
      <c r="FA674" s="96"/>
      <c r="FB674" s="96"/>
      <c r="FC674" s="96"/>
      <c r="FD674" s="96"/>
      <c r="FE674" s="96"/>
      <c r="FF674" s="96"/>
      <c r="FG674" s="96"/>
      <c r="FH674" s="96"/>
      <c r="FI674" s="96"/>
      <c r="FJ674" s="96"/>
      <c r="FK674" s="96"/>
      <c r="FL674" s="96"/>
      <c r="FM674" s="96"/>
      <c r="FN674" s="96"/>
      <c r="FO674" s="96"/>
      <c r="FP674" s="96"/>
      <c r="FQ674" s="96"/>
      <c r="FR674" s="96"/>
      <c r="FS674" s="96"/>
      <c r="FT674" s="96"/>
      <c r="FU674" s="96"/>
      <c r="FV674" s="96"/>
      <c r="FW674" s="96"/>
      <c r="FX674" s="96"/>
      <c r="FY674" s="96"/>
      <c r="FZ674" s="96"/>
      <c r="GA674" s="96"/>
      <c r="GB674" s="96"/>
      <c r="GC674" s="96"/>
      <c r="GD674" s="96"/>
      <c r="GE674" s="96"/>
      <c r="GF674" s="96"/>
      <c r="GG674" s="96"/>
      <c r="GH674" s="96"/>
      <c r="GI674" s="96"/>
      <c r="GJ674" s="96"/>
      <c r="GK674" s="96"/>
      <c r="GL674" s="96"/>
      <c r="GM674" s="96"/>
      <c r="GN674" s="96"/>
      <c r="GO674" s="96"/>
      <c r="GP674" s="96"/>
    </row>
    <row r="675" spans="1:198" ht="12" hidden="1" customHeight="1">
      <c r="A675" s="509"/>
      <c r="B675" s="489"/>
      <c r="C675" s="368"/>
      <c r="D675" s="368"/>
      <c r="E675" s="408"/>
      <c r="F675" s="353"/>
      <c r="G675" s="488"/>
      <c r="H675" s="86"/>
      <c r="I675" s="67" t="s">
        <v>28</v>
      </c>
      <c r="J675" s="62"/>
      <c r="K675" s="85"/>
      <c r="L675" s="85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367"/>
      <c r="Y675" s="142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6"/>
      <c r="BM675" s="96"/>
      <c r="BN675" s="96"/>
      <c r="BO675" s="96"/>
      <c r="BP675" s="96"/>
      <c r="BQ675" s="96"/>
      <c r="BR675" s="96"/>
      <c r="BS675" s="96"/>
      <c r="BT675" s="96"/>
      <c r="BU675" s="96"/>
      <c r="BV675" s="96"/>
      <c r="BW675" s="96"/>
      <c r="BX675" s="96"/>
      <c r="BY675" s="96"/>
      <c r="BZ675" s="96"/>
      <c r="CA675" s="96"/>
      <c r="CB675" s="96"/>
      <c r="CC675" s="96"/>
      <c r="CD675" s="96"/>
      <c r="CE675" s="96"/>
      <c r="CF675" s="96"/>
      <c r="CG675" s="96"/>
      <c r="CH675" s="96"/>
      <c r="CI675" s="96"/>
      <c r="CJ675" s="96"/>
      <c r="CK675" s="96"/>
      <c r="CL675" s="96"/>
      <c r="CM675" s="96"/>
      <c r="CN675" s="96"/>
      <c r="CO675" s="96"/>
      <c r="CP675" s="96"/>
      <c r="CQ675" s="96"/>
      <c r="CR675" s="96"/>
      <c r="CS675" s="96"/>
      <c r="CT675" s="96"/>
      <c r="CU675" s="96"/>
      <c r="CV675" s="96"/>
      <c r="CW675" s="96"/>
      <c r="CX675" s="96"/>
      <c r="CY675" s="96"/>
      <c r="CZ675" s="96"/>
      <c r="DA675" s="96"/>
      <c r="DB675" s="96"/>
      <c r="DC675" s="96"/>
      <c r="DD675" s="96"/>
      <c r="DE675" s="96"/>
      <c r="DF675" s="96"/>
      <c r="DG675" s="96"/>
      <c r="DH675" s="96"/>
      <c r="DI675" s="96"/>
      <c r="DJ675" s="96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6"/>
      <c r="DV675" s="96"/>
      <c r="DW675" s="96"/>
      <c r="DX675" s="96"/>
      <c r="DY675" s="96"/>
      <c r="DZ675" s="96"/>
      <c r="EA675" s="96"/>
      <c r="EB675" s="96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96"/>
      <c r="EZ675" s="96"/>
      <c r="FA675" s="96"/>
      <c r="FB675" s="96"/>
      <c r="FC675" s="96"/>
      <c r="FD675" s="96"/>
      <c r="FE675" s="96"/>
      <c r="FF675" s="96"/>
      <c r="FG675" s="96"/>
      <c r="FH675" s="96"/>
      <c r="FI675" s="96"/>
      <c r="FJ675" s="96"/>
      <c r="FK675" s="96"/>
      <c r="FL675" s="96"/>
      <c r="FM675" s="96"/>
      <c r="FN675" s="96"/>
      <c r="FO675" s="96"/>
      <c r="FP675" s="96"/>
      <c r="FQ675" s="96"/>
      <c r="FR675" s="96"/>
      <c r="FS675" s="96"/>
      <c r="FT675" s="96"/>
      <c r="FU675" s="96"/>
      <c r="FV675" s="96"/>
      <c r="FW675" s="96"/>
      <c r="FX675" s="96"/>
      <c r="FY675" s="96"/>
      <c r="FZ675" s="96"/>
      <c r="GA675" s="96"/>
      <c r="GB675" s="96"/>
      <c r="GC675" s="96"/>
      <c r="GD675" s="96"/>
      <c r="GE675" s="96"/>
      <c r="GF675" s="96"/>
      <c r="GG675" s="96"/>
      <c r="GH675" s="96"/>
      <c r="GI675" s="96"/>
      <c r="GJ675" s="96"/>
      <c r="GK675" s="96"/>
      <c r="GL675" s="96"/>
      <c r="GM675" s="96"/>
      <c r="GN675" s="96"/>
      <c r="GO675" s="96"/>
      <c r="GP675" s="96"/>
    </row>
    <row r="676" spans="1:198" ht="12" hidden="1" customHeight="1">
      <c r="A676" s="509"/>
      <c r="B676" s="489"/>
      <c r="C676" s="368"/>
      <c r="D676" s="368"/>
      <c r="E676" s="408"/>
      <c r="F676" s="353"/>
      <c r="G676" s="488"/>
      <c r="H676" s="88"/>
      <c r="I676" s="211" t="s">
        <v>31</v>
      </c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367"/>
      <c r="Y676" s="142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  <c r="AU676" s="96"/>
      <c r="AV676" s="96"/>
      <c r="AW676" s="96"/>
      <c r="AX676" s="96"/>
      <c r="AY676" s="96"/>
      <c r="AZ676" s="96"/>
      <c r="BA676" s="96"/>
      <c r="BB676" s="96"/>
      <c r="BC676" s="96"/>
      <c r="BD676" s="96"/>
      <c r="BE676" s="96"/>
      <c r="BF676" s="96"/>
      <c r="BG676" s="96"/>
      <c r="BH676" s="96"/>
      <c r="BI676" s="96"/>
      <c r="BJ676" s="96"/>
      <c r="BK676" s="96"/>
      <c r="BL676" s="96"/>
      <c r="BM676" s="96"/>
      <c r="BN676" s="96"/>
      <c r="BO676" s="96"/>
      <c r="BP676" s="96"/>
      <c r="BQ676" s="96"/>
      <c r="BR676" s="96"/>
      <c r="BS676" s="96"/>
      <c r="BT676" s="96"/>
      <c r="BU676" s="96"/>
      <c r="BV676" s="96"/>
      <c r="BW676" s="96"/>
      <c r="BX676" s="96"/>
      <c r="BY676" s="96"/>
      <c r="BZ676" s="96"/>
      <c r="CA676" s="96"/>
      <c r="CB676" s="96"/>
      <c r="CC676" s="96"/>
      <c r="CD676" s="96"/>
      <c r="CE676" s="96"/>
      <c r="CF676" s="96"/>
      <c r="CG676" s="96"/>
      <c r="CH676" s="96"/>
      <c r="CI676" s="96"/>
      <c r="CJ676" s="96"/>
      <c r="CK676" s="96"/>
      <c r="CL676" s="96"/>
      <c r="CM676" s="96"/>
      <c r="CN676" s="96"/>
      <c r="CO676" s="96"/>
      <c r="CP676" s="96"/>
      <c r="CQ676" s="96"/>
      <c r="CR676" s="96"/>
      <c r="CS676" s="96"/>
      <c r="CT676" s="96"/>
      <c r="CU676" s="96"/>
      <c r="CV676" s="96"/>
      <c r="CW676" s="96"/>
      <c r="CX676" s="96"/>
      <c r="CY676" s="96"/>
      <c r="CZ676" s="96"/>
      <c r="DA676" s="96"/>
      <c r="DB676" s="96"/>
      <c r="DC676" s="96"/>
      <c r="DD676" s="96"/>
      <c r="DE676" s="96"/>
      <c r="DF676" s="96"/>
      <c r="DG676" s="96"/>
      <c r="DH676" s="96"/>
      <c r="DI676" s="96"/>
      <c r="DJ676" s="96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6"/>
      <c r="DV676" s="96"/>
      <c r="DW676" s="96"/>
      <c r="DX676" s="96"/>
      <c r="DY676" s="96"/>
      <c r="DZ676" s="96"/>
      <c r="EA676" s="96"/>
      <c r="EB676" s="96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96"/>
      <c r="EZ676" s="96"/>
      <c r="FA676" s="96"/>
      <c r="FB676" s="96"/>
      <c r="FC676" s="96"/>
      <c r="FD676" s="96"/>
      <c r="FE676" s="96"/>
      <c r="FF676" s="96"/>
      <c r="FG676" s="96"/>
      <c r="FH676" s="96"/>
      <c r="FI676" s="96"/>
      <c r="FJ676" s="96"/>
      <c r="FK676" s="96"/>
      <c r="FL676" s="96"/>
      <c r="FM676" s="96"/>
      <c r="FN676" s="96"/>
      <c r="FO676" s="96"/>
      <c r="FP676" s="96"/>
      <c r="FQ676" s="96"/>
      <c r="FR676" s="96"/>
      <c r="FS676" s="96"/>
      <c r="FT676" s="96"/>
      <c r="FU676" s="96"/>
      <c r="FV676" s="96"/>
      <c r="FW676" s="96"/>
      <c r="FX676" s="96"/>
      <c r="FY676" s="96"/>
      <c r="FZ676" s="96"/>
      <c r="GA676" s="96"/>
      <c r="GB676" s="96"/>
      <c r="GC676" s="96"/>
      <c r="GD676" s="96"/>
      <c r="GE676" s="96"/>
      <c r="GF676" s="96"/>
      <c r="GG676" s="96"/>
      <c r="GH676" s="96"/>
      <c r="GI676" s="96"/>
      <c r="GJ676" s="96"/>
      <c r="GK676" s="96"/>
      <c r="GL676" s="96"/>
      <c r="GM676" s="96"/>
      <c r="GN676" s="96"/>
      <c r="GO676" s="96"/>
      <c r="GP676" s="96"/>
    </row>
    <row r="677" spans="1:198" ht="12" hidden="1" customHeight="1">
      <c r="A677" s="509"/>
      <c r="B677" s="489"/>
      <c r="C677" s="368"/>
      <c r="D677" s="368"/>
      <c r="E677" s="408"/>
      <c r="F677" s="353"/>
      <c r="G677" s="488"/>
      <c r="H677" s="89">
        <v>6050</v>
      </c>
      <c r="I677" s="61" t="s">
        <v>70</v>
      </c>
      <c r="J677" s="62">
        <v>12737</v>
      </c>
      <c r="K677" s="63">
        <v>15851</v>
      </c>
      <c r="L677" s="85"/>
      <c r="M677" s="84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367"/>
      <c r="Y677" s="142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  <c r="AK677" s="96"/>
      <c r="AL677" s="96"/>
      <c r="AM677" s="96"/>
      <c r="AN677" s="96"/>
      <c r="AO677" s="96"/>
      <c r="AP677" s="96"/>
      <c r="AQ677" s="96"/>
      <c r="AR677" s="96"/>
      <c r="AS677" s="96"/>
      <c r="AT677" s="96"/>
      <c r="AU677" s="96"/>
      <c r="AV677" s="96"/>
      <c r="AW677" s="96"/>
      <c r="AX677" s="96"/>
      <c r="AY677" s="96"/>
      <c r="AZ677" s="96"/>
      <c r="BA677" s="96"/>
      <c r="BB677" s="96"/>
      <c r="BC677" s="96"/>
      <c r="BD677" s="96"/>
      <c r="BE677" s="96"/>
      <c r="BF677" s="96"/>
      <c r="BG677" s="96"/>
      <c r="BH677" s="96"/>
      <c r="BI677" s="96"/>
      <c r="BJ677" s="96"/>
      <c r="BK677" s="96"/>
      <c r="BL677" s="96"/>
      <c r="BM677" s="96"/>
      <c r="BN677" s="96"/>
      <c r="BO677" s="96"/>
      <c r="BP677" s="96"/>
      <c r="BQ677" s="96"/>
      <c r="BR677" s="96"/>
      <c r="BS677" s="96"/>
      <c r="BT677" s="96"/>
      <c r="BU677" s="96"/>
      <c r="BV677" s="96"/>
      <c r="BW677" s="96"/>
      <c r="BX677" s="96"/>
      <c r="BY677" s="96"/>
      <c r="BZ677" s="96"/>
      <c r="CA677" s="96"/>
      <c r="CB677" s="96"/>
      <c r="CC677" s="96"/>
      <c r="CD677" s="96"/>
      <c r="CE677" s="96"/>
      <c r="CF677" s="96"/>
      <c r="CG677" s="96"/>
      <c r="CH677" s="96"/>
      <c r="CI677" s="96"/>
      <c r="CJ677" s="96"/>
      <c r="CK677" s="96"/>
      <c r="CL677" s="96"/>
      <c r="CM677" s="96"/>
      <c r="CN677" s="96"/>
      <c r="CO677" s="96"/>
      <c r="CP677" s="96"/>
      <c r="CQ677" s="96"/>
      <c r="CR677" s="96"/>
      <c r="CS677" s="96"/>
      <c r="CT677" s="96"/>
      <c r="CU677" s="96"/>
      <c r="CV677" s="96"/>
      <c r="CW677" s="96"/>
      <c r="CX677" s="96"/>
      <c r="CY677" s="96"/>
      <c r="CZ677" s="96"/>
      <c r="DA677" s="96"/>
      <c r="DB677" s="96"/>
      <c r="DC677" s="96"/>
      <c r="DD677" s="96"/>
      <c r="DE677" s="96"/>
      <c r="DF677" s="96"/>
      <c r="DG677" s="96"/>
      <c r="DH677" s="96"/>
      <c r="DI677" s="96"/>
      <c r="DJ677" s="96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6"/>
      <c r="DV677" s="96"/>
      <c r="DW677" s="96"/>
      <c r="DX677" s="96"/>
      <c r="DY677" s="96"/>
      <c r="DZ677" s="96"/>
      <c r="EA677" s="96"/>
      <c r="EB677" s="96"/>
      <c r="EC677" s="96"/>
      <c r="ED677" s="96"/>
      <c r="EE677" s="96"/>
      <c r="EF677" s="96"/>
      <c r="EG677" s="96"/>
      <c r="EH677" s="96"/>
      <c r="EI677" s="96"/>
      <c r="EJ677" s="96"/>
      <c r="EK677" s="96"/>
      <c r="EL677" s="96"/>
      <c r="EM677" s="96"/>
      <c r="EN677" s="96"/>
      <c r="EO677" s="96"/>
      <c r="EP677" s="96"/>
      <c r="EQ677" s="96"/>
      <c r="ER677" s="96"/>
      <c r="ES677" s="96"/>
      <c r="ET677" s="96"/>
      <c r="EU677" s="96"/>
      <c r="EV677" s="96"/>
      <c r="EW677" s="96"/>
      <c r="EX677" s="96"/>
      <c r="EY677" s="96"/>
      <c r="EZ677" s="96"/>
      <c r="FA677" s="96"/>
      <c r="FB677" s="96"/>
      <c r="FC677" s="96"/>
      <c r="FD677" s="96"/>
      <c r="FE677" s="96"/>
      <c r="FF677" s="96"/>
      <c r="FG677" s="96"/>
      <c r="FH677" s="96"/>
      <c r="FI677" s="96"/>
      <c r="FJ677" s="96"/>
      <c r="FK677" s="96"/>
      <c r="FL677" s="96"/>
      <c r="FM677" s="96"/>
      <c r="FN677" s="96"/>
      <c r="FO677" s="96"/>
      <c r="FP677" s="96"/>
      <c r="FQ677" s="96"/>
      <c r="FR677" s="96"/>
      <c r="FS677" s="96"/>
      <c r="FT677" s="96"/>
      <c r="FU677" s="96"/>
      <c r="FV677" s="96"/>
      <c r="FW677" s="96"/>
      <c r="FX677" s="96"/>
      <c r="FY677" s="96"/>
      <c r="FZ677" s="96"/>
      <c r="GA677" s="96"/>
      <c r="GB677" s="96"/>
      <c r="GC677" s="96"/>
      <c r="GD677" s="96"/>
      <c r="GE677" s="96"/>
      <c r="GF677" s="96"/>
      <c r="GG677" s="96"/>
      <c r="GH677" s="96"/>
      <c r="GI677" s="96"/>
      <c r="GJ677" s="96"/>
      <c r="GK677" s="96"/>
      <c r="GL677" s="96"/>
      <c r="GM677" s="96"/>
      <c r="GN677" s="96"/>
      <c r="GO677" s="96"/>
      <c r="GP677" s="96"/>
    </row>
    <row r="678" spans="1:198" ht="14.25" hidden="1" customHeight="1">
      <c r="A678" s="509"/>
      <c r="B678" s="489"/>
      <c r="C678" s="368"/>
      <c r="D678" s="368"/>
      <c r="E678" s="408"/>
      <c r="F678" s="353"/>
      <c r="G678" s="488"/>
      <c r="H678" s="88"/>
      <c r="I678" s="59" t="s">
        <v>26</v>
      </c>
      <c r="J678" s="65">
        <f t="shared" ref="J678:P678" si="201">SUM(J674:J677)</f>
        <v>232680</v>
      </c>
      <c r="K678" s="65">
        <f t="shared" si="201"/>
        <v>45851</v>
      </c>
      <c r="L678" s="213">
        <f t="shared" si="201"/>
        <v>0</v>
      </c>
      <c r="M678" s="66">
        <f t="shared" si="201"/>
        <v>0</v>
      </c>
      <c r="N678" s="66">
        <f t="shared" si="201"/>
        <v>0</v>
      </c>
      <c r="O678" s="66">
        <f t="shared" si="201"/>
        <v>0</v>
      </c>
      <c r="P678" s="66">
        <f t="shared" si="201"/>
        <v>0</v>
      </c>
      <c r="Q678" s="66"/>
      <c r="R678" s="66"/>
      <c r="S678" s="66"/>
      <c r="T678" s="66"/>
      <c r="U678" s="66"/>
      <c r="V678" s="66"/>
      <c r="W678" s="66"/>
      <c r="X678" s="367"/>
      <c r="Y678" s="142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6"/>
      <c r="AL678" s="96"/>
      <c r="AM678" s="96"/>
      <c r="AN678" s="96"/>
      <c r="AO678" s="96"/>
      <c r="AP678" s="96"/>
      <c r="AQ678" s="96"/>
      <c r="AR678" s="96"/>
      <c r="AS678" s="96"/>
      <c r="AT678" s="96"/>
      <c r="AU678" s="96"/>
      <c r="AV678" s="96"/>
      <c r="AW678" s="96"/>
      <c r="AX678" s="96"/>
      <c r="AY678" s="96"/>
      <c r="AZ678" s="96"/>
      <c r="BA678" s="96"/>
      <c r="BB678" s="96"/>
      <c r="BC678" s="96"/>
      <c r="BD678" s="96"/>
      <c r="BE678" s="96"/>
      <c r="BF678" s="96"/>
      <c r="BG678" s="96"/>
      <c r="BH678" s="96"/>
      <c r="BI678" s="96"/>
      <c r="BJ678" s="96"/>
      <c r="BK678" s="96"/>
      <c r="BL678" s="96"/>
      <c r="BM678" s="96"/>
      <c r="BN678" s="96"/>
      <c r="BO678" s="96"/>
      <c r="BP678" s="96"/>
      <c r="BQ678" s="96"/>
      <c r="BR678" s="96"/>
      <c r="BS678" s="96"/>
      <c r="BT678" s="96"/>
      <c r="BU678" s="96"/>
      <c r="BV678" s="96"/>
      <c r="BW678" s="96"/>
      <c r="BX678" s="96"/>
      <c r="BY678" s="96"/>
      <c r="BZ678" s="96"/>
      <c r="CA678" s="96"/>
      <c r="CB678" s="96"/>
      <c r="CC678" s="96"/>
      <c r="CD678" s="96"/>
      <c r="CE678" s="96"/>
      <c r="CF678" s="96"/>
      <c r="CG678" s="96"/>
      <c r="CH678" s="96"/>
      <c r="CI678" s="96"/>
      <c r="CJ678" s="96"/>
      <c r="CK678" s="96"/>
      <c r="CL678" s="96"/>
      <c r="CM678" s="96"/>
      <c r="CN678" s="96"/>
      <c r="CO678" s="96"/>
      <c r="CP678" s="96"/>
      <c r="CQ678" s="96"/>
      <c r="CR678" s="96"/>
      <c r="CS678" s="96"/>
      <c r="CT678" s="96"/>
      <c r="CU678" s="96"/>
      <c r="CV678" s="96"/>
      <c r="CW678" s="96"/>
      <c r="CX678" s="96"/>
      <c r="CY678" s="96"/>
      <c r="CZ678" s="96"/>
      <c r="DA678" s="96"/>
      <c r="DB678" s="96"/>
      <c r="DC678" s="96"/>
      <c r="DD678" s="96"/>
      <c r="DE678" s="96"/>
      <c r="DF678" s="96"/>
      <c r="DG678" s="96"/>
      <c r="DH678" s="96"/>
      <c r="DI678" s="96"/>
      <c r="DJ678" s="96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6"/>
      <c r="DV678" s="96"/>
      <c r="DW678" s="96"/>
      <c r="DX678" s="96"/>
      <c r="DY678" s="96"/>
      <c r="DZ678" s="96"/>
      <c r="EA678" s="96"/>
      <c r="EB678" s="96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96"/>
      <c r="EZ678" s="96"/>
      <c r="FA678" s="96"/>
      <c r="FB678" s="96"/>
      <c r="FC678" s="96"/>
      <c r="FD678" s="96"/>
      <c r="FE678" s="96"/>
      <c r="FF678" s="96"/>
      <c r="FG678" s="96"/>
      <c r="FH678" s="96"/>
      <c r="FI678" s="96"/>
      <c r="FJ678" s="96"/>
      <c r="FK678" s="96"/>
      <c r="FL678" s="96"/>
      <c r="FM678" s="96"/>
      <c r="FN678" s="96"/>
      <c r="FO678" s="96"/>
      <c r="FP678" s="96"/>
      <c r="FQ678" s="96"/>
      <c r="FR678" s="96"/>
      <c r="FS678" s="96"/>
      <c r="FT678" s="96"/>
      <c r="FU678" s="96"/>
      <c r="FV678" s="96"/>
      <c r="FW678" s="96"/>
      <c r="FX678" s="96"/>
      <c r="FY678" s="96"/>
      <c r="FZ678" s="96"/>
      <c r="GA678" s="96"/>
      <c r="GB678" s="96"/>
      <c r="GC678" s="96"/>
      <c r="GD678" s="96"/>
      <c r="GE678" s="96"/>
      <c r="GF678" s="96"/>
      <c r="GG678" s="96"/>
      <c r="GH678" s="96"/>
      <c r="GI678" s="96"/>
      <c r="GJ678" s="96"/>
      <c r="GK678" s="96"/>
      <c r="GL678" s="96"/>
      <c r="GM678" s="96"/>
      <c r="GN678" s="96"/>
      <c r="GO678" s="96"/>
      <c r="GP678" s="96"/>
    </row>
    <row r="679" spans="1:198" ht="12.75" hidden="1" customHeight="1">
      <c r="A679" s="378">
        <v>74</v>
      </c>
      <c r="B679" s="500" t="s">
        <v>107</v>
      </c>
      <c r="C679" s="391">
        <v>2014</v>
      </c>
      <c r="D679" s="409">
        <v>2027</v>
      </c>
      <c r="E679" s="506" t="s">
        <v>27</v>
      </c>
      <c r="F679" s="394">
        <f>X679</f>
        <v>0</v>
      </c>
      <c r="G679" s="490">
        <v>90095</v>
      </c>
      <c r="H679" s="86">
        <v>6050</v>
      </c>
      <c r="I679" s="58" t="s">
        <v>28</v>
      </c>
      <c r="J679" s="87">
        <v>312341</v>
      </c>
      <c r="K679" s="87">
        <v>0</v>
      </c>
      <c r="L679" s="87"/>
      <c r="P679" s="237"/>
      <c r="Q679" s="237"/>
      <c r="R679" s="70"/>
      <c r="S679" s="70"/>
      <c r="T679" s="70"/>
      <c r="U679" s="70"/>
      <c r="V679" s="70"/>
      <c r="W679" s="70"/>
      <c r="X679" s="485">
        <f>SUM(L684:W684)</f>
        <v>0</v>
      </c>
      <c r="Y679" s="142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  <c r="AK679" s="96"/>
      <c r="AL679" s="96"/>
      <c r="AM679" s="96"/>
      <c r="AN679" s="96"/>
      <c r="AO679" s="96"/>
      <c r="AP679" s="96"/>
      <c r="AQ679" s="96"/>
      <c r="AR679" s="96"/>
      <c r="AS679" s="96"/>
      <c r="AT679" s="96"/>
      <c r="AU679" s="96"/>
      <c r="AV679" s="96"/>
      <c r="AW679" s="96"/>
      <c r="AX679" s="96"/>
      <c r="AY679" s="96"/>
      <c r="AZ679" s="96"/>
      <c r="BA679" s="96"/>
      <c r="BB679" s="96"/>
      <c r="BC679" s="96"/>
      <c r="BD679" s="96"/>
      <c r="BE679" s="96"/>
      <c r="BF679" s="96"/>
      <c r="BG679" s="96"/>
      <c r="BH679" s="96"/>
      <c r="BI679" s="96"/>
      <c r="BJ679" s="96"/>
      <c r="BK679" s="96"/>
      <c r="BL679" s="96"/>
      <c r="BM679" s="96"/>
      <c r="BN679" s="96"/>
      <c r="BO679" s="96"/>
      <c r="BP679" s="96"/>
      <c r="BQ679" s="96"/>
      <c r="BR679" s="96"/>
      <c r="BS679" s="96"/>
      <c r="BT679" s="96"/>
      <c r="BU679" s="96"/>
      <c r="BV679" s="96"/>
      <c r="BW679" s="96"/>
      <c r="BX679" s="96"/>
      <c r="BY679" s="96"/>
      <c r="BZ679" s="96"/>
      <c r="CA679" s="96"/>
      <c r="CB679" s="96"/>
      <c r="CC679" s="96"/>
      <c r="CD679" s="96"/>
      <c r="CE679" s="96"/>
      <c r="CF679" s="96"/>
      <c r="CG679" s="96"/>
      <c r="CH679" s="96"/>
      <c r="CI679" s="96"/>
      <c r="CJ679" s="96"/>
      <c r="CK679" s="96"/>
      <c r="CL679" s="96"/>
      <c r="CM679" s="96"/>
      <c r="CN679" s="96"/>
      <c r="CO679" s="96"/>
      <c r="CP679" s="96"/>
      <c r="CQ679" s="96"/>
      <c r="CR679" s="96"/>
      <c r="CS679" s="96"/>
      <c r="CT679" s="96"/>
      <c r="CU679" s="96"/>
      <c r="CV679" s="96"/>
      <c r="CW679" s="96"/>
      <c r="CX679" s="96"/>
      <c r="CY679" s="96"/>
      <c r="CZ679" s="96"/>
      <c r="DA679" s="96"/>
      <c r="DB679" s="96"/>
      <c r="DC679" s="96"/>
      <c r="DD679" s="96"/>
      <c r="DE679" s="96"/>
      <c r="DF679" s="96"/>
      <c r="DG679" s="96"/>
      <c r="DH679" s="96"/>
      <c r="DI679" s="96"/>
      <c r="DJ679" s="96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6"/>
      <c r="DV679" s="96"/>
      <c r="DW679" s="96"/>
      <c r="DX679" s="96"/>
      <c r="DY679" s="96"/>
      <c r="DZ679" s="96"/>
      <c r="EA679" s="96"/>
      <c r="EB679" s="96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96"/>
      <c r="EZ679" s="96"/>
      <c r="FA679" s="96"/>
      <c r="FB679" s="96"/>
      <c r="FC679" s="96"/>
      <c r="FD679" s="96"/>
      <c r="FE679" s="96"/>
      <c r="FF679" s="96"/>
      <c r="FG679" s="96"/>
      <c r="FH679" s="96"/>
      <c r="FI679" s="96"/>
      <c r="FJ679" s="96"/>
      <c r="FK679" s="96"/>
      <c r="FL679" s="96"/>
      <c r="FM679" s="96"/>
      <c r="FN679" s="96"/>
      <c r="FO679" s="96"/>
      <c r="FP679" s="96"/>
      <c r="FQ679" s="96"/>
      <c r="FR679" s="96"/>
      <c r="FS679" s="96"/>
      <c r="FT679" s="96"/>
      <c r="FU679" s="96"/>
      <c r="FV679" s="96"/>
      <c r="FW679" s="96"/>
      <c r="FX679" s="96"/>
      <c r="FY679" s="96"/>
      <c r="FZ679" s="96"/>
      <c r="GA679" s="96"/>
      <c r="GB679" s="96"/>
      <c r="GC679" s="96"/>
      <c r="GD679" s="96"/>
      <c r="GE679" s="96"/>
      <c r="GF679" s="96"/>
      <c r="GG679" s="96"/>
      <c r="GH679" s="96"/>
      <c r="GI679" s="96"/>
      <c r="GJ679" s="96"/>
      <c r="GK679" s="96"/>
      <c r="GL679" s="96"/>
      <c r="GM679" s="96"/>
      <c r="GN679" s="96"/>
      <c r="GO679" s="96"/>
      <c r="GP679" s="96"/>
    </row>
    <row r="680" spans="1:198" ht="12.75" hidden="1" customHeight="1">
      <c r="A680" s="379"/>
      <c r="B680" s="501"/>
      <c r="C680" s="392"/>
      <c r="D680" s="410"/>
      <c r="E680" s="507"/>
      <c r="F680" s="395"/>
      <c r="G680" s="491"/>
      <c r="H680" s="86"/>
      <c r="I680" s="67" t="s">
        <v>28</v>
      </c>
      <c r="J680" s="62"/>
      <c r="K680" s="63"/>
      <c r="L680" s="63"/>
      <c r="M680" s="63"/>
      <c r="N680" s="63"/>
      <c r="O680" s="63"/>
      <c r="P680" s="70"/>
      <c r="Q680" s="70"/>
      <c r="R680" s="70"/>
      <c r="S680" s="70"/>
      <c r="T680" s="70"/>
      <c r="U680" s="70"/>
      <c r="V680" s="70"/>
      <c r="W680" s="70"/>
      <c r="X680" s="486"/>
      <c r="Y680" s="142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  <c r="AQ680" s="96"/>
      <c r="AR680" s="96"/>
      <c r="AS680" s="96"/>
      <c r="AT680" s="96"/>
      <c r="AU680" s="96"/>
      <c r="AV680" s="96"/>
      <c r="AW680" s="96"/>
      <c r="AX680" s="96"/>
      <c r="AY680" s="96"/>
      <c r="AZ680" s="96"/>
      <c r="BA680" s="96"/>
      <c r="BB680" s="96"/>
      <c r="BC680" s="96"/>
      <c r="BD680" s="96"/>
      <c r="BE680" s="96"/>
      <c r="BF680" s="96"/>
      <c r="BG680" s="96"/>
      <c r="BH680" s="96"/>
      <c r="BI680" s="96"/>
      <c r="BJ680" s="96"/>
      <c r="BK680" s="96"/>
      <c r="BL680" s="96"/>
      <c r="BM680" s="96"/>
      <c r="BN680" s="96"/>
      <c r="BO680" s="96"/>
      <c r="BP680" s="96"/>
      <c r="BQ680" s="96"/>
      <c r="BR680" s="96"/>
      <c r="BS680" s="96"/>
      <c r="BT680" s="96"/>
      <c r="BU680" s="96"/>
      <c r="BV680" s="96"/>
      <c r="BW680" s="96"/>
      <c r="BX680" s="96"/>
      <c r="BY680" s="96"/>
      <c r="BZ680" s="96"/>
      <c r="CA680" s="96"/>
      <c r="CB680" s="96"/>
      <c r="CC680" s="96"/>
      <c r="CD680" s="96"/>
      <c r="CE680" s="96"/>
      <c r="CF680" s="96"/>
      <c r="CG680" s="96"/>
      <c r="CH680" s="96"/>
      <c r="CI680" s="96"/>
      <c r="CJ680" s="96"/>
      <c r="CK680" s="96"/>
      <c r="CL680" s="96"/>
      <c r="CM680" s="96"/>
      <c r="CN680" s="96"/>
      <c r="CO680" s="96"/>
      <c r="CP680" s="96"/>
      <c r="CQ680" s="96"/>
      <c r="CR680" s="96"/>
      <c r="CS680" s="96"/>
      <c r="CT680" s="96"/>
      <c r="CU680" s="96"/>
      <c r="CV680" s="96"/>
      <c r="CW680" s="96"/>
      <c r="CX680" s="96"/>
      <c r="CY680" s="96"/>
      <c r="CZ680" s="96"/>
      <c r="DA680" s="96"/>
      <c r="DB680" s="96"/>
      <c r="DC680" s="96"/>
      <c r="DD680" s="96"/>
      <c r="DE680" s="96"/>
      <c r="DF680" s="96"/>
      <c r="DG680" s="96"/>
      <c r="DH680" s="96"/>
      <c r="DI680" s="96"/>
      <c r="DJ680" s="96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6"/>
      <c r="DV680" s="96"/>
      <c r="DW680" s="96"/>
      <c r="DX680" s="96"/>
      <c r="DY680" s="96"/>
      <c r="DZ680" s="96"/>
      <c r="EA680" s="96"/>
      <c r="EB680" s="96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96"/>
      <c r="EZ680" s="96"/>
      <c r="FA680" s="96"/>
      <c r="FB680" s="96"/>
      <c r="FC680" s="96"/>
      <c r="FD680" s="96"/>
      <c r="FE680" s="96"/>
      <c r="FF680" s="96"/>
      <c r="FG680" s="96"/>
      <c r="FH680" s="96"/>
      <c r="FI680" s="96"/>
      <c r="FJ680" s="96"/>
      <c r="FK680" s="96"/>
      <c r="FL680" s="96"/>
      <c r="FM680" s="96"/>
      <c r="FN680" s="96"/>
      <c r="FO680" s="96"/>
      <c r="FP680" s="96"/>
      <c r="FQ680" s="96"/>
      <c r="FR680" s="96"/>
      <c r="FS680" s="96"/>
      <c r="FT680" s="96"/>
      <c r="FU680" s="96"/>
      <c r="FV680" s="96"/>
      <c r="FW680" s="96"/>
      <c r="FX680" s="96"/>
      <c r="FY680" s="96"/>
      <c r="FZ680" s="96"/>
      <c r="GA680" s="96"/>
      <c r="GB680" s="96"/>
      <c r="GC680" s="96"/>
      <c r="GD680" s="96"/>
      <c r="GE680" s="96"/>
      <c r="GF680" s="96"/>
      <c r="GG680" s="96"/>
      <c r="GH680" s="96"/>
      <c r="GI680" s="96"/>
      <c r="GJ680" s="96"/>
      <c r="GK680" s="96"/>
      <c r="GL680" s="96"/>
      <c r="GM680" s="96"/>
      <c r="GN680" s="96"/>
      <c r="GO680" s="96"/>
      <c r="GP680" s="96"/>
    </row>
    <row r="681" spans="1:198" ht="12.75" hidden="1" customHeight="1">
      <c r="A681" s="379"/>
      <c r="B681" s="501"/>
      <c r="C681" s="392"/>
      <c r="D681" s="410"/>
      <c r="E681" s="507"/>
      <c r="F681" s="395"/>
      <c r="G681" s="491"/>
      <c r="H681" s="86"/>
      <c r="I681" s="58" t="s">
        <v>31</v>
      </c>
      <c r="J681" s="84"/>
      <c r="K681" s="85"/>
      <c r="L681" s="85"/>
      <c r="M681" s="85"/>
      <c r="N681" s="85"/>
      <c r="O681" s="85"/>
      <c r="P681" s="70"/>
      <c r="Q681" s="70"/>
      <c r="R681" s="70"/>
      <c r="S681" s="70"/>
      <c r="T681" s="70"/>
      <c r="U681" s="70"/>
      <c r="V681" s="70"/>
      <c r="W681" s="70"/>
      <c r="X681" s="486"/>
      <c r="Y681" s="142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  <c r="AQ681" s="96"/>
      <c r="AR681" s="96"/>
      <c r="AS681" s="96"/>
      <c r="AT681" s="96"/>
      <c r="AU681" s="96"/>
      <c r="AV681" s="96"/>
      <c r="AW681" s="96"/>
      <c r="AX681" s="96"/>
      <c r="AY681" s="96"/>
      <c r="AZ681" s="96"/>
      <c r="BA681" s="96"/>
      <c r="BB681" s="96"/>
      <c r="BC681" s="96"/>
      <c r="BD681" s="96"/>
      <c r="BE681" s="96"/>
      <c r="BF681" s="96"/>
      <c r="BG681" s="96"/>
      <c r="BH681" s="96"/>
      <c r="BI681" s="96"/>
      <c r="BJ681" s="96"/>
      <c r="BK681" s="96"/>
      <c r="BL681" s="96"/>
      <c r="BM681" s="96"/>
      <c r="BN681" s="96"/>
      <c r="BO681" s="96"/>
      <c r="BP681" s="96"/>
      <c r="BQ681" s="96"/>
      <c r="BR681" s="96"/>
      <c r="BS681" s="96"/>
      <c r="BT681" s="96"/>
      <c r="BU681" s="96"/>
      <c r="BV681" s="96"/>
      <c r="BW681" s="96"/>
      <c r="BX681" s="96"/>
      <c r="BY681" s="96"/>
      <c r="BZ681" s="96"/>
      <c r="CA681" s="96"/>
      <c r="CB681" s="96"/>
      <c r="CC681" s="96"/>
      <c r="CD681" s="96"/>
      <c r="CE681" s="96"/>
      <c r="CF681" s="96"/>
      <c r="CG681" s="96"/>
      <c r="CH681" s="96"/>
      <c r="CI681" s="96"/>
      <c r="CJ681" s="96"/>
      <c r="CK681" s="96"/>
      <c r="CL681" s="96"/>
      <c r="CM681" s="96"/>
      <c r="CN681" s="96"/>
      <c r="CO681" s="96"/>
      <c r="CP681" s="96"/>
      <c r="CQ681" s="96"/>
      <c r="CR681" s="96"/>
      <c r="CS681" s="96"/>
      <c r="CT681" s="96"/>
      <c r="CU681" s="96"/>
      <c r="CV681" s="96"/>
      <c r="CW681" s="96"/>
      <c r="CX681" s="96"/>
      <c r="CY681" s="96"/>
      <c r="CZ681" s="96"/>
      <c r="DA681" s="96"/>
      <c r="DB681" s="96"/>
      <c r="DC681" s="96"/>
      <c r="DD681" s="96"/>
      <c r="DE681" s="96"/>
      <c r="DF681" s="96"/>
      <c r="DG681" s="96"/>
      <c r="DH681" s="96"/>
      <c r="DI681" s="96"/>
      <c r="DJ681" s="96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6"/>
      <c r="DV681" s="96"/>
      <c r="DW681" s="96"/>
      <c r="DX681" s="96"/>
      <c r="DY681" s="96"/>
      <c r="DZ681" s="96"/>
      <c r="EA681" s="96"/>
      <c r="EB681" s="96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96"/>
      <c r="EZ681" s="96"/>
      <c r="FA681" s="96"/>
      <c r="FB681" s="96"/>
      <c r="FC681" s="96"/>
      <c r="FD681" s="96"/>
      <c r="FE681" s="96"/>
      <c r="FF681" s="96"/>
      <c r="FG681" s="96"/>
      <c r="FH681" s="96"/>
      <c r="FI681" s="96"/>
      <c r="FJ681" s="96"/>
      <c r="FK681" s="96"/>
      <c r="FL681" s="96"/>
      <c r="FM681" s="96"/>
      <c r="FN681" s="96"/>
      <c r="FO681" s="96"/>
      <c r="FP681" s="96"/>
      <c r="FQ681" s="96"/>
      <c r="FR681" s="96"/>
      <c r="FS681" s="96"/>
      <c r="FT681" s="96"/>
      <c r="FU681" s="96"/>
      <c r="FV681" s="96"/>
      <c r="FW681" s="96"/>
      <c r="FX681" s="96"/>
      <c r="FY681" s="96"/>
      <c r="FZ681" s="96"/>
      <c r="GA681" s="96"/>
      <c r="GB681" s="96"/>
      <c r="GC681" s="96"/>
      <c r="GD681" s="96"/>
      <c r="GE681" s="96"/>
      <c r="GF681" s="96"/>
      <c r="GG681" s="96"/>
      <c r="GH681" s="96"/>
      <c r="GI681" s="96"/>
      <c r="GJ681" s="96"/>
      <c r="GK681" s="96"/>
      <c r="GL681" s="96"/>
      <c r="GM681" s="96"/>
      <c r="GN681" s="96"/>
      <c r="GO681" s="96"/>
      <c r="GP681" s="96"/>
    </row>
    <row r="682" spans="1:198" ht="12.75" hidden="1" customHeight="1">
      <c r="A682" s="379"/>
      <c r="B682" s="501"/>
      <c r="C682" s="392"/>
      <c r="D682" s="410"/>
      <c r="E682" s="507"/>
      <c r="F682" s="395"/>
      <c r="G682" s="491"/>
      <c r="H682" s="86"/>
      <c r="I682" s="67" t="s">
        <v>30</v>
      </c>
      <c r="J682" s="62"/>
      <c r="K682" s="63"/>
      <c r="L682" s="63"/>
      <c r="M682" s="63"/>
      <c r="N682" s="63"/>
      <c r="O682" s="63"/>
      <c r="P682" s="70"/>
      <c r="Q682" s="70"/>
      <c r="R682" s="70"/>
      <c r="S682" s="70"/>
      <c r="T682" s="70"/>
      <c r="U682" s="70"/>
      <c r="V682" s="70"/>
      <c r="W682" s="70"/>
      <c r="X682" s="486"/>
      <c r="Y682" s="142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  <c r="AQ682" s="96"/>
      <c r="AR682" s="96"/>
      <c r="AS682" s="96"/>
      <c r="AT682" s="96"/>
      <c r="AU682" s="96"/>
      <c r="AV682" s="96"/>
      <c r="AW682" s="96"/>
      <c r="AX682" s="96"/>
      <c r="AY682" s="96"/>
      <c r="AZ682" s="96"/>
      <c r="BA682" s="96"/>
      <c r="BB682" s="96"/>
      <c r="BC682" s="96"/>
      <c r="BD682" s="96"/>
      <c r="BE682" s="96"/>
      <c r="BF682" s="96"/>
      <c r="BG682" s="96"/>
      <c r="BH682" s="96"/>
      <c r="BI682" s="96"/>
      <c r="BJ682" s="96"/>
      <c r="BK682" s="96"/>
      <c r="BL682" s="96"/>
      <c r="BM682" s="96"/>
      <c r="BN682" s="96"/>
      <c r="BO682" s="96"/>
      <c r="BP682" s="96"/>
      <c r="BQ682" s="96"/>
      <c r="BR682" s="96"/>
      <c r="BS682" s="96"/>
      <c r="BT682" s="96"/>
      <c r="BU682" s="96"/>
      <c r="BV682" s="96"/>
      <c r="BW682" s="96"/>
      <c r="BX682" s="96"/>
      <c r="BY682" s="96"/>
      <c r="BZ682" s="96"/>
      <c r="CA682" s="96"/>
      <c r="CB682" s="96"/>
      <c r="CC682" s="96"/>
      <c r="CD682" s="96"/>
      <c r="CE682" s="96"/>
      <c r="CF682" s="96"/>
      <c r="CG682" s="96"/>
      <c r="CH682" s="96"/>
      <c r="CI682" s="96"/>
      <c r="CJ682" s="96"/>
      <c r="CK682" s="96"/>
      <c r="CL682" s="96"/>
      <c r="CM682" s="96"/>
      <c r="CN682" s="96"/>
      <c r="CO682" s="96"/>
      <c r="CP682" s="96"/>
      <c r="CQ682" s="96"/>
      <c r="CR682" s="96"/>
      <c r="CS682" s="96"/>
      <c r="CT682" s="96"/>
      <c r="CU682" s="96"/>
      <c r="CV682" s="96"/>
      <c r="CW682" s="96"/>
      <c r="CX682" s="96"/>
      <c r="CY682" s="96"/>
      <c r="CZ682" s="96"/>
      <c r="DA682" s="96"/>
      <c r="DB682" s="96"/>
      <c r="DC682" s="96"/>
      <c r="DD682" s="96"/>
      <c r="DE682" s="96"/>
      <c r="DF682" s="96"/>
      <c r="DG682" s="96"/>
      <c r="DH682" s="96"/>
      <c r="DI682" s="96"/>
      <c r="DJ682" s="96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6"/>
      <c r="DV682" s="96"/>
      <c r="DW682" s="96"/>
      <c r="DX682" s="96"/>
      <c r="DY682" s="96"/>
      <c r="DZ682" s="96"/>
      <c r="EA682" s="96"/>
      <c r="EB682" s="96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96"/>
      <c r="EZ682" s="96"/>
      <c r="FA682" s="96"/>
      <c r="FB682" s="96"/>
      <c r="FC682" s="96"/>
      <c r="FD682" s="96"/>
      <c r="FE682" s="96"/>
      <c r="FF682" s="96"/>
      <c r="FG682" s="96"/>
      <c r="FH682" s="96"/>
      <c r="FI682" s="96"/>
      <c r="FJ682" s="96"/>
      <c r="FK682" s="96"/>
      <c r="FL682" s="96"/>
      <c r="FM682" s="96"/>
      <c r="FN682" s="96"/>
      <c r="FO682" s="96"/>
      <c r="FP682" s="96"/>
      <c r="FQ682" s="96"/>
      <c r="FR682" s="96"/>
      <c r="FS682" s="96"/>
      <c r="FT682" s="96"/>
      <c r="FU682" s="96"/>
      <c r="FV682" s="96"/>
      <c r="FW682" s="96"/>
      <c r="FX682" s="96"/>
      <c r="FY682" s="96"/>
      <c r="FZ682" s="96"/>
      <c r="GA682" s="96"/>
      <c r="GB682" s="96"/>
      <c r="GC682" s="96"/>
      <c r="GD682" s="96"/>
      <c r="GE682" s="96"/>
      <c r="GF682" s="96"/>
      <c r="GG682" s="96"/>
      <c r="GH682" s="96"/>
      <c r="GI682" s="96"/>
      <c r="GJ682" s="96"/>
      <c r="GK682" s="96"/>
      <c r="GL682" s="96"/>
      <c r="GM682" s="96"/>
      <c r="GN682" s="96"/>
      <c r="GO682" s="96"/>
      <c r="GP682" s="96"/>
    </row>
    <row r="683" spans="1:198" ht="12.75" hidden="1" customHeight="1">
      <c r="A683" s="379"/>
      <c r="B683" s="501"/>
      <c r="C683" s="392"/>
      <c r="D683" s="410"/>
      <c r="E683" s="507"/>
      <c r="F683" s="395"/>
      <c r="G683" s="491"/>
      <c r="H683" s="89"/>
      <c r="I683" s="60" t="s">
        <v>33</v>
      </c>
      <c r="J683" s="85"/>
      <c r="K683" s="63"/>
      <c r="L683" s="63"/>
      <c r="M683" s="63"/>
      <c r="N683" s="63"/>
      <c r="O683" s="63"/>
      <c r="P683" s="63"/>
      <c r="Q683" s="62"/>
      <c r="R683" s="63"/>
      <c r="S683" s="63"/>
      <c r="T683" s="63"/>
      <c r="U683" s="63"/>
      <c r="V683" s="63"/>
      <c r="W683" s="63"/>
      <c r="X683" s="486"/>
      <c r="Y683" s="142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  <c r="AN683" s="96"/>
      <c r="AO683" s="96"/>
      <c r="AP683" s="96"/>
      <c r="AQ683" s="96"/>
      <c r="AR683" s="96"/>
      <c r="AS683" s="96"/>
      <c r="AT683" s="96"/>
      <c r="AU683" s="96"/>
      <c r="AV683" s="96"/>
      <c r="AW683" s="96"/>
      <c r="AX683" s="96"/>
      <c r="AY683" s="96"/>
      <c r="AZ683" s="96"/>
      <c r="BA683" s="96"/>
      <c r="BB683" s="96"/>
      <c r="BC683" s="96"/>
      <c r="BD683" s="96"/>
      <c r="BE683" s="96"/>
      <c r="BF683" s="96"/>
      <c r="BG683" s="96"/>
      <c r="BH683" s="96"/>
      <c r="BI683" s="96"/>
      <c r="BJ683" s="96"/>
      <c r="BK683" s="96"/>
      <c r="BL683" s="96"/>
      <c r="BM683" s="96"/>
      <c r="BN683" s="96"/>
      <c r="BO683" s="96"/>
      <c r="BP683" s="96"/>
      <c r="BQ683" s="96"/>
      <c r="BR683" s="96"/>
      <c r="BS683" s="96"/>
      <c r="BT683" s="96"/>
      <c r="BU683" s="96"/>
      <c r="BV683" s="96"/>
      <c r="BW683" s="96"/>
      <c r="BX683" s="96"/>
      <c r="BY683" s="96"/>
      <c r="BZ683" s="96"/>
      <c r="CA683" s="96"/>
      <c r="CB683" s="96"/>
      <c r="CC683" s="96"/>
      <c r="CD683" s="96"/>
      <c r="CE683" s="96"/>
      <c r="CF683" s="96"/>
      <c r="CG683" s="96"/>
      <c r="CH683" s="96"/>
      <c r="CI683" s="96"/>
      <c r="CJ683" s="96"/>
      <c r="CK683" s="96"/>
      <c r="CL683" s="96"/>
      <c r="CM683" s="96"/>
      <c r="CN683" s="96"/>
      <c r="CO683" s="96"/>
      <c r="CP683" s="96"/>
      <c r="CQ683" s="96"/>
      <c r="CR683" s="96"/>
      <c r="CS683" s="96"/>
      <c r="CT683" s="96"/>
      <c r="CU683" s="96"/>
      <c r="CV683" s="96"/>
      <c r="CW683" s="96"/>
      <c r="CX683" s="96"/>
      <c r="CY683" s="96"/>
      <c r="CZ683" s="96"/>
      <c r="DA683" s="96"/>
      <c r="DB683" s="96"/>
      <c r="DC683" s="96"/>
      <c r="DD683" s="96"/>
      <c r="DE683" s="96"/>
      <c r="DF683" s="96"/>
      <c r="DG683" s="96"/>
      <c r="DH683" s="96"/>
      <c r="DI683" s="96"/>
      <c r="DJ683" s="96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6"/>
      <c r="DV683" s="96"/>
      <c r="DW683" s="96"/>
      <c r="DX683" s="96"/>
      <c r="DY683" s="96"/>
      <c r="DZ683" s="96"/>
      <c r="EA683" s="96"/>
      <c r="EB683" s="96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96"/>
      <c r="EZ683" s="96"/>
      <c r="FA683" s="96"/>
      <c r="FB683" s="96"/>
      <c r="FC683" s="96"/>
      <c r="FD683" s="96"/>
      <c r="FE683" s="96"/>
      <c r="FF683" s="96"/>
      <c r="FG683" s="96"/>
      <c r="FH683" s="96"/>
      <c r="FI683" s="96"/>
      <c r="FJ683" s="96"/>
      <c r="FK683" s="96"/>
      <c r="FL683" s="96"/>
      <c r="FM683" s="96"/>
      <c r="FN683" s="96"/>
      <c r="FO683" s="96"/>
      <c r="FP683" s="96"/>
      <c r="FQ683" s="96"/>
      <c r="FR683" s="96"/>
      <c r="FS683" s="96"/>
      <c r="FT683" s="96"/>
      <c r="FU683" s="96"/>
      <c r="FV683" s="96"/>
      <c r="FW683" s="96"/>
      <c r="FX683" s="96"/>
      <c r="FY683" s="96"/>
      <c r="FZ683" s="96"/>
      <c r="GA683" s="96"/>
      <c r="GB683" s="96"/>
      <c r="GC683" s="96"/>
      <c r="GD683" s="96"/>
      <c r="GE683" s="96"/>
      <c r="GF683" s="96"/>
      <c r="GG683" s="96"/>
      <c r="GH683" s="96"/>
      <c r="GI683" s="96"/>
      <c r="GJ683" s="96"/>
      <c r="GK683" s="96"/>
      <c r="GL683" s="96"/>
      <c r="GM683" s="96"/>
      <c r="GN683" s="96"/>
      <c r="GO683" s="96"/>
      <c r="GP683" s="96"/>
    </row>
    <row r="684" spans="1:198" ht="17.25" hidden="1" customHeight="1">
      <c r="A684" s="380"/>
      <c r="B684" s="502"/>
      <c r="C684" s="393"/>
      <c r="D684" s="411"/>
      <c r="E684" s="508"/>
      <c r="F684" s="396"/>
      <c r="G684" s="492"/>
      <c r="H684" s="88"/>
      <c r="I684" s="59" t="s">
        <v>26</v>
      </c>
      <c r="J684" s="65">
        <f>SUM(J679:J683)</f>
        <v>312341</v>
      </c>
      <c r="K684" s="65">
        <f>SUM(K679:K683)</f>
        <v>0</v>
      </c>
      <c r="L684" s="65">
        <f t="shared" ref="L684:N684" si="202">SUM(L679:L683)</f>
        <v>0</v>
      </c>
      <c r="M684" s="65">
        <f t="shared" si="202"/>
        <v>0</v>
      </c>
      <c r="N684" s="65">
        <f t="shared" si="202"/>
        <v>0</v>
      </c>
      <c r="O684" s="65">
        <f>SUM(O679:O683)</f>
        <v>0</v>
      </c>
      <c r="P684" s="66">
        <f>SUM(P679:P683)</f>
        <v>0</v>
      </c>
      <c r="Q684" s="65">
        <f>SUM(Q679:Q683)</f>
        <v>0</v>
      </c>
      <c r="R684" s="66"/>
      <c r="S684" s="66"/>
      <c r="T684" s="66"/>
      <c r="U684" s="66"/>
      <c r="V684" s="66"/>
      <c r="W684" s="66"/>
      <c r="X684" s="487"/>
      <c r="Y684" s="142"/>
      <c r="Z684" s="96"/>
      <c r="AA684" s="96"/>
      <c r="AB684" s="96"/>
      <c r="AC684" s="96"/>
      <c r="AD684" s="96"/>
      <c r="AE684" s="96"/>
      <c r="AF684" s="96"/>
      <c r="AG684" s="96"/>
      <c r="AH684" s="96"/>
      <c r="AI684" s="96"/>
      <c r="AJ684" s="96"/>
      <c r="AK684" s="96"/>
      <c r="AL684" s="96"/>
      <c r="AM684" s="96"/>
      <c r="AN684" s="96"/>
      <c r="AO684" s="96"/>
      <c r="AP684" s="96"/>
      <c r="AQ684" s="96"/>
      <c r="AR684" s="96"/>
      <c r="AS684" s="96"/>
      <c r="AT684" s="96"/>
      <c r="AU684" s="96"/>
      <c r="AV684" s="96"/>
      <c r="AW684" s="96"/>
      <c r="AX684" s="96"/>
      <c r="AY684" s="96"/>
      <c r="AZ684" s="96"/>
      <c r="BA684" s="96"/>
      <c r="BB684" s="96"/>
      <c r="BC684" s="96"/>
      <c r="BD684" s="96"/>
      <c r="BE684" s="96"/>
      <c r="BF684" s="96"/>
      <c r="BG684" s="96"/>
      <c r="BH684" s="96"/>
      <c r="BI684" s="96"/>
      <c r="BJ684" s="96"/>
      <c r="BK684" s="96"/>
      <c r="BL684" s="96"/>
      <c r="BM684" s="96"/>
      <c r="BN684" s="96"/>
      <c r="BO684" s="96"/>
      <c r="BP684" s="96"/>
      <c r="BQ684" s="96"/>
      <c r="BR684" s="96"/>
      <c r="BS684" s="96"/>
      <c r="BT684" s="96"/>
      <c r="BU684" s="96"/>
      <c r="BV684" s="96"/>
      <c r="BW684" s="96"/>
      <c r="BX684" s="96"/>
      <c r="BY684" s="96"/>
      <c r="BZ684" s="96"/>
      <c r="CA684" s="96"/>
      <c r="CB684" s="96"/>
      <c r="CC684" s="96"/>
      <c r="CD684" s="96"/>
      <c r="CE684" s="96"/>
      <c r="CF684" s="96"/>
      <c r="CG684" s="96"/>
      <c r="CH684" s="96"/>
      <c r="CI684" s="96"/>
      <c r="CJ684" s="96"/>
      <c r="CK684" s="96"/>
      <c r="CL684" s="96"/>
      <c r="CM684" s="96"/>
      <c r="CN684" s="96"/>
      <c r="CO684" s="96"/>
      <c r="CP684" s="96"/>
      <c r="CQ684" s="96"/>
      <c r="CR684" s="96"/>
      <c r="CS684" s="96"/>
      <c r="CT684" s="96"/>
      <c r="CU684" s="96"/>
      <c r="CV684" s="96"/>
      <c r="CW684" s="96"/>
      <c r="CX684" s="96"/>
      <c r="CY684" s="96"/>
      <c r="CZ684" s="96"/>
      <c r="DA684" s="96"/>
      <c r="DB684" s="96"/>
      <c r="DC684" s="96"/>
      <c r="DD684" s="96"/>
      <c r="DE684" s="96"/>
      <c r="DF684" s="96"/>
      <c r="DG684" s="96"/>
      <c r="DH684" s="96"/>
      <c r="DI684" s="96"/>
      <c r="DJ684" s="96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6"/>
      <c r="DV684" s="96"/>
      <c r="DW684" s="96"/>
      <c r="DX684" s="96"/>
      <c r="DY684" s="96"/>
      <c r="DZ684" s="96"/>
      <c r="EA684" s="96"/>
      <c r="EB684" s="96"/>
      <c r="EC684" s="96"/>
      <c r="ED684" s="96"/>
      <c r="EE684" s="96"/>
      <c r="EF684" s="96"/>
      <c r="EG684" s="96"/>
      <c r="EH684" s="96"/>
      <c r="EI684" s="96"/>
      <c r="EJ684" s="96"/>
      <c r="EK684" s="96"/>
      <c r="EL684" s="96"/>
      <c r="EM684" s="96"/>
      <c r="EN684" s="96"/>
      <c r="EO684" s="96"/>
      <c r="EP684" s="96"/>
      <c r="EQ684" s="96"/>
      <c r="ER684" s="96"/>
      <c r="ES684" s="96"/>
      <c r="ET684" s="96"/>
      <c r="EU684" s="96"/>
      <c r="EV684" s="96"/>
      <c r="EW684" s="96"/>
      <c r="EX684" s="96"/>
      <c r="EY684" s="96"/>
      <c r="EZ684" s="96"/>
      <c r="FA684" s="96"/>
      <c r="FB684" s="96"/>
      <c r="FC684" s="96"/>
      <c r="FD684" s="96"/>
      <c r="FE684" s="96"/>
      <c r="FF684" s="96"/>
      <c r="FG684" s="96"/>
      <c r="FH684" s="96"/>
      <c r="FI684" s="96"/>
      <c r="FJ684" s="96"/>
      <c r="FK684" s="96"/>
      <c r="FL684" s="96"/>
      <c r="FM684" s="96"/>
      <c r="FN684" s="96"/>
      <c r="FO684" s="96"/>
      <c r="FP684" s="96"/>
      <c r="FQ684" s="96"/>
      <c r="FR684" s="96"/>
      <c r="FS684" s="96"/>
      <c r="FT684" s="96"/>
      <c r="FU684" s="96"/>
      <c r="FV684" s="96"/>
      <c r="FW684" s="96"/>
      <c r="FX684" s="96"/>
      <c r="FY684" s="96"/>
      <c r="FZ684" s="96"/>
      <c r="GA684" s="96"/>
      <c r="GB684" s="96"/>
      <c r="GC684" s="96"/>
      <c r="GD684" s="96"/>
      <c r="GE684" s="96"/>
      <c r="GF684" s="96"/>
      <c r="GG684" s="96"/>
      <c r="GH684" s="96"/>
      <c r="GI684" s="96"/>
      <c r="GJ684" s="96"/>
      <c r="GK684" s="96"/>
      <c r="GL684" s="96"/>
      <c r="GM684" s="96"/>
      <c r="GN684" s="96"/>
      <c r="GO684" s="96"/>
      <c r="GP684" s="96"/>
    </row>
    <row r="685" spans="1:198" ht="14.45" customHeight="1">
      <c r="A685" s="333">
        <v>59</v>
      </c>
      <c r="B685" s="489" t="s">
        <v>242</v>
      </c>
      <c r="C685" s="398">
        <v>2024</v>
      </c>
      <c r="D685" s="358">
        <v>2025</v>
      </c>
      <c r="E685" s="415" t="s">
        <v>245</v>
      </c>
      <c r="F685" s="353">
        <f>X685</f>
        <v>7432873</v>
      </c>
      <c r="G685" s="455">
        <v>90095</v>
      </c>
      <c r="H685" s="86">
        <v>6050</v>
      </c>
      <c r="I685" s="58" t="s">
        <v>28</v>
      </c>
      <c r="J685" s="84">
        <v>50950</v>
      </c>
      <c r="K685" s="62"/>
      <c r="L685" s="84"/>
      <c r="M685" s="84">
        <v>1089413</v>
      </c>
      <c r="N685" s="84">
        <v>100000</v>
      </c>
      <c r="O685" s="244"/>
      <c r="P685" s="84"/>
      <c r="Q685" s="84"/>
      <c r="R685" s="62"/>
      <c r="S685" s="62"/>
      <c r="T685" s="62"/>
      <c r="U685" s="62"/>
      <c r="V685" s="62"/>
      <c r="W685" s="62"/>
      <c r="X685" s="367">
        <f>SUM(L689:W689)</f>
        <v>7432873</v>
      </c>
      <c r="Y685" s="142"/>
      <c r="Z685" s="96"/>
      <c r="AA685" s="96"/>
      <c r="AB685" s="96"/>
      <c r="AC685" s="96"/>
      <c r="AD685" s="96"/>
      <c r="AE685" s="96"/>
      <c r="AF685" s="96"/>
      <c r="AG685" s="96"/>
      <c r="AH685" s="96"/>
      <c r="AI685" s="96"/>
      <c r="AJ685" s="96"/>
      <c r="AK685" s="96"/>
      <c r="AL685" s="96"/>
      <c r="AM685" s="96"/>
      <c r="AN685" s="96"/>
      <c r="AO685" s="96"/>
      <c r="AP685" s="96"/>
      <c r="AQ685" s="96"/>
      <c r="AR685" s="96"/>
      <c r="AS685" s="96"/>
      <c r="AT685" s="96"/>
      <c r="AU685" s="96"/>
      <c r="AV685" s="96"/>
      <c r="AW685" s="96"/>
      <c r="AX685" s="96"/>
      <c r="AY685" s="96"/>
      <c r="AZ685" s="96"/>
      <c r="BA685" s="96"/>
      <c r="BB685" s="96"/>
      <c r="BC685" s="96"/>
      <c r="BD685" s="96"/>
      <c r="BE685" s="96"/>
      <c r="BF685" s="96"/>
      <c r="BG685" s="96"/>
      <c r="BH685" s="96"/>
      <c r="BI685" s="96"/>
      <c r="BJ685" s="96"/>
      <c r="BK685" s="96"/>
      <c r="BL685" s="96"/>
      <c r="BM685" s="96"/>
      <c r="BN685" s="96"/>
      <c r="BO685" s="96"/>
      <c r="BP685" s="96"/>
      <c r="BQ685" s="96"/>
      <c r="BR685" s="96"/>
      <c r="BS685" s="96"/>
      <c r="BT685" s="96"/>
      <c r="BU685" s="96"/>
      <c r="BV685" s="96"/>
      <c r="BW685" s="96"/>
      <c r="BX685" s="96"/>
      <c r="BY685" s="96"/>
      <c r="BZ685" s="96"/>
      <c r="CA685" s="96"/>
      <c r="CB685" s="96"/>
      <c r="CC685" s="96"/>
      <c r="CD685" s="96"/>
      <c r="CE685" s="96"/>
      <c r="CF685" s="96"/>
      <c r="CG685" s="96"/>
      <c r="CH685" s="96"/>
      <c r="CI685" s="96"/>
      <c r="CJ685" s="96"/>
      <c r="CK685" s="96"/>
      <c r="CL685" s="96"/>
      <c r="CM685" s="96"/>
      <c r="CN685" s="96"/>
      <c r="CO685" s="96"/>
      <c r="CP685" s="96"/>
      <c r="CQ685" s="96"/>
      <c r="CR685" s="96"/>
      <c r="CS685" s="96"/>
      <c r="CT685" s="96"/>
      <c r="CU685" s="96"/>
      <c r="CV685" s="96"/>
      <c r="CW685" s="96"/>
      <c r="CX685" s="96"/>
      <c r="CY685" s="96"/>
      <c r="CZ685" s="96"/>
      <c r="DA685" s="96"/>
      <c r="DB685" s="96"/>
      <c r="DC685" s="96"/>
      <c r="DD685" s="96"/>
      <c r="DE685" s="96"/>
      <c r="DF685" s="96"/>
      <c r="DG685" s="96"/>
      <c r="DH685" s="96"/>
      <c r="DI685" s="96"/>
      <c r="DJ685" s="96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6"/>
      <c r="DV685" s="96"/>
      <c r="DW685" s="96"/>
      <c r="DX685" s="96"/>
      <c r="DY685" s="96"/>
      <c r="DZ685" s="96"/>
      <c r="EA685" s="96"/>
      <c r="EB685" s="96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96"/>
      <c r="EZ685" s="96"/>
      <c r="FA685" s="96"/>
      <c r="FB685" s="96"/>
      <c r="FC685" s="96"/>
      <c r="FD685" s="96"/>
      <c r="FE685" s="96"/>
      <c r="FF685" s="96"/>
      <c r="FG685" s="96"/>
      <c r="FH685" s="96"/>
      <c r="FI685" s="96"/>
      <c r="FJ685" s="96"/>
      <c r="FK685" s="96"/>
      <c r="FL685" s="96"/>
      <c r="FM685" s="96"/>
      <c r="FN685" s="96"/>
      <c r="FO685" s="96"/>
      <c r="FP685" s="96"/>
      <c r="FQ685" s="96"/>
      <c r="FR685" s="96"/>
      <c r="FS685" s="96"/>
      <c r="FT685" s="96"/>
      <c r="FU685" s="96"/>
      <c r="FV685" s="96"/>
      <c r="FW685" s="96"/>
      <c r="FX685" s="96"/>
      <c r="FY685" s="96"/>
      <c r="FZ685" s="96"/>
      <c r="GA685" s="96"/>
      <c r="GB685" s="96"/>
      <c r="GC685" s="96"/>
      <c r="GD685" s="96"/>
      <c r="GE685" s="96"/>
      <c r="GF685" s="96"/>
      <c r="GG685" s="96"/>
      <c r="GH685" s="96"/>
      <c r="GI685" s="96"/>
      <c r="GJ685" s="96"/>
      <c r="GK685" s="96"/>
      <c r="GL685" s="96"/>
      <c r="GM685" s="96"/>
      <c r="GN685" s="96"/>
      <c r="GO685" s="96"/>
      <c r="GP685" s="96"/>
    </row>
    <row r="686" spans="1:198" ht="14.45" customHeight="1">
      <c r="A686" s="333"/>
      <c r="B686" s="489"/>
      <c r="C686" s="398"/>
      <c r="D686" s="358"/>
      <c r="E686" s="415"/>
      <c r="F686" s="353"/>
      <c r="G686" s="455"/>
      <c r="H686" s="86">
        <v>6370</v>
      </c>
      <c r="I686" s="58" t="s">
        <v>243</v>
      </c>
      <c r="J686" s="62"/>
      <c r="K686" s="62"/>
      <c r="L686" s="84"/>
      <c r="M686" s="84"/>
      <c r="N686" s="84">
        <v>5950000</v>
      </c>
      <c r="O686" s="62"/>
      <c r="P686" s="62"/>
      <c r="Q686" s="62"/>
      <c r="R686" s="62"/>
      <c r="S686" s="62"/>
      <c r="T686" s="62"/>
      <c r="U686" s="62"/>
      <c r="V686" s="62"/>
      <c r="W686" s="62"/>
      <c r="X686" s="367"/>
      <c r="Y686" s="142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  <c r="AK686" s="96"/>
      <c r="AL686" s="96"/>
      <c r="AM686" s="96"/>
      <c r="AN686" s="96"/>
      <c r="AO686" s="96"/>
      <c r="AP686" s="96"/>
      <c r="AQ686" s="96"/>
      <c r="AR686" s="96"/>
      <c r="AS686" s="96"/>
      <c r="AT686" s="96"/>
      <c r="AU686" s="96"/>
      <c r="AV686" s="96"/>
      <c r="AW686" s="96"/>
      <c r="AX686" s="96"/>
      <c r="AY686" s="96"/>
      <c r="AZ686" s="96"/>
      <c r="BA686" s="96"/>
      <c r="BB686" s="96"/>
      <c r="BC686" s="96"/>
      <c r="BD686" s="96"/>
      <c r="BE686" s="96"/>
      <c r="BF686" s="96"/>
      <c r="BG686" s="96"/>
      <c r="BH686" s="96"/>
      <c r="BI686" s="96"/>
      <c r="BJ686" s="96"/>
      <c r="BK686" s="96"/>
      <c r="BL686" s="96"/>
      <c r="BM686" s="96"/>
      <c r="BN686" s="96"/>
      <c r="BO686" s="96"/>
      <c r="BP686" s="96"/>
      <c r="BQ686" s="96"/>
      <c r="BR686" s="96"/>
      <c r="BS686" s="96"/>
      <c r="BT686" s="96"/>
      <c r="BU686" s="96"/>
      <c r="BV686" s="96"/>
      <c r="BW686" s="96"/>
      <c r="BX686" s="96"/>
      <c r="BY686" s="96"/>
      <c r="BZ686" s="96"/>
      <c r="CA686" s="96"/>
      <c r="CB686" s="96"/>
      <c r="CC686" s="96"/>
      <c r="CD686" s="96"/>
      <c r="CE686" s="96"/>
      <c r="CF686" s="96"/>
      <c r="CG686" s="96"/>
      <c r="CH686" s="96"/>
      <c r="CI686" s="96"/>
      <c r="CJ686" s="96"/>
      <c r="CK686" s="96"/>
      <c r="CL686" s="96"/>
      <c r="CM686" s="96"/>
      <c r="CN686" s="96"/>
      <c r="CO686" s="96"/>
      <c r="CP686" s="96"/>
      <c r="CQ686" s="96"/>
      <c r="CR686" s="96"/>
      <c r="CS686" s="96"/>
      <c r="CT686" s="96"/>
      <c r="CU686" s="96"/>
      <c r="CV686" s="96"/>
      <c r="CW686" s="96"/>
      <c r="CX686" s="96"/>
      <c r="CY686" s="96"/>
      <c r="CZ686" s="96"/>
      <c r="DA686" s="96"/>
      <c r="DB686" s="96"/>
      <c r="DC686" s="96"/>
      <c r="DD686" s="96"/>
      <c r="DE686" s="96"/>
      <c r="DF686" s="96"/>
      <c r="DG686" s="96"/>
      <c r="DH686" s="96"/>
      <c r="DI686" s="96"/>
      <c r="DJ686" s="96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6"/>
      <c r="DV686" s="96"/>
      <c r="DW686" s="96"/>
      <c r="DX686" s="96"/>
      <c r="DY686" s="96"/>
      <c r="DZ686" s="96"/>
      <c r="EA686" s="96"/>
      <c r="EB686" s="96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96"/>
      <c r="EZ686" s="96"/>
      <c r="FA686" s="96"/>
      <c r="FB686" s="96"/>
      <c r="FC686" s="96"/>
      <c r="FD686" s="96"/>
      <c r="FE686" s="96"/>
      <c r="FF686" s="96"/>
      <c r="FG686" s="96"/>
      <c r="FH686" s="96"/>
      <c r="FI686" s="96"/>
      <c r="FJ686" s="96"/>
      <c r="FK686" s="96"/>
      <c r="FL686" s="96"/>
      <c r="FM686" s="96"/>
      <c r="FN686" s="96"/>
      <c r="FO686" s="96"/>
      <c r="FP686" s="96"/>
      <c r="FQ686" s="96"/>
      <c r="FR686" s="96"/>
      <c r="FS686" s="96"/>
      <c r="FT686" s="96"/>
      <c r="FU686" s="96"/>
      <c r="FV686" s="96"/>
      <c r="FW686" s="96"/>
      <c r="FX686" s="96"/>
      <c r="FY686" s="96"/>
      <c r="FZ686" s="96"/>
      <c r="GA686" s="96"/>
      <c r="GB686" s="96"/>
      <c r="GC686" s="96"/>
      <c r="GD686" s="96"/>
      <c r="GE686" s="96"/>
      <c r="GF686" s="96"/>
      <c r="GG686" s="96"/>
      <c r="GH686" s="96"/>
      <c r="GI686" s="96"/>
      <c r="GJ686" s="96"/>
      <c r="GK686" s="96"/>
      <c r="GL686" s="96"/>
      <c r="GM686" s="96"/>
      <c r="GN686" s="96"/>
      <c r="GO686" s="96"/>
      <c r="GP686" s="96"/>
    </row>
    <row r="687" spans="1:198" ht="14.45" customHeight="1">
      <c r="A687" s="333"/>
      <c r="B687" s="489"/>
      <c r="C687" s="398"/>
      <c r="D687" s="358"/>
      <c r="E687" s="415"/>
      <c r="F687" s="353"/>
      <c r="G687" s="455"/>
      <c r="H687" s="86">
        <v>6050</v>
      </c>
      <c r="I687" s="58" t="s">
        <v>244</v>
      </c>
      <c r="J687" s="62"/>
      <c r="K687" s="62"/>
      <c r="L687" s="84"/>
      <c r="M687" s="84">
        <v>48000</v>
      </c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367"/>
      <c r="Y687" s="142"/>
      <c r="Z687" s="96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  <c r="AK687" s="96"/>
      <c r="AL687" s="96"/>
      <c r="AM687" s="96"/>
      <c r="AN687" s="96"/>
      <c r="AO687" s="96"/>
      <c r="AP687" s="96"/>
      <c r="AQ687" s="96"/>
      <c r="AR687" s="96"/>
      <c r="AS687" s="96"/>
      <c r="AT687" s="96"/>
      <c r="AU687" s="96"/>
      <c r="AV687" s="96"/>
      <c r="AW687" s="96"/>
      <c r="AX687" s="96"/>
      <c r="AY687" s="96"/>
      <c r="AZ687" s="96"/>
      <c r="BA687" s="96"/>
      <c r="BB687" s="96"/>
      <c r="BC687" s="96"/>
      <c r="BD687" s="96"/>
      <c r="BE687" s="96"/>
      <c r="BF687" s="96"/>
      <c r="BG687" s="96"/>
      <c r="BH687" s="96"/>
      <c r="BI687" s="96"/>
      <c r="BJ687" s="96"/>
      <c r="BK687" s="96"/>
      <c r="BL687" s="96"/>
      <c r="BM687" s="96"/>
      <c r="BN687" s="96"/>
      <c r="BO687" s="96"/>
      <c r="BP687" s="96"/>
      <c r="BQ687" s="96"/>
      <c r="BR687" s="96"/>
      <c r="BS687" s="96"/>
      <c r="BT687" s="96"/>
      <c r="BU687" s="96"/>
      <c r="BV687" s="96"/>
      <c r="BW687" s="96"/>
      <c r="BX687" s="96"/>
      <c r="BY687" s="96"/>
      <c r="BZ687" s="96"/>
      <c r="CA687" s="96"/>
      <c r="CB687" s="96"/>
      <c r="CC687" s="96"/>
      <c r="CD687" s="96"/>
      <c r="CE687" s="96"/>
      <c r="CF687" s="96"/>
      <c r="CG687" s="96"/>
      <c r="CH687" s="96"/>
      <c r="CI687" s="96"/>
      <c r="CJ687" s="96"/>
      <c r="CK687" s="96"/>
      <c r="CL687" s="96"/>
      <c r="CM687" s="96"/>
      <c r="CN687" s="96"/>
      <c r="CO687" s="96"/>
      <c r="CP687" s="96"/>
      <c r="CQ687" s="96"/>
      <c r="CR687" s="96"/>
      <c r="CS687" s="96"/>
      <c r="CT687" s="96"/>
      <c r="CU687" s="96"/>
      <c r="CV687" s="96"/>
      <c r="CW687" s="96"/>
      <c r="CX687" s="96"/>
      <c r="CY687" s="96"/>
      <c r="CZ687" s="96"/>
      <c r="DA687" s="96"/>
      <c r="DB687" s="96"/>
      <c r="DC687" s="96"/>
      <c r="DD687" s="96"/>
      <c r="DE687" s="96"/>
      <c r="DF687" s="96"/>
      <c r="DG687" s="96"/>
      <c r="DH687" s="96"/>
      <c r="DI687" s="96"/>
      <c r="DJ687" s="96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6"/>
      <c r="DV687" s="96"/>
      <c r="DW687" s="96"/>
      <c r="DX687" s="96"/>
      <c r="DY687" s="96"/>
      <c r="DZ687" s="96"/>
      <c r="EA687" s="96"/>
      <c r="EB687" s="96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96"/>
      <c r="EZ687" s="96"/>
      <c r="FA687" s="96"/>
      <c r="FB687" s="96"/>
      <c r="FC687" s="96"/>
      <c r="FD687" s="96"/>
      <c r="FE687" s="96"/>
      <c r="FF687" s="96"/>
      <c r="FG687" s="96"/>
      <c r="FH687" s="96"/>
      <c r="FI687" s="96"/>
      <c r="FJ687" s="96"/>
      <c r="FK687" s="96"/>
      <c r="FL687" s="96"/>
      <c r="FM687" s="96"/>
      <c r="FN687" s="96"/>
      <c r="FO687" s="96"/>
      <c r="FP687" s="96"/>
      <c r="FQ687" s="96"/>
      <c r="FR687" s="96"/>
      <c r="FS687" s="96"/>
      <c r="FT687" s="96"/>
      <c r="FU687" s="96"/>
      <c r="FV687" s="96"/>
      <c r="FW687" s="96"/>
      <c r="FX687" s="96"/>
      <c r="FY687" s="96"/>
      <c r="FZ687" s="96"/>
      <c r="GA687" s="96"/>
      <c r="GB687" s="96"/>
      <c r="GC687" s="96"/>
      <c r="GD687" s="96"/>
      <c r="GE687" s="96"/>
      <c r="GF687" s="96"/>
      <c r="GG687" s="96"/>
      <c r="GH687" s="96"/>
      <c r="GI687" s="96"/>
      <c r="GJ687" s="96"/>
      <c r="GK687" s="96"/>
      <c r="GL687" s="96"/>
      <c r="GM687" s="96"/>
      <c r="GN687" s="96"/>
      <c r="GO687" s="96"/>
      <c r="GP687" s="96"/>
    </row>
    <row r="688" spans="1:198" ht="14.45" customHeight="1">
      <c r="A688" s="333"/>
      <c r="B688" s="489"/>
      <c r="C688" s="398"/>
      <c r="D688" s="358"/>
      <c r="E688" s="415"/>
      <c r="F688" s="353"/>
      <c r="G688" s="455"/>
      <c r="H688" s="86"/>
      <c r="I688" s="61" t="s">
        <v>70</v>
      </c>
      <c r="J688" s="62"/>
      <c r="K688" s="84">
        <v>35000</v>
      </c>
      <c r="L688" s="84"/>
      <c r="M688" s="326">
        <v>245460</v>
      </c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367"/>
      <c r="Y688" s="142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  <c r="AQ688" s="96"/>
      <c r="AR688" s="96"/>
      <c r="AS688" s="96"/>
      <c r="AT688" s="96"/>
      <c r="AU688" s="96"/>
      <c r="AV688" s="96"/>
      <c r="AW688" s="96"/>
      <c r="AX688" s="96"/>
      <c r="AY688" s="96"/>
      <c r="AZ688" s="96"/>
      <c r="BA688" s="96"/>
      <c r="BB688" s="96"/>
      <c r="BC688" s="96"/>
      <c r="BD688" s="96"/>
      <c r="BE688" s="96"/>
      <c r="BF688" s="96"/>
      <c r="BG688" s="96"/>
      <c r="BH688" s="96"/>
      <c r="BI688" s="96"/>
      <c r="BJ688" s="96"/>
      <c r="BK688" s="96"/>
      <c r="BL688" s="96"/>
      <c r="BM688" s="96"/>
      <c r="BN688" s="96"/>
      <c r="BO688" s="96"/>
      <c r="BP688" s="96"/>
      <c r="BQ688" s="96"/>
      <c r="BR688" s="96"/>
      <c r="BS688" s="96"/>
      <c r="BT688" s="96"/>
      <c r="BU688" s="96"/>
      <c r="BV688" s="96"/>
      <c r="BW688" s="96"/>
      <c r="BX688" s="96"/>
      <c r="BY688" s="96"/>
      <c r="BZ688" s="96"/>
      <c r="CA688" s="96"/>
      <c r="CB688" s="96"/>
      <c r="CC688" s="96"/>
      <c r="CD688" s="96"/>
      <c r="CE688" s="96"/>
      <c r="CF688" s="96"/>
      <c r="CG688" s="96"/>
      <c r="CH688" s="96"/>
      <c r="CI688" s="96"/>
      <c r="CJ688" s="96"/>
      <c r="CK688" s="96"/>
      <c r="CL688" s="96"/>
      <c r="CM688" s="96"/>
      <c r="CN688" s="96"/>
      <c r="CO688" s="96"/>
      <c r="CP688" s="96"/>
      <c r="CQ688" s="96"/>
      <c r="CR688" s="96"/>
      <c r="CS688" s="96"/>
      <c r="CT688" s="96"/>
      <c r="CU688" s="96"/>
      <c r="CV688" s="96"/>
      <c r="CW688" s="96"/>
      <c r="CX688" s="96"/>
      <c r="CY688" s="96"/>
      <c r="CZ688" s="96"/>
      <c r="DA688" s="96"/>
      <c r="DB688" s="96"/>
      <c r="DC688" s="96"/>
      <c r="DD688" s="96"/>
      <c r="DE688" s="96"/>
      <c r="DF688" s="96"/>
      <c r="DG688" s="96"/>
      <c r="DH688" s="96"/>
      <c r="DI688" s="96"/>
      <c r="DJ688" s="96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6"/>
      <c r="DV688" s="96"/>
      <c r="DW688" s="96"/>
      <c r="DX688" s="96"/>
      <c r="DY688" s="96"/>
      <c r="DZ688" s="96"/>
      <c r="EA688" s="96"/>
      <c r="EB688" s="96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96"/>
      <c r="EZ688" s="96"/>
      <c r="FA688" s="96"/>
      <c r="FB688" s="96"/>
      <c r="FC688" s="96"/>
      <c r="FD688" s="96"/>
      <c r="FE688" s="96"/>
      <c r="FF688" s="96"/>
      <c r="FG688" s="96"/>
      <c r="FH688" s="96"/>
      <c r="FI688" s="96"/>
      <c r="FJ688" s="96"/>
      <c r="FK688" s="96"/>
      <c r="FL688" s="96"/>
      <c r="FM688" s="96"/>
      <c r="FN688" s="96"/>
      <c r="FO688" s="96"/>
      <c r="FP688" s="96"/>
      <c r="FQ688" s="96"/>
      <c r="FR688" s="96"/>
      <c r="FS688" s="96"/>
      <c r="FT688" s="96"/>
      <c r="FU688" s="96"/>
      <c r="FV688" s="96"/>
      <c r="FW688" s="96"/>
      <c r="FX688" s="96"/>
      <c r="FY688" s="96"/>
      <c r="FZ688" s="96"/>
      <c r="GA688" s="96"/>
      <c r="GB688" s="96"/>
      <c r="GC688" s="96"/>
      <c r="GD688" s="96"/>
      <c r="GE688" s="96"/>
      <c r="GF688" s="96"/>
      <c r="GG688" s="96"/>
      <c r="GH688" s="96"/>
      <c r="GI688" s="96"/>
      <c r="GJ688" s="96"/>
      <c r="GK688" s="96"/>
      <c r="GL688" s="96"/>
      <c r="GM688" s="96"/>
      <c r="GN688" s="96"/>
      <c r="GO688" s="96"/>
      <c r="GP688" s="96"/>
    </row>
    <row r="689" spans="1:198" ht="12.75" customHeight="1">
      <c r="A689" s="333"/>
      <c r="B689" s="489"/>
      <c r="C689" s="398"/>
      <c r="D689" s="358"/>
      <c r="E689" s="415"/>
      <c r="F689" s="353"/>
      <c r="G689" s="455"/>
      <c r="H689" s="86"/>
      <c r="I689" s="64" t="s">
        <v>26</v>
      </c>
      <c r="J689" s="65">
        <f t="shared" ref="J689:K689" si="203">SUM(J685:J688)</f>
        <v>50950</v>
      </c>
      <c r="K689" s="65">
        <f t="shared" si="203"/>
        <v>35000</v>
      </c>
      <c r="L689" s="65">
        <f>SUM(L685:L688)</f>
        <v>0</v>
      </c>
      <c r="M689" s="65">
        <f>SUM(M685:M688)</f>
        <v>1382873</v>
      </c>
      <c r="N689" s="65">
        <f t="shared" ref="N689:W689" si="204">SUM(N685:N688)</f>
        <v>6050000</v>
      </c>
      <c r="O689" s="65">
        <f t="shared" si="204"/>
        <v>0</v>
      </c>
      <c r="P689" s="65">
        <f>SUM(P685:P688)</f>
        <v>0</v>
      </c>
      <c r="Q689" s="65">
        <f>SUM(Q685:Q688)</f>
        <v>0</v>
      </c>
      <c r="R689" s="65">
        <f t="shared" si="204"/>
        <v>0</v>
      </c>
      <c r="S689" s="65">
        <f t="shared" si="204"/>
        <v>0</v>
      </c>
      <c r="T689" s="65">
        <f t="shared" si="204"/>
        <v>0</v>
      </c>
      <c r="U689" s="65">
        <f t="shared" si="204"/>
        <v>0</v>
      </c>
      <c r="V689" s="65">
        <f t="shared" si="204"/>
        <v>0</v>
      </c>
      <c r="W689" s="65">
        <f t="shared" si="204"/>
        <v>0</v>
      </c>
      <c r="X689" s="367"/>
      <c r="Y689" s="142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  <c r="AQ689" s="96"/>
      <c r="AR689" s="96"/>
      <c r="AS689" s="96"/>
      <c r="AT689" s="96"/>
      <c r="AU689" s="96"/>
      <c r="AV689" s="96"/>
      <c r="AW689" s="96"/>
      <c r="AX689" s="96"/>
      <c r="AY689" s="96"/>
      <c r="AZ689" s="96"/>
      <c r="BA689" s="96"/>
      <c r="BB689" s="96"/>
      <c r="BC689" s="96"/>
      <c r="BD689" s="96"/>
      <c r="BE689" s="96"/>
      <c r="BF689" s="96"/>
      <c r="BG689" s="96"/>
      <c r="BH689" s="96"/>
      <c r="BI689" s="96"/>
      <c r="BJ689" s="96"/>
      <c r="BK689" s="96"/>
      <c r="BL689" s="96"/>
      <c r="BM689" s="96"/>
      <c r="BN689" s="96"/>
      <c r="BO689" s="96"/>
      <c r="BP689" s="96"/>
      <c r="BQ689" s="96"/>
      <c r="BR689" s="96"/>
      <c r="BS689" s="96"/>
      <c r="BT689" s="96"/>
      <c r="BU689" s="96"/>
      <c r="BV689" s="96"/>
      <c r="BW689" s="96"/>
      <c r="BX689" s="96"/>
      <c r="BY689" s="96"/>
      <c r="BZ689" s="96"/>
      <c r="CA689" s="96"/>
      <c r="CB689" s="96"/>
      <c r="CC689" s="96"/>
      <c r="CD689" s="96"/>
      <c r="CE689" s="96"/>
      <c r="CF689" s="96"/>
      <c r="CG689" s="96"/>
      <c r="CH689" s="96"/>
      <c r="CI689" s="96"/>
      <c r="CJ689" s="96"/>
      <c r="CK689" s="96"/>
      <c r="CL689" s="96"/>
      <c r="CM689" s="96"/>
      <c r="CN689" s="96"/>
      <c r="CO689" s="96"/>
      <c r="CP689" s="96"/>
      <c r="CQ689" s="96"/>
      <c r="CR689" s="96"/>
      <c r="CS689" s="96"/>
      <c r="CT689" s="96"/>
      <c r="CU689" s="96"/>
      <c r="CV689" s="96"/>
      <c r="CW689" s="96"/>
      <c r="CX689" s="96"/>
      <c r="CY689" s="96"/>
      <c r="CZ689" s="96"/>
      <c r="DA689" s="96"/>
      <c r="DB689" s="96"/>
      <c r="DC689" s="96"/>
      <c r="DD689" s="96"/>
      <c r="DE689" s="96"/>
      <c r="DF689" s="96"/>
      <c r="DG689" s="96"/>
      <c r="DH689" s="96"/>
      <c r="DI689" s="96"/>
      <c r="DJ689" s="96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6"/>
      <c r="DV689" s="96"/>
      <c r="DW689" s="96"/>
      <c r="DX689" s="96"/>
      <c r="DY689" s="96"/>
      <c r="DZ689" s="96"/>
      <c r="EA689" s="96"/>
      <c r="EB689" s="96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96"/>
      <c r="EZ689" s="96"/>
      <c r="FA689" s="96"/>
      <c r="FB689" s="96"/>
      <c r="FC689" s="96"/>
      <c r="FD689" s="96"/>
      <c r="FE689" s="96"/>
      <c r="FF689" s="96"/>
      <c r="FG689" s="96"/>
      <c r="FH689" s="96"/>
      <c r="FI689" s="96"/>
      <c r="FJ689" s="96"/>
      <c r="FK689" s="96"/>
      <c r="FL689" s="96"/>
      <c r="FM689" s="96"/>
      <c r="FN689" s="96"/>
      <c r="FO689" s="96"/>
      <c r="FP689" s="96"/>
      <c r="FQ689" s="96"/>
      <c r="FR689" s="96"/>
      <c r="FS689" s="96"/>
      <c r="FT689" s="96"/>
      <c r="FU689" s="96"/>
      <c r="FV689" s="96"/>
      <c r="FW689" s="96"/>
      <c r="FX689" s="96"/>
      <c r="FY689" s="96"/>
      <c r="FZ689" s="96"/>
      <c r="GA689" s="96"/>
      <c r="GB689" s="96"/>
      <c r="GC689" s="96"/>
      <c r="GD689" s="96"/>
      <c r="GE689" s="96"/>
      <c r="GF689" s="96"/>
      <c r="GG689" s="96"/>
      <c r="GH689" s="96"/>
      <c r="GI689" s="96"/>
      <c r="GJ689" s="96"/>
      <c r="GK689" s="96"/>
      <c r="GL689" s="96"/>
      <c r="GM689" s="96"/>
      <c r="GN689" s="96"/>
      <c r="GO689" s="96"/>
      <c r="GP689" s="96"/>
    </row>
    <row r="690" spans="1:198" ht="12.75" hidden="1" customHeight="1">
      <c r="A690" s="378">
        <v>59</v>
      </c>
      <c r="B690" s="540" t="s">
        <v>257</v>
      </c>
      <c r="C690" s="551">
        <v>2024</v>
      </c>
      <c r="D690" s="552">
        <v>2025</v>
      </c>
      <c r="E690" s="553" t="s">
        <v>245</v>
      </c>
      <c r="F690" s="522">
        <f>X690</f>
        <v>0</v>
      </c>
      <c r="G690" s="554">
        <v>90095</v>
      </c>
      <c r="H690" s="327">
        <v>6230</v>
      </c>
      <c r="I690" s="328" t="s">
        <v>256</v>
      </c>
      <c r="J690" s="326">
        <v>50950</v>
      </c>
      <c r="K690" s="329"/>
      <c r="L690" s="326"/>
      <c r="M690" s="326">
        <v>0</v>
      </c>
      <c r="N690" s="326">
        <v>0</v>
      </c>
      <c r="O690" s="330"/>
      <c r="P690" s="326"/>
      <c r="Q690" s="326"/>
      <c r="R690" s="329"/>
      <c r="S690" s="329"/>
      <c r="T690" s="329"/>
      <c r="U690" s="329"/>
      <c r="V690" s="329"/>
      <c r="W690" s="329"/>
      <c r="X690" s="442">
        <f>SUM(L694:W694)</f>
        <v>0</v>
      </c>
      <c r="Y690" s="142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  <c r="AQ690" s="96"/>
      <c r="AR690" s="96"/>
      <c r="AS690" s="96"/>
      <c r="AT690" s="96"/>
      <c r="AU690" s="96"/>
      <c r="AV690" s="96"/>
      <c r="AW690" s="96"/>
      <c r="AX690" s="96"/>
      <c r="AY690" s="96"/>
      <c r="AZ690" s="96"/>
      <c r="BA690" s="96"/>
      <c r="BB690" s="96"/>
      <c r="BC690" s="96"/>
      <c r="BD690" s="96"/>
      <c r="BE690" s="96"/>
      <c r="BF690" s="96"/>
      <c r="BG690" s="96"/>
      <c r="BH690" s="96"/>
      <c r="BI690" s="96"/>
      <c r="BJ690" s="96"/>
      <c r="BK690" s="96"/>
      <c r="BL690" s="96"/>
      <c r="BM690" s="96"/>
      <c r="BN690" s="96"/>
      <c r="BO690" s="96"/>
      <c r="BP690" s="96"/>
      <c r="BQ690" s="96"/>
      <c r="BR690" s="96"/>
      <c r="BS690" s="96"/>
      <c r="BT690" s="96"/>
      <c r="BU690" s="96"/>
      <c r="BV690" s="96"/>
      <c r="BW690" s="96"/>
      <c r="BX690" s="96"/>
      <c r="BY690" s="96"/>
      <c r="BZ690" s="96"/>
      <c r="CA690" s="96"/>
      <c r="CB690" s="96"/>
      <c r="CC690" s="96"/>
      <c r="CD690" s="96"/>
      <c r="CE690" s="96"/>
      <c r="CF690" s="96"/>
      <c r="CG690" s="96"/>
      <c r="CH690" s="96"/>
      <c r="CI690" s="96"/>
      <c r="CJ690" s="96"/>
      <c r="CK690" s="96"/>
      <c r="CL690" s="96"/>
      <c r="CM690" s="96"/>
      <c r="CN690" s="96"/>
      <c r="CO690" s="96"/>
      <c r="CP690" s="96"/>
      <c r="CQ690" s="96"/>
      <c r="CR690" s="96"/>
      <c r="CS690" s="96"/>
      <c r="CT690" s="96"/>
      <c r="CU690" s="96"/>
      <c r="CV690" s="96"/>
      <c r="CW690" s="96"/>
      <c r="CX690" s="96"/>
      <c r="CY690" s="96"/>
      <c r="CZ690" s="96"/>
      <c r="DA690" s="96"/>
      <c r="DB690" s="96"/>
      <c r="DC690" s="96"/>
      <c r="DD690" s="96"/>
      <c r="DE690" s="96"/>
      <c r="DF690" s="96"/>
      <c r="DG690" s="96"/>
      <c r="DH690" s="96"/>
      <c r="DI690" s="96"/>
      <c r="DJ690" s="96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6"/>
      <c r="DV690" s="96"/>
      <c r="DW690" s="96"/>
      <c r="DX690" s="96"/>
      <c r="DY690" s="96"/>
      <c r="DZ690" s="96"/>
      <c r="EA690" s="96"/>
      <c r="EB690" s="96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96"/>
      <c r="EZ690" s="96"/>
      <c r="FA690" s="96"/>
      <c r="FB690" s="96"/>
      <c r="FC690" s="96"/>
      <c r="FD690" s="96"/>
      <c r="FE690" s="96"/>
      <c r="FF690" s="96"/>
      <c r="FG690" s="96"/>
      <c r="FH690" s="96"/>
      <c r="FI690" s="96"/>
      <c r="FJ690" s="96"/>
      <c r="FK690" s="96"/>
      <c r="FL690" s="96"/>
      <c r="FM690" s="96"/>
      <c r="FN690" s="96"/>
      <c r="FO690" s="96"/>
      <c r="FP690" s="96"/>
      <c r="FQ690" s="96"/>
      <c r="FR690" s="96"/>
      <c r="FS690" s="96"/>
      <c r="FT690" s="96"/>
      <c r="FU690" s="96"/>
      <c r="FV690" s="96"/>
      <c r="FW690" s="96"/>
      <c r="FX690" s="96"/>
      <c r="FY690" s="96"/>
      <c r="FZ690" s="96"/>
      <c r="GA690" s="96"/>
      <c r="GB690" s="96"/>
      <c r="GC690" s="96"/>
      <c r="GD690" s="96"/>
      <c r="GE690" s="96"/>
      <c r="GF690" s="96"/>
      <c r="GG690" s="96"/>
      <c r="GH690" s="96"/>
      <c r="GI690" s="96"/>
      <c r="GJ690" s="96"/>
      <c r="GK690" s="96"/>
      <c r="GL690" s="96"/>
      <c r="GM690" s="96"/>
      <c r="GN690" s="96"/>
      <c r="GO690" s="96"/>
      <c r="GP690" s="96"/>
    </row>
    <row r="691" spans="1:198" ht="12.75" hidden="1" customHeight="1">
      <c r="A691" s="379"/>
      <c r="B691" s="540"/>
      <c r="C691" s="551"/>
      <c r="D691" s="552"/>
      <c r="E691" s="553"/>
      <c r="F691" s="522"/>
      <c r="G691" s="554"/>
      <c r="H691" s="327"/>
      <c r="I691" s="328" t="s">
        <v>243</v>
      </c>
      <c r="J691" s="329"/>
      <c r="K691" s="329"/>
      <c r="L691" s="326"/>
      <c r="M691" s="326"/>
      <c r="N691" s="326"/>
      <c r="O691" s="329"/>
      <c r="P691" s="329"/>
      <c r="Q691" s="329"/>
      <c r="R691" s="329"/>
      <c r="S691" s="329"/>
      <c r="T691" s="329"/>
      <c r="U691" s="329"/>
      <c r="V691" s="329"/>
      <c r="W691" s="329"/>
      <c r="X691" s="442"/>
      <c r="Y691" s="142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96"/>
      <c r="AP691" s="96"/>
      <c r="AQ691" s="96"/>
      <c r="AR691" s="96"/>
      <c r="AS691" s="96"/>
      <c r="AT691" s="96"/>
      <c r="AU691" s="96"/>
      <c r="AV691" s="96"/>
      <c r="AW691" s="96"/>
      <c r="AX691" s="96"/>
      <c r="AY691" s="96"/>
      <c r="AZ691" s="96"/>
      <c r="BA691" s="96"/>
      <c r="BB691" s="96"/>
      <c r="BC691" s="96"/>
      <c r="BD691" s="96"/>
      <c r="BE691" s="96"/>
      <c r="BF691" s="96"/>
      <c r="BG691" s="96"/>
      <c r="BH691" s="96"/>
      <c r="BI691" s="96"/>
      <c r="BJ691" s="96"/>
      <c r="BK691" s="96"/>
      <c r="BL691" s="96"/>
      <c r="BM691" s="96"/>
      <c r="BN691" s="96"/>
      <c r="BO691" s="96"/>
      <c r="BP691" s="96"/>
      <c r="BQ691" s="96"/>
      <c r="BR691" s="96"/>
      <c r="BS691" s="96"/>
      <c r="BT691" s="96"/>
      <c r="BU691" s="96"/>
      <c r="BV691" s="96"/>
      <c r="BW691" s="96"/>
      <c r="BX691" s="96"/>
      <c r="BY691" s="96"/>
      <c r="BZ691" s="96"/>
      <c r="CA691" s="96"/>
      <c r="CB691" s="96"/>
      <c r="CC691" s="96"/>
      <c r="CD691" s="96"/>
      <c r="CE691" s="96"/>
      <c r="CF691" s="96"/>
      <c r="CG691" s="96"/>
      <c r="CH691" s="96"/>
      <c r="CI691" s="96"/>
      <c r="CJ691" s="96"/>
      <c r="CK691" s="96"/>
      <c r="CL691" s="96"/>
      <c r="CM691" s="96"/>
      <c r="CN691" s="96"/>
      <c r="CO691" s="96"/>
      <c r="CP691" s="96"/>
      <c r="CQ691" s="96"/>
      <c r="CR691" s="96"/>
      <c r="CS691" s="96"/>
      <c r="CT691" s="96"/>
      <c r="CU691" s="96"/>
      <c r="CV691" s="96"/>
      <c r="CW691" s="96"/>
      <c r="CX691" s="96"/>
      <c r="CY691" s="96"/>
      <c r="CZ691" s="96"/>
      <c r="DA691" s="96"/>
      <c r="DB691" s="96"/>
      <c r="DC691" s="96"/>
      <c r="DD691" s="96"/>
      <c r="DE691" s="96"/>
      <c r="DF691" s="96"/>
      <c r="DG691" s="96"/>
      <c r="DH691" s="96"/>
      <c r="DI691" s="96"/>
      <c r="DJ691" s="96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6"/>
      <c r="DV691" s="96"/>
      <c r="DW691" s="96"/>
      <c r="DX691" s="96"/>
      <c r="DY691" s="96"/>
      <c r="DZ691" s="96"/>
      <c r="EA691" s="96"/>
      <c r="EB691" s="96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96"/>
      <c r="EZ691" s="96"/>
      <c r="FA691" s="96"/>
      <c r="FB691" s="96"/>
      <c r="FC691" s="96"/>
      <c r="FD691" s="96"/>
      <c r="FE691" s="96"/>
      <c r="FF691" s="96"/>
      <c r="FG691" s="96"/>
      <c r="FH691" s="96"/>
      <c r="FI691" s="96"/>
      <c r="FJ691" s="96"/>
      <c r="FK691" s="96"/>
      <c r="FL691" s="96"/>
      <c r="FM691" s="96"/>
      <c r="FN691" s="96"/>
      <c r="FO691" s="96"/>
      <c r="FP691" s="96"/>
      <c r="FQ691" s="96"/>
      <c r="FR691" s="96"/>
      <c r="FS691" s="96"/>
      <c r="FT691" s="96"/>
      <c r="FU691" s="96"/>
      <c r="FV691" s="96"/>
      <c r="FW691" s="96"/>
      <c r="FX691" s="96"/>
      <c r="FY691" s="96"/>
      <c r="FZ691" s="96"/>
      <c r="GA691" s="96"/>
      <c r="GB691" s="96"/>
      <c r="GC691" s="96"/>
      <c r="GD691" s="96"/>
      <c r="GE691" s="96"/>
      <c r="GF691" s="96"/>
      <c r="GG691" s="96"/>
      <c r="GH691" s="96"/>
      <c r="GI691" s="96"/>
      <c r="GJ691" s="96"/>
      <c r="GK691" s="96"/>
      <c r="GL691" s="96"/>
      <c r="GM691" s="96"/>
      <c r="GN691" s="96"/>
      <c r="GO691" s="96"/>
      <c r="GP691" s="96"/>
    </row>
    <row r="692" spans="1:198" ht="12.75" hidden="1" customHeight="1">
      <c r="A692" s="379"/>
      <c r="B692" s="540"/>
      <c r="C692" s="551"/>
      <c r="D692" s="552"/>
      <c r="E692" s="553"/>
      <c r="F692" s="522"/>
      <c r="G692" s="554"/>
      <c r="H692" s="327"/>
      <c r="I692" s="328" t="s">
        <v>244</v>
      </c>
      <c r="J692" s="329"/>
      <c r="K692" s="329"/>
      <c r="L692" s="326"/>
      <c r="M692" s="326"/>
      <c r="N692" s="329"/>
      <c r="O692" s="329"/>
      <c r="P692" s="329"/>
      <c r="Q692" s="329"/>
      <c r="R692" s="329"/>
      <c r="S692" s="329"/>
      <c r="T692" s="329"/>
      <c r="U692" s="329"/>
      <c r="V692" s="329"/>
      <c r="W692" s="329"/>
      <c r="X692" s="442"/>
      <c r="Y692" s="142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  <c r="BN692" s="96"/>
      <c r="BO692" s="96"/>
      <c r="BP692" s="96"/>
      <c r="BQ692" s="96"/>
      <c r="BR692" s="96"/>
      <c r="BS692" s="96"/>
      <c r="BT692" s="96"/>
      <c r="BU692" s="96"/>
      <c r="BV692" s="96"/>
      <c r="BW692" s="96"/>
      <c r="BX692" s="96"/>
      <c r="BY692" s="96"/>
      <c r="BZ692" s="96"/>
      <c r="CA692" s="96"/>
      <c r="CB692" s="96"/>
      <c r="CC692" s="96"/>
      <c r="CD692" s="96"/>
      <c r="CE692" s="96"/>
      <c r="CF692" s="96"/>
      <c r="CG692" s="96"/>
      <c r="CH692" s="96"/>
      <c r="CI692" s="96"/>
      <c r="CJ692" s="96"/>
      <c r="CK692" s="96"/>
      <c r="CL692" s="96"/>
      <c r="CM692" s="96"/>
      <c r="CN692" s="96"/>
      <c r="CO692" s="96"/>
      <c r="CP692" s="96"/>
      <c r="CQ692" s="96"/>
      <c r="CR692" s="96"/>
      <c r="CS692" s="96"/>
      <c r="CT692" s="96"/>
      <c r="CU692" s="96"/>
      <c r="CV692" s="96"/>
      <c r="CW692" s="96"/>
      <c r="CX692" s="96"/>
      <c r="CY692" s="96"/>
      <c r="CZ692" s="96"/>
      <c r="DA692" s="96"/>
      <c r="DB692" s="96"/>
      <c r="DC692" s="96"/>
      <c r="DD692" s="96"/>
      <c r="DE692" s="96"/>
      <c r="DF692" s="96"/>
      <c r="DG692" s="96"/>
      <c r="DH692" s="96"/>
      <c r="DI692" s="96"/>
      <c r="DJ692" s="96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6"/>
      <c r="DV692" s="96"/>
      <c r="DW692" s="96"/>
      <c r="DX692" s="96"/>
      <c r="DY692" s="96"/>
      <c r="DZ692" s="96"/>
      <c r="EA692" s="96"/>
      <c r="EB692" s="96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96"/>
      <c r="EZ692" s="96"/>
      <c r="FA692" s="96"/>
      <c r="FB692" s="96"/>
      <c r="FC692" s="96"/>
      <c r="FD692" s="96"/>
      <c r="FE692" s="96"/>
      <c r="FF692" s="96"/>
      <c r="FG692" s="96"/>
      <c r="FH692" s="96"/>
      <c r="FI692" s="96"/>
      <c r="FJ692" s="96"/>
      <c r="FK692" s="96"/>
      <c r="FL692" s="96"/>
      <c r="FM692" s="96"/>
      <c r="FN692" s="96"/>
      <c r="FO692" s="96"/>
      <c r="FP692" s="96"/>
      <c r="FQ692" s="96"/>
      <c r="FR692" s="96"/>
      <c r="FS692" s="96"/>
      <c r="FT692" s="96"/>
      <c r="FU692" s="96"/>
      <c r="FV692" s="96"/>
      <c r="FW692" s="96"/>
      <c r="FX692" s="96"/>
      <c r="FY692" s="96"/>
      <c r="FZ692" s="96"/>
      <c r="GA692" s="96"/>
      <c r="GB692" s="96"/>
      <c r="GC692" s="96"/>
      <c r="GD692" s="96"/>
      <c r="GE692" s="96"/>
      <c r="GF692" s="96"/>
      <c r="GG692" s="96"/>
      <c r="GH692" s="96"/>
      <c r="GI692" s="96"/>
      <c r="GJ692" s="96"/>
      <c r="GK692" s="96"/>
      <c r="GL692" s="96"/>
      <c r="GM692" s="96"/>
      <c r="GN692" s="96"/>
      <c r="GO692" s="96"/>
      <c r="GP692" s="96"/>
    </row>
    <row r="693" spans="1:198" ht="12.75" hidden="1" customHeight="1">
      <c r="A693" s="379"/>
      <c r="B693" s="540"/>
      <c r="C693" s="551"/>
      <c r="D693" s="552"/>
      <c r="E693" s="553"/>
      <c r="F693" s="522"/>
      <c r="G693" s="554"/>
      <c r="H693" s="327"/>
      <c r="I693" s="331" t="s">
        <v>70</v>
      </c>
      <c r="J693" s="329"/>
      <c r="K693" s="326">
        <v>35000</v>
      </c>
      <c r="L693" s="326"/>
      <c r="M693" s="326"/>
      <c r="N693" s="329"/>
      <c r="O693" s="329"/>
      <c r="P693" s="329"/>
      <c r="Q693" s="329"/>
      <c r="R693" s="329"/>
      <c r="S693" s="329"/>
      <c r="T693" s="329"/>
      <c r="U693" s="329"/>
      <c r="V693" s="329"/>
      <c r="W693" s="329"/>
      <c r="X693" s="442"/>
      <c r="Y693" s="142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  <c r="BN693" s="96"/>
      <c r="BO693" s="96"/>
      <c r="BP693" s="96"/>
      <c r="BQ693" s="96"/>
      <c r="BR693" s="96"/>
      <c r="BS693" s="96"/>
      <c r="BT693" s="96"/>
      <c r="BU693" s="96"/>
      <c r="BV693" s="96"/>
      <c r="BW693" s="96"/>
      <c r="BX693" s="96"/>
      <c r="BY693" s="96"/>
      <c r="BZ693" s="96"/>
      <c r="CA693" s="96"/>
      <c r="CB693" s="96"/>
      <c r="CC693" s="96"/>
      <c r="CD693" s="96"/>
      <c r="CE693" s="96"/>
      <c r="CF693" s="96"/>
      <c r="CG693" s="96"/>
      <c r="CH693" s="96"/>
      <c r="CI693" s="96"/>
      <c r="CJ693" s="96"/>
      <c r="CK693" s="96"/>
      <c r="CL693" s="96"/>
      <c r="CM693" s="96"/>
      <c r="CN693" s="96"/>
      <c r="CO693" s="96"/>
      <c r="CP693" s="96"/>
      <c r="CQ693" s="96"/>
      <c r="CR693" s="96"/>
      <c r="CS693" s="96"/>
      <c r="CT693" s="96"/>
      <c r="CU693" s="96"/>
      <c r="CV693" s="96"/>
      <c r="CW693" s="96"/>
      <c r="CX693" s="96"/>
      <c r="CY693" s="96"/>
      <c r="CZ693" s="96"/>
      <c r="DA693" s="96"/>
      <c r="DB693" s="96"/>
      <c r="DC693" s="96"/>
      <c r="DD693" s="96"/>
      <c r="DE693" s="96"/>
      <c r="DF693" s="96"/>
      <c r="DG693" s="96"/>
      <c r="DH693" s="96"/>
      <c r="DI693" s="96"/>
      <c r="DJ693" s="96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6"/>
      <c r="DV693" s="96"/>
      <c r="DW693" s="96"/>
      <c r="DX693" s="96"/>
      <c r="DY693" s="96"/>
      <c r="DZ693" s="96"/>
      <c r="EA693" s="96"/>
      <c r="EB693" s="96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96"/>
      <c r="EZ693" s="96"/>
      <c r="FA693" s="96"/>
      <c r="FB693" s="96"/>
      <c r="FC693" s="96"/>
      <c r="FD693" s="96"/>
      <c r="FE693" s="96"/>
      <c r="FF693" s="96"/>
      <c r="FG693" s="96"/>
      <c r="FH693" s="96"/>
      <c r="FI693" s="96"/>
      <c r="FJ693" s="96"/>
      <c r="FK693" s="96"/>
      <c r="FL693" s="96"/>
      <c r="FM693" s="96"/>
      <c r="FN693" s="96"/>
      <c r="FO693" s="96"/>
      <c r="FP693" s="96"/>
      <c r="FQ693" s="96"/>
      <c r="FR693" s="96"/>
      <c r="FS693" s="96"/>
      <c r="FT693" s="96"/>
      <c r="FU693" s="96"/>
      <c r="FV693" s="96"/>
      <c r="FW693" s="96"/>
      <c r="FX693" s="96"/>
      <c r="FY693" s="96"/>
      <c r="FZ693" s="96"/>
      <c r="GA693" s="96"/>
      <c r="GB693" s="96"/>
      <c r="GC693" s="96"/>
      <c r="GD693" s="96"/>
      <c r="GE693" s="96"/>
      <c r="GF693" s="96"/>
      <c r="GG693" s="96"/>
      <c r="GH693" s="96"/>
      <c r="GI693" s="96"/>
      <c r="GJ693" s="96"/>
      <c r="GK693" s="96"/>
      <c r="GL693" s="96"/>
      <c r="GM693" s="96"/>
      <c r="GN693" s="96"/>
      <c r="GO693" s="96"/>
      <c r="GP693" s="96"/>
    </row>
    <row r="694" spans="1:198" ht="12.75" hidden="1" customHeight="1">
      <c r="A694" s="380"/>
      <c r="B694" s="540"/>
      <c r="C694" s="551"/>
      <c r="D694" s="552"/>
      <c r="E694" s="553"/>
      <c r="F694" s="522"/>
      <c r="G694" s="554"/>
      <c r="H694" s="327"/>
      <c r="I694" s="332" t="s">
        <v>26</v>
      </c>
      <c r="J694" s="329">
        <f t="shared" ref="J694:K694" si="205">SUM(J690:J693)</f>
        <v>50950</v>
      </c>
      <c r="K694" s="329">
        <f t="shared" si="205"/>
        <v>35000</v>
      </c>
      <c r="L694" s="329">
        <f>SUM(L690:L693)</f>
        <v>0</v>
      </c>
      <c r="M694" s="329">
        <f>SUM(M690:M693)</f>
        <v>0</v>
      </c>
      <c r="N694" s="329">
        <f t="shared" ref="N694:O694" si="206">SUM(N690:N693)</f>
        <v>0</v>
      </c>
      <c r="O694" s="329">
        <f t="shared" si="206"/>
        <v>0</v>
      </c>
      <c r="P694" s="329">
        <f>SUM(P690:P693)</f>
        <v>0</v>
      </c>
      <c r="Q694" s="329">
        <f>SUM(Q690:Q693)</f>
        <v>0</v>
      </c>
      <c r="R694" s="329">
        <f t="shared" ref="R694:W694" si="207">SUM(R690:R693)</f>
        <v>0</v>
      </c>
      <c r="S694" s="329">
        <f t="shared" si="207"/>
        <v>0</v>
      </c>
      <c r="T694" s="329">
        <f t="shared" si="207"/>
        <v>0</v>
      </c>
      <c r="U694" s="329">
        <f t="shared" si="207"/>
        <v>0</v>
      </c>
      <c r="V694" s="329">
        <f t="shared" si="207"/>
        <v>0</v>
      </c>
      <c r="W694" s="329">
        <f t="shared" si="207"/>
        <v>0</v>
      </c>
      <c r="X694" s="442"/>
      <c r="Y694" s="142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  <c r="BN694" s="96"/>
      <c r="BO694" s="96"/>
      <c r="BP694" s="96"/>
      <c r="BQ694" s="96"/>
      <c r="BR694" s="96"/>
      <c r="BS694" s="96"/>
      <c r="BT694" s="96"/>
      <c r="BU694" s="96"/>
      <c r="BV694" s="96"/>
      <c r="BW694" s="96"/>
      <c r="BX694" s="96"/>
      <c r="BY694" s="96"/>
      <c r="BZ694" s="96"/>
      <c r="CA694" s="96"/>
      <c r="CB694" s="96"/>
      <c r="CC694" s="96"/>
      <c r="CD694" s="96"/>
      <c r="CE694" s="96"/>
      <c r="CF694" s="96"/>
      <c r="CG694" s="96"/>
      <c r="CH694" s="96"/>
      <c r="CI694" s="96"/>
      <c r="CJ694" s="96"/>
      <c r="CK694" s="96"/>
      <c r="CL694" s="96"/>
      <c r="CM694" s="96"/>
      <c r="CN694" s="96"/>
      <c r="CO694" s="96"/>
      <c r="CP694" s="96"/>
      <c r="CQ694" s="96"/>
      <c r="CR694" s="96"/>
      <c r="CS694" s="96"/>
      <c r="CT694" s="96"/>
      <c r="CU694" s="96"/>
      <c r="CV694" s="96"/>
      <c r="CW694" s="96"/>
      <c r="CX694" s="96"/>
      <c r="CY694" s="96"/>
      <c r="CZ694" s="96"/>
      <c r="DA694" s="96"/>
      <c r="DB694" s="96"/>
      <c r="DC694" s="96"/>
      <c r="DD694" s="96"/>
      <c r="DE694" s="96"/>
      <c r="DF694" s="96"/>
      <c r="DG694" s="96"/>
      <c r="DH694" s="96"/>
      <c r="DI694" s="96"/>
      <c r="DJ694" s="96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6"/>
      <c r="DV694" s="96"/>
      <c r="DW694" s="96"/>
      <c r="DX694" s="96"/>
      <c r="DY694" s="96"/>
      <c r="DZ694" s="96"/>
      <c r="EA694" s="96"/>
      <c r="EB694" s="96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96"/>
      <c r="EZ694" s="96"/>
      <c r="FA694" s="96"/>
      <c r="FB694" s="96"/>
      <c r="FC694" s="96"/>
      <c r="FD694" s="96"/>
      <c r="FE694" s="96"/>
      <c r="FF694" s="96"/>
      <c r="FG694" s="96"/>
      <c r="FH694" s="96"/>
      <c r="FI694" s="96"/>
      <c r="FJ694" s="96"/>
      <c r="FK694" s="96"/>
      <c r="FL694" s="96"/>
      <c r="FM694" s="96"/>
      <c r="FN694" s="96"/>
      <c r="FO694" s="96"/>
      <c r="FP694" s="96"/>
      <c r="FQ694" s="96"/>
      <c r="FR694" s="96"/>
      <c r="FS694" s="96"/>
      <c r="FT694" s="96"/>
      <c r="FU694" s="96"/>
      <c r="FV694" s="96"/>
      <c r="FW694" s="96"/>
      <c r="FX694" s="96"/>
      <c r="FY694" s="96"/>
      <c r="FZ694" s="96"/>
      <c r="GA694" s="96"/>
      <c r="GB694" s="96"/>
      <c r="GC694" s="96"/>
      <c r="GD694" s="96"/>
      <c r="GE694" s="96"/>
      <c r="GF694" s="96"/>
      <c r="GG694" s="96"/>
      <c r="GH694" s="96"/>
      <c r="GI694" s="96"/>
      <c r="GJ694" s="96"/>
      <c r="GK694" s="96"/>
      <c r="GL694" s="96"/>
      <c r="GM694" s="96"/>
      <c r="GN694" s="96"/>
      <c r="GO694" s="96"/>
      <c r="GP694" s="96"/>
    </row>
    <row r="695" spans="1:198" ht="12" hidden="1" customHeight="1">
      <c r="A695" s="333">
        <v>60</v>
      </c>
      <c r="B695" s="489" t="s">
        <v>172</v>
      </c>
      <c r="C695" s="433">
        <v>2019</v>
      </c>
      <c r="D695" s="359">
        <v>2024</v>
      </c>
      <c r="E695" s="431" t="s">
        <v>27</v>
      </c>
      <c r="F695" s="352">
        <f>305951+X695-305951</f>
        <v>0</v>
      </c>
      <c r="G695" s="419">
        <v>90095</v>
      </c>
      <c r="H695" s="165">
        <v>6050</v>
      </c>
      <c r="I695" s="163" t="s">
        <v>28</v>
      </c>
      <c r="J695" s="156">
        <v>85000</v>
      </c>
      <c r="K695" s="156"/>
      <c r="L695" s="156"/>
      <c r="M695" s="156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337">
        <f>SUM(L699:W699)</f>
        <v>0</v>
      </c>
      <c r="Y695" s="142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  <c r="BN695" s="96"/>
      <c r="BO695" s="96"/>
      <c r="BP695" s="96"/>
      <c r="BQ695" s="96"/>
      <c r="BR695" s="96"/>
      <c r="BS695" s="96"/>
      <c r="BT695" s="96"/>
      <c r="BU695" s="96"/>
      <c r="BV695" s="96"/>
      <c r="BW695" s="96"/>
      <c r="BX695" s="96"/>
      <c r="BY695" s="96"/>
      <c r="BZ695" s="96"/>
      <c r="CA695" s="96"/>
      <c r="CB695" s="96"/>
      <c r="CC695" s="96"/>
      <c r="CD695" s="96"/>
      <c r="CE695" s="96"/>
      <c r="CF695" s="96"/>
      <c r="CG695" s="96"/>
      <c r="CH695" s="96"/>
      <c r="CI695" s="96"/>
      <c r="CJ695" s="96"/>
      <c r="CK695" s="96"/>
      <c r="CL695" s="96"/>
      <c r="CM695" s="96"/>
      <c r="CN695" s="96"/>
      <c r="CO695" s="96"/>
      <c r="CP695" s="96"/>
      <c r="CQ695" s="96"/>
      <c r="CR695" s="96"/>
      <c r="CS695" s="96"/>
      <c r="CT695" s="96"/>
      <c r="CU695" s="96"/>
      <c r="CV695" s="96"/>
      <c r="CW695" s="96"/>
      <c r="CX695" s="96"/>
      <c r="CY695" s="96"/>
      <c r="CZ695" s="96"/>
      <c r="DA695" s="96"/>
      <c r="DB695" s="96"/>
      <c r="DC695" s="96"/>
      <c r="DD695" s="96"/>
      <c r="DE695" s="96"/>
      <c r="DF695" s="96"/>
      <c r="DG695" s="96"/>
      <c r="DH695" s="96"/>
      <c r="DI695" s="96"/>
      <c r="DJ695" s="96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6"/>
      <c r="DV695" s="96"/>
      <c r="DW695" s="96"/>
      <c r="DX695" s="96"/>
      <c r="DY695" s="96"/>
      <c r="DZ695" s="96"/>
      <c r="EA695" s="96"/>
      <c r="EB695" s="96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96"/>
      <c r="EZ695" s="96"/>
      <c r="FA695" s="96"/>
      <c r="FB695" s="96"/>
      <c r="FC695" s="96"/>
      <c r="FD695" s="96"/>
      <c r="FE695" s="96"/>
      <c r="FF695" s="96"/>
      <c r="FG695" s="96"/>
      <c r="FH695" s="96"/>
      <c r="FI695" s="96"/>
      <c r="FJ695" s="96"/>
      <c r="FK695" s="96"/>
      <c r="FL695" s="96"/>
      <c r="FM695" s="96"/>
      <c r="FN695" s="96"/>
      <c r="FO695" s="96"/>
      <c r="FP695" s="96"/>
      <c r="FQ695" s="96"/>
      <c r="FR695" s="96"/>
      <c r="FS695" s="96"/>
      <c r="FT695" s="96"/>
      <c r="FU695" s="96"/>
      <c r="FV695" s="96"/>
      <c r="FW695" s="96"/>
      <c r="FX695" s="96"/>
      <c r="FY695" s="96"/>
      <c r="FZ695" s="96"/>
      <c r="GA695" s="96"/>
      <c r="GB695" s="96"/>
      <c r="GC695" s="96"/>
      <c r="GD695" s="96"/>
      <c r="GE695" s="96"/>
      <c r="GF695" s="96"/>
      <c r="GG695" s="96"/>
      <c r="GH695" s="96"/>
      <c r="GI695" s="96"/>
      <c r="GJ695" s="96"/>
      <c r="GK695" s="96"/>
      <c r="GL695" s="96"/>
      <c r="GM695" s="96"/>
      <c r="GN695" s="96"/>
      <c r="GO695" s="96"/>
      <c r="GP695" s="96"/>
    </row>
    <row r="696" spans="1:198" ht="12" hidden="1" customHeight="1">
      <c r="A696" s="333"/>
      <c r="B696" s="489"/>
      <c r="C696" s="433"/>
      <c r="D696" s="359"/>
      <c r="E696" s="431"/>
      <c r="F696" s="352"/>
      <c r="G696" s="419"/>
      <c r="H696" s="165"/>
      <c r="I696" s="163" t="s">
        <v>31</v>
      </c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337"/>
      <c r="Y696" s="142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  <c r="BN696" s="96"/>
      <c r="BO696" s="96"/>
      <c r="BP696" s="96"/>
      <c r="BQ696" s="96"/>
      <c r="BR696" s="96"/>
      <c r="BS696" s="96"/>
      <c r="BT696" s="96"/>
      <c r="BU696" s="96"/>
      <c r="BV696" s="96"/>
      <c r="BW696" s="96"/>
      <c r="BX696" s="96"/>
      <c r="BY696" s="96"/>
      <c r="BZ696" s="96"/>
      <c r="CA696" s="96"/>
      <c r="CB696" s="96"/>
      <c r="CC696" s="96"/>
      <c r="CD696" s="96"/>
      <c r="CE696" s="96"/>
      <c r="CF696" s="96"/>
      <c r="CG696" s="96"/>
      <c r="CH696" s="96"/>
      <c r="CI696" s="96"/>
      <c r="CJ696" s="96"/>
      <c r="CK696" s="96"/>
      <c r="CL696" s="96"/>
      <c r="CM696" s="96"/>
      <c r="CN696" s="96"/>
      <c r="CO696" s="96"/>
      <c r="CP696" s="96"/>
      <c r="CQ696" s="96"/>
      <c r="CR696" s="96"/>
      <c r="CS696" s="96"/>
      <c r="CT696" s="96"/>
      <c r="CU696" s="96"/>
      <c r="CV696" s="96"/>
      <c r="CW696" s="96"/>
      <c r="CX696" s="96"/>
      <c r="CY696" s="96"/>
      <c r="CZ696" s="96"/>
      <c r="DA696" s="96"/>
      <c r="DB696" s="96"/>
      <c r="DC696" s="96"/>
      <c r="DD696" s="96"/>
      <c r="DE696" s="96"/>
      <c r="DF696" s="96"/>
      <c r="DG696" s="96"/>
      <c r="DH696" s="96"/>
      <c r="DI696" s="96"/>
      <c r="DJ696" s="96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6"/>
      <c r="DV696" s="96"/>
      <c r="DW696" s="96"/>
      <c r="DX696" s="96"/>
      <c r="DY696" s="96"/>
      <c r="DZ696" s="96"/>
      <c r="EA696" s="96"/>
      <c r="EB696" s="96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96"/>
      <c r="EZ696" s="96"/>
      <c r="FA696" s="96"/>
      <c r="FB696" s="96"/>
      <c r="FC696" s="96"/>
      <c r="FD696" s="96"/>
      <c r="FE696" s="96"/>
      <c r="FF696" s="96"/>
      <c r="FG696" s="96"/>
      <c r="FH696" s="96"/>
      <c r="FI696" s="96"/>
      <c r="FJ696" s="96"/>
      <c r="FK696" s="96"/>
      <c r="FL696" s="96"/>
      <c r="FM696" s="96"/>
      <c r="FN696" s="96"/>
      <c r="FO696" s="96"/>
      <c r="FP696" s="96"/>
      <c r="FQ696" s="96"/>
      <c r="FR696" s="96"/>
      <c r="FS696" s="96"/>
      <c r="FT696" s="96"/>
      <c r="FU696" s="96"/>
      <c r="FV696" s="96"/>
      <c r="FW696" s="96"/>
      <c r="FX696" s="96"/>
      <c r="FY696" s="96"/>
      <c r="FZ696" s="96"/>
      <c r="GA696" s="96"/>
      <c r="GB696" s="96"/>
      <c r="GC696" s="96"/>
      <c r="GD696" s="96"/>
      <c r="GE696" s="96"/>
      <c r="GF696" s="96"/>
      <c r="GG696" s="96"/>
      <c r="GH696" s="96"/>
      <c r="GI696" s="96"/>
      <c r="GJ696" s="96"/>
      <c r="GK696" s="96"/>
      <c r="GL696" s="96"/>
      <c r="GM696" s="96"/>
      <c r="GN696" s="96"/>
      <c r="GO696" s="96"/>
      <c r="GP696" s="96"/>
    </row>
    <row r="697" spans="1:198" ht="12" hidden="1" customHeight="1">
      <c r="A697" s="333"/>
      <c r="B697" s="489"/>
      <c r="C697" s="433"/>
      <c r="D697" s="359"/>
      <c r="E697" s="431"/>
      <c r="F697" s="352"/>
      <c r="G697" s="419"/>
      <c r="H697" s="165"/>
      <c r="I697" s="163" t="s">
        <v>109</v>
      </c>
      <c r="J697" s="187"/>
      <c r="K697" s="156">
        <v>21000</v>
      </c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337"/>
      <c r="Y697" s="142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  <c r="BY697" s="96"/>
      <c r="BZ697" s="96"/>
      <c r="CA697" s="96"/>
      <c r="CB697" s="96"/>
      <c r="CC697" s="96"/>
      <c r="CD697" s="96"/>
      <c r="CE697" s="96"/>
      <c r="CF697" s="96"/>
      <c r="CG697" s="96"/>
      <c r="CH697" s="96"/>
      <c r="CI697" s="96"/>
      <c r="CJ697" s="96"/>
      <c r="CK697" s="96"/>
      <c r="CL697" s="96"/>
      <c r="CM697" s="96"/>
      <c r="CN697" s="96"/>
      <c r="CO697" s="96"/>
      <c r="CP697" s="96"/>
      <c r="CQ697" s="96"/>
      <c r="CR697" s="96"/>
      <c r="CS697" s="96"/>
      <c r="CT697" s="96"/>
      <c r="CU697" s="96"/>
      <c r="CV697" s="96"/>
      <c r="CW697" s="96"/>
      <c r="CX697" s="96"/>
      <c r="CY697" s="96"/>
      <c r="CZ697" s="96"/>
      <c r="DA697" s="96"/>
      <c r="DB697" s="96"/>
      <c r="DC697" s="96"/>
      <c r="DD697" s="96"/>
      <c r="DE697" s="96"/>
      <c r="DF697" s="96"/>
      <c r="DG697" s="96"/>
      <c r="DH697" s="96"/>
      <c r="DI697" s="96"/>
      <c r="DJ697" s="96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6"/>
      <c r="DV697" s="96"/>
      <c r="DW697" s="96"/>
      <c r="DX697" s="96"/>
      <c r="DY697" s="96"/>
      <c r="DZ697" s="96"/>
      <c r="EA697" s="96"/>
      <c r="EB697" s="96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96"/>
      <c r="EZ697" s="96"/>
      <c r="FA697" s="96"/>
      <c r="FB697" s="96"/>
      <c r="FC697" s="96"/>
      <c r="FD697" s="96"/>
      <c r="FE697" s="96"/>
      <c r="FF697" s="96"/>
      <c r="FG697" s="96"/>
      <c r="FH697" s="96"/>
      <c r="FI697" s="96"/>
      <c r="FJ697" s="96"/>
      <c r="FK697" s="96"/>
      <c r="FL697" s="96"/>
      <c r="FM697" s="96"/>
      <c r="FN697" s="96"/>
      <c r="FO697" s="96"/>
      <c r="FP697" s="96"/>
      <c r="FQ697" s="96"/>
      <c r="FR697" s="96"/>
      <c r="FS697" s="96"/>
      <c r="FT697" s="96"/>
      <c r="FU697" s="96"/>
      <c r="FV697" s="96"/>
      <c r="FW697" s="96"/>
      <c r="FX697" s="96"/>
      <c r="FY697" s="96"/>
      <c r="FZ697" s="96"/>
      <c r="GA697" s="96"/>
      <c r="GB697" s="96"/>
      <c r="GC697" s="96"/>
      <c r="GD697" s="96"/>
      <c r="GE697" s="96"/>
      <c r="GF697" s="96"/>
      <c r="GG697" s="96"/>
      <c r="GH697" s="96"/>
      <c r="GI697" s="96"/>
      <c r="GJ697" s="96"/>
      <c r="GK697" s="96"/>
      <c r="GL697" s="96"/>
      <c r="GM697" s="96"/>
      <c r="GN697" s="96"/>
      <c r="GO697" s="96"/>
      <c r="GP697" s="96"/>
    </row>
    <row r="698" spans="1:198" ht="12" hidden="1" customHeight="1">
      <c r="A698" s="333"/>
      <c r="B698" s="489"/>
      <c r="C698" s="433"/>
      <c r="D698" s="359"/>
      <c r="E698" s="431"/>
      <c r="F698" s="352"/>
      <c r="G698" s="419"/>
      <c r="H698" s="165">
        <v>6050</v>
      </c>
      <c r="I698" s="155" t="s">
        <v>70</v>
      </c>
      <c r="J698" s="187"/>
      <c r="K698" s="210">
        <v>25500</v>
      </c>
      <c r="L698" s="156"/>
      <c r="M698" s="156">
        <v>0</v>
      </c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337"/>
      <c r="Y698" s="142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  <c r="BY698" s="96"/>
      <c r="BZ698" s="96"/>
      <c r="CA698" s="96"/>
      <c r="CB698" s="96"/>
      <c r="CC698" s="96"/>
      <c r="CD698" s="96"/>
      <c r="CE698" s="96"/>
      <c r="CF698" s="96"/>
      <c r="CG698" s="96"/>
      <c r="CH698" s="96"/>
      <c r="CI698" s="96"/>
      <c r="CJ698" s="96"/>
      <c r="CK698" s="96"/>
      <c r="CL698" s="96"/>
      <c r="CM698" s="96"/>
      <c r="CN698" s="96"/>
      <c r="CO698" s="96"/>
      <c r="CP698" s="96"/>
      <c r="CQ698" s="96"/>
      <c r="CR698" s="96"/>
      <c r="CS698" s="96"/>
      <c r="CT698" s="96"/>
      <c r="CU698" s="96"/>
      <c r="CV698" s="96"/>
      <c r="CW698" s="96"/>
      <c r="CX698" s="96"/>
      <c r="CY698" s="96"/>
      <c r="CZ698" s="96"/>
      <c r="DA698" s="96"/>
      <c r="DB698" s="96"/>
      <c r="DC698" s="96"/>
      <c r="DD698" s="96"/>
      <c r="DE698" s="96"/>
      <c r="DF698" s="96"/>
      <c r="DG698" s="96"/>
      <c r="DH698" s="96"/>
      <c r="DI698" s="96"/>
      <c r="DJ698" s="96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6"/>
      <c r="DV698" s="96"/>
      <c r="DW698" s="96"/>
      <c r="DX698" s="96"/>
      <c r="DY698" s="96"/>
      <c r="DZ698" s="96"/>
      <c r="EA698" s="96"/>
      <c r="EB698" s="96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96"/>
      <c r="EZ698" s="96"/>
      <c r="FA698" s="96"/>
      <c r="FB698" s="96"/>
      <c r="FC698" s="96"/>
      <c r="FD698" s="96"/>
      <c r="FE698" s="96"/>
      <c r="FF698" s="96"/>
      <c r="FG698" s="96"/>
      <c r="FH698" s="96"/>
      <c r="FI698" s="96"/>
      <c r="FJ698" s="96"/>
      <c r="FK698" s="96"/>
      <c r="FL698" s="96"/>
      <c r="FM698" s="96"/>
      <c r="FN698" s="96"/>
      <c r="FO698" s="96"/>
      <c r="FP698" s="96"/>
      <c r="FQ698" s="96"/>
      <c r="FR698" s="96"/>
      <c r="FS698" s="96"/>
      <c r="FT698" s="96"/>
      <c r="FU698" s="96"/>
      <c r="FV698" s="96"/>
      <c r="FW698" s="96"/>
      <c r="FX698" s="96"/>
      <c r="FY698" s="96"/>
      <c r="FZ698" s="96"/>
      <c r="GA698" s="96"/>
      <c r="GB698" s="96"/>
      <c r="GC698" s="96"/>
      <c r="GD698" s="96"/>
      <c r="GE698" s="96"/>
      <c r="GF698" s="96"/>
      <c r="GG698" s="96"/>
      <c r="GH698" s="96"/>
      <c r="GI698" s="96"/>
      <c r="GJ698" s="96"/>
      <c r="GK698" s="96"/>
      <c r="GL698" s="96"/>
      <c r="GM698" s="96"/>
      <c r="GN698" s="96"/>
      <c r="GO698" s="96"/>
      <c r="GP698" s="96"/>
    </row>
    <row r="699" spans="1:198" ht="12" hidden="1" customHeight="1">
      <c r="A699" s="333"/>
      <c r="B699" s="489"/>
      <c r="C699" s="433"/>
      <c r="D699" s="359"/>
      <c r="E699" s="431"/>
      <c r="F699" s="352"/>
      <c r="G699" s="419"/>
      <c r="H699" s="165"/>
      <c r="I699" s="160" t="s">
        <v>26</v>
      </c>
      <c r="J699" s="161">
        <f>SUM(J695:J698)</f>
        <v>85000</v>
      </c>
      <c r="K699" s="161">
        <f>SUM(K695:K698)</f>
        <v>46500</v>
      </c>
      <c r="L699" s="161">
        <f>SUM(L695:L698)</f>
        <v>0</v>
      </c>
      <c r="M699" s="161">
        <f t="shared" ref="M699:W699" si="208">SUM(M695:M698)</f>
        <v>0</v>
      </c>
      <c r="N699" s="161">
        <f t="shared" si="208"/>
        <v>0</v>
      </c>
      <c r="O699" s="161">
        <f t="shared" si="208"/>
        <v>0</v>
      </c>
      <c r="P699" s="161">
        <f t="shared" si="208"/>
        <v>0</v>
      </c>
      <c r="Q699" s="161">
        <f t="shared" si="208"/>
        <v>0</v>
      </c>
      <c r="R699" s="161">
        <f t="shared" si="208"/>
        <v>0</v>
      </c>
      <c r="S699" s="161">
        <f t="shared" si="208"/>
        <v>0</v>
      </c>
      <c r="T699" s="161">
        <f t="shared" si="208"/>
        <v>0</v>
      </c>
      <c r="U699" s="161">
        <f t="shared" si="208"/>
        <v>0</v>
      </c>
      <c r="V699" s="161">
        <f t="shared" si="208"/>
        <v>0</v>
      </c>
      <c r="W699" s="161">
        <f t="shared" si="208"/>
        <v>0</v>
      </c>
      <c r="X699" s="337"/>
      <c r="Y699" s="142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  <c r="BY699" s="96"/>
      <c r="BZ699" s="96"/>
      <c r="CA699" s="96"/>
      <c r="CB699" s="96"/>
      <c r="CC699" s="96"/>
      <c r="CD699" s="96"/>
      <c r="CE699" s="96"/>
      <c r="CF699" s="96"/>
      <c r="CG699" s="96"/>
      <c r="CH699" s="96"/>
      <c r="CI699" s="96"/>
      <c r="CJ699" s="96"/>
      <c r="CK699" s="96"/>
      <c r="CL699" s="96"/>
      <c r="CM699" s="96"/>
      <c r="CN699" s="96"/>
      <c r="CO699" s="96"/>
      <c r="CP699" s="96"/>
      <c r="CQ699" s="96"/>
      <c r="CR699" s="96"/>
      <c r="CS699" s="96"/>
      <c r="CT699" s="96"/>
      <c r="CU699" s="96"/>
      <c r="CV699" s="96"/>
      <c r="CW699" s="96"/>
      <c r="CX699" s="96"/>
      <c r="CY699" s="96"/>
      <c r="CZ699" s="96"/>
      <c r="DA699" s="96"/>
      <c r="DB699" s="96"/>
      <c r="DC699" s="96"/>
      <c r="DD699" s="96"/>
      <c r="DE699" s="96"/>
      <c r="DF699" s="96"/>
      <c r="DG699" s="96"/>
      <c r="DH699" s="96"/>
      <c r="DI699" s="96"/>
      <c r="DJ699" s="96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6"/>
      <c r="DV699" s="96"/>
      <c r="DW699" s="96"/>
      <c r="DX699" s="96"/>
      <c r="DY699" s="96"/>
      <c r="DZ699" s="96"/>
      <c r="EA699" s="96"/>
      <c r="EB699" s="96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96"/>
      <c r="EZ699" s="96"/>
      <c r="FA699" s="96"/>
      <c r="FB699" s="96"/>
      <c r="FC699" s="96"/>
      <c r="FD699" s="96"/>
      <c r="FE699" s="96"/>
      <c r="FF699" s="96"/>
      <c r="FG699" s="96"/>
      <c r="FH699" s="96"/>
      <c r="FI699" s="96"/>
      <c r="FJ699" s="96"/>
      <c r="FK699" s="96"/>
      <c r="FL699" s="96"/>
      <c r="FM699" s="96"/>
      <c r="FN699" s="96"/>
      <c r="FO699" s="96"/>
      <c r="FP699" s="96"/>
      <c r="FQ699" s="96"/>
      <c r="FR699" s="96"/>
      <c r="FS699" s="96"/>
      <c r="FT699" s="96"/>
      <c r="FU699" s="96"/>
      <c r="FV699" s="96"/>
      <c r="FW699" s="96"/>
      <c r="FX699" s="96"/>
      <c r="FY699" s="96"/>
      <c r="FZ699" s="96"/>
      <c r="GA699" s="96"/>
      <c r="GB699" s="96"/>
      <c r="GC699" s="96"/>
      <c r="GD699" s="96"/>
      <c r="GE699" s="96"/>
      <c r="GF699" s="96"/>
      <c r="GG699" s="96"/>
      <c r="GH699" s="96"/>
      <c r="GI699" s="96"/>
      <c r="GJ699" s="96"/>
      <c r="GK699" s="96"/>
      <c r="GL699" s="96"/>
      <c r="GM699" s="96"/>
      <c r="GN699" s="96"/>
      <c r="GO699" s="96"/>
      <c r="GP699" s="96"/>
    </row>
    <row r="700" spans="1:198" ht="12.75" customHeight="1">
      <c r="A700" s="333">
        <v>61</v>
      </c>
      <c r="B700" s="489" t="s">
        <v>148</v>
      </c>
      <c r="C700" s="398">
        <v>2019</v>
      </c>
      <c r="D700" s="358">
        <v>2025</v>
      </c>
      <c r="E700" s="415" t="s">
        <v>27</v>
      </c>
      <c r="F700" s="353">
        <f>277482+X700</f>
        <v>350051</v>
      </c>
      <c r="G700" s="455">
        <v>90095</v>
      </c>
      <c r="H700" s="86">
        <v>6050</v>
      </c>
      <c r="I700" s="211" t="s">
        <v>28</v>
      </c>
      <c r="J700" s="84">
        <v>21000</v>
      </c>
      <c r="K700" s="62"/>
      <c r="L700" s="84"/>
      <c r="M700" s="84">
        <v>30000</v>
      </c>
      <c r="N700" s="84">
        <v>30000</v>
      </c>
      <c r="O700" s="62"/>
      <c r="P700" s="62"/>
      <c r="Q700" s="62"/>
      <c r="R700" s="62"/>
      <c r="S700" s="62"/>
      <c r="T700" s="62"/>
      <c r="U700" s="62"/>
      <c r="V700" s="62"/>
      <c r="W700" s="62"/>
      <c r="X700" s="367">
        <f>SUM(L704:W704)</f>
        <v>72569</v>
      </c>
      <c r="Y700" s="142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  <c r="BY700" s="96"/>
      <c r="BZ700" s="96"/>
      <c r="CA700" s="96"/>
      <c r="CB700" s="96"/>
      <c r="CC700" s="96"/>
      <c r="CD700" s="96"/>
      <c r="CE700" s="96"/>
      <c r="CF700" s="96"/>
      <c r="CG700" s="96"/>
      <c r="CH700" s="96"/>
      <c r="CI700" s="96"/>
      <c r="CJ700" s="96"/>
      <c r="CK700" s="96"/>
      <c r="CL700" s="96"/>
      <c r="CM700" s="96"/>
      <c r="CN700" s="96"/>
      <c r="CO700" s="96"/>
      <c r="CP700" s="96"/>
      <c r="CQ700" s="96"/>
      <c r="CR700" s="96"/>
      <c r="CS700" s="96"/>
      <c r="CT700" s="96"/>
      <c r="CU700" s="96"/>
      <c r="CV700" s="96"/>
      <c r="CW700" s="96"/>
      <c r="CX700" s="96"/>
      <c r="CY700" s="96"/>
      <c r="CZ700" s="96"/>
      <c r="DA700" s="96"/>
      <c r="DB700" s="96"/>
      <c r="DC700" s="96"/>
      <c r="DD700" s="96"/>
      <c r="DE700" s="96"/>
      <c r="DF700" s="96"/>
      <c r="DG700" s="96"/>
      <c r="DH700" s="96"/>
      <c r="DI700" s="96"/>
      <c r="DJ700" s="96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6"/>
      <c r="DV700" s="96"/>
      <c r="DW700" s="96"/>
      <c r="DX700" s="96"/>
      <c r="DY700" s="96"/>
      <c r="DZ700" s="96"/>
      <c r="EA700" s="96"/>
      <c r="EB700" s="96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96"/>
      <c r="EZ700" s="96"/>
      <c r="FA700" s="96"/>
      <c r="FB700" s="96"/>
      <c r="FC700" s="96"/>
      <c r="FD700" s="96"/>
      <c r="FE700" s="96"/>
      <c r="FF700" s="96"/>
      <c r="FG700" s="96"/>
      <c r="FH700" s="96"/>
      <c r="FI700" s="96"/>
      <c r="FJ700" s="96"/>
      <c r="FK700" s="96"/>
      <c r="FL700" s="96"/>
      <c r="FM700" s="96"/>
      <c r="FN700" s="96"/>
      <c r="FO700" s="96"/>
      <c r="FP700" s="96"/>
      <c r="FQ700" s="96"/>
      <c r="FR700" s="96"/>
      <c r="FS700" s="96"/>
      <c r="FT700" s="96"/>
      <c r="FU700" s="96"/>
      <c r="FV700" s="96"/>
      <c r="FW700" s="96"/>
      <c r="FX700" s="96"/>
      <c r="FY700" s="96"/>
      <c r="FZ700" s="96"/>
      <c r="GA700" s="96"/>
      <c r="GB700" s="96"/>
      <c r="GC700" s="96"/>
      <c r="GD700" s="96"/>
      <c r="GE700" s="96"/>
      <c r="GF700" s="96"/>
      <c r="GG700" s="96"/>
      <c r="GH700" s="96"/>
      <c r="GI700" s="96"/>
      <c r="GJ700" s="96"/>
      <c r="GK700" s="96"/>
      <c r="GL700" s="96"/>
      <c r="GM700" s="96"/>
      <c r="GN700" s="96"/>
      <c r="GO700" s="96"/>
      <c r="GP700" s="96"/>
    </row>
    <row r="701" spans="1:198" ht="12.75" customHeight="1">
      <c r="A701" s="333"/>
      <c r="B701" s="489"/>
      <c r="C701" s="398"/>
      <c r="D701" s="358"/>
      <c r="E701" s="415"/>
      <c r="F701" s="353"/>
      <c r="G701" s="455"/>
      <c r="H701" s="86"/>
      <c r="I701" s="211" t="s">
        <v>31</v>
      </c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367"/>
      <c r="Y701" s="142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  <c r="BY701" s="96"/>
      <c r="BZ701" s="96"/>
      <c r="CA701" s="96"/>
      <c r="CB701" s="96"/>
      <c r="CC701" s="96"/>
      <c r="CD701" s="96"/>
      <c r="CE701" s="96"/>
      <c r="CF701" s="96"/>
      <c r="CG701" s="96"/>
      <c r="CH701" s="96"/>
      <c r="CI701" s="96"/>
      <c r="CJ701" s="96"/>
      <c r="CK701" s="96"/>
      <c r="CL701" s="96"/>
      <c r="CM701" s="96"/>
      <c r="CN701" s="96"/>
      <c r="CO701" s="96"/>
      <c r="CP701" s="96"/>
      <c r="CQ701" s="96"/>
      <c r="CR701" s="96"/>
      <c r="CS701" s="96"/>
      <c r="CT701" s="96"/>
      <c r="CU701" s="96"/>
      <c r="CV701" s="96"/>
      <c r="CW701" s="96"/>
      <c r="CX701" s="96"/>
      <c r="CY701" s="96"/>
      <c r="CZ701" s="96"/>
      <c r="DA701" s="96"/>
      <c r="DB701" s="96"/>
      <c r="DC701" s="96"/>
      <c r="DD701" s="96"/>
      <c r="DE701" s="96"/>
      <c r="DF701" s="96"/>
      <c r="DG701" s="96"/>
      <c r="DH701" s="96"/>
      <c r="DI701" s="96"/>
      <c r="DJ701" s="96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6"/>
      <c r="DV701" s="96"/>
      <c r="DW701" s="96"/>
      <c r="DX701" s="96"/>
      <c r="DY701" s="96"/>
      <c r="DZ701" s="96"/>
      <c r="EA701" s="96"/>
      <c r="EB701" s="96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96"/>
      <c r="EZ701" s="96"/>
      <c r="FA701" s="96"/>
      <c r="FB701" s="96"/>
      <c r="FC701" s="96"/>
      <c r="FD701" s="96"/>
      <c r="FE701" s="96"/>
      <c r="FF701" s="96"/>
      <c r="FG701" s="96"/>
      <c r="FH701" s="96"/>
      <c r="FI701" s="96"/>
      <c r="FJ701" s="96"/>
      <c r="FK701" s="96"/>
      <c r="FL701" s="96"/>
      <c r="FM701" s="96"/>
      <c r="FN701" s="96"/>
      <c r="FO701" s="96"/>
      <c r="FP701" s="96"/>
      <c r="FQ701" s="96"/>
      <c r="FR701" s="96"/>
      <c r="FS701" s="96"/>
      <c r="FT701" s="96"/>
      <c r="FU701" s="96"/>
      <c r="FV701" s="96"/>
      <c r="FW701" s="96"/>
      <c r="FX701" s="96"/>
      <c r="FY701" s="96"/>
      <c r="FZ701" s="96"/>
      <c r="GA701" s="96"/>
      <c r="GB701" s="96"/>
      <c r="GC701" s="96"/>
      <c r="GD701" s="96"/>
      <c r="GE701" s="96"/>
      <c r="GF701" s="96"/>
      <c r="GG701" s="96"/>
      <c r="GH701" s="96"/>
      <c r="GI701" s="96"/>
      <c r="GJ701" s="96"/>
      <c r="GK701" s="96"/>
      <c r="GL701" s="96"/>
      <c r="GM701" s="96"/>
      <c r="GN701" s="96"/>
      <c r="GO701" s="96"/>
      <c r="GP701" s="96"/>
    </row>
    <row r="702" spans="1:198" ht="12.75" customHeight="1">
      <c r="A702" s="333"/>
      <c r="B702" s="489"/>
      <c r="C702" s="398"/>
      <c r="D702" s="358"/>
      <c r="E702" s="415"/>
      <c r="F702" s="353"/>
      <c r="G702" s="455"/>
      <c r="H702" s="89">
        <v>6050</v>
      </c>
      <c r="I702" s="211" t="s">
        <v>149</v>
      </c>
      <c r="J702" s="62"/>
      <c r="K702" s="84">
        <v>7000</v>
      </c>
      <c r="L702" s="84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367"/>
      <c r="Y702" s="142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  <c r="BY702" s="96"/>
      <c r="BZ702" s="96"/>
      <c r="CA702" s="96"/>
      <c r="CB702" s="96"/>
      <c r="CC702" s="96"/>
      <c r="CD702" s="96"/>
      <c r="CE702" s="96"/>
      <c r="CF702" s="96"/>
      <c r="CG702" s="96"/>
      <c r="CH702" s="96"/>
      <c r="CI702" s="96"/>
      <c r="CJ702" s="96"/>
      <c r="CK702" s="96"/>
      <c r="CL702" s="96"/>
      <c r="CM702" s="96"/>
      <c r="CN702" s="96"/>
      <c r="CO702" s="96"/>
      <c r="CP702" s="96"/>
      <c r="CQ702" s="96"/>
      <c r="CR702" s="96"/>
      <c r="CS702" s="96"/>
      <c r="CT702" s="96"/>
      <c r="CU702" s="96"/>
      <c r="CV702" s="96"/>
      <c r="CW702" s="96"/>
      <c r="CX702" s="96"/>
      <c r="CY702" s="96"/>
      <c r="CZ702" s="96"/>
      <c r="DA702" s="96"/>
      <c r="DB702" s="96"/>
      <c r="DC702" s="96"/>
      <c r="DD702" s="96"/>
      <c r="DE702" s="96"/>
      <c r="DF702" s="96"/>
      <c r="DG702" s="96"/>
      <c r="DH702" s="96"/>
      <c r="DI702" s="96"/>
      <c r="DJ702" s="96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6"/>
      <c r="DV702" s="96"/>
      <c r="DW702" s="96"/>
      <c r="DX702" s="96"/>
      <c r="DY702" s="96"/>
      <c r="DZ702" s="96"/>
      <c r="EA702" s="96"/>
      <c r="EB702" s="96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96"/>
      <c r="EZ702" s="96"/>
      <c r="FA702" s="96"/>
      <c r="FB702" s="96"/>
      <c r="FC702" s="96"/>
      <c r="FD702" s="96"/>
      <c r="FE702" s="96"/>
      <c r="FF702" s="96"/>
      <c r="FG702" s="96"/>
      <c r="FH702" s="96"/>
      <c r="FI702" s="96"/>
      <c r="FJ702" s="96"/>
      <c r="FK702" s="96"/>
      <c r="FL702" s="96"/>
      <c r="FM702" s="96"/>
      <c r="FN702" s="96"/>
      <c r="FO702" s="96"/>
      <c r="FP702" s="96"/>
      <c r="FQ702" s="96"/>
      <c r="FR702" s="96"/>
      <c r="FS702" s="96"/>
      <c r="FT702" s="96"/>
      <c r="FU702" s="96"/>
      <c r="FV702" s="96"/>
      <c r="FW702" s="96"/>
      <c r="FX702" s="96"/>
      <c r="FY702" s="96"/>
      <c r="FZ702" s="96"/>
      <c r="GA702" s="96"/>
      <c r="GB702" s="96"/>
      <c r="GC702" s="96"/>
      <c r="GD702" s="96"/>
      <c r="GE702" s="96"/>
      <c r="GF702" s="96"/>
      <c r="GG702" s="96"/>
      <c r="GH702" s="96"/>
      <c r="GI702" s="96"/>
      <c r="GJ702" s="96"/>
      <c r="GK702" s="96"/>
      <c r="GL702" s="96"/>
      <c r="GM702" s="96"/>
      <c r="GN702" s="96"/>
      <c r="GO702" s="96"/>
      <c r="GP702" s="96"/>
    </row>
    <row r="703" spans="1:198" ht="12.75" customHeight="1">
      <c r="A703" s="333"/>
      <c r="B703" s="489"/>
      <c r="C703" s="398"/>
      <c r="D703" s="358"/>
      <c r="E703" s="415"/>
      <c r="F703" s="353"/>
      <c r="G703" s="455"/>
      <c r="H703" s="86">
        <v>6050</v>
      </c>
      <c r="I703" s="60" t="s">
        <v>70</v>
      </c>
      <c r="J703" s="62"/>
      <c r="K703" s="84">
        <v>15832</v>
      </c>
      <c r="L703" s="84"/>
      <c r="M703" s="84">
        <v>12569</v>
      </c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367"/>
      <c r="Y703" s="142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  <c r="BY703" s="96"/>
      <c r="BZ703" s="96"/>
      <c r="CA703" s="96"/>
      <c r="CB703" s="96"/>
      <c r="CC703" s="96"/>
      <c r="CD703" s="96"/>
      <c r="CE703" s="96"/>
      <c r="CF703" s="96"/>
      <c r="CG703" s="96"/>
      <c r="CH703" s="96"/>
      <c r="CI703" s="96"/>
      <c r="CJ703" s="96"/>
      <c r="CK703" s="96"/>
      <c r="CL703" s="96"/>
      <c r="CM703" s="96"/>
      <c r="CN703" s="96"/>
      <c r="CO703" s="96"/>
      <c r="CP703" s="96"/>
      <c r="CQ703" s="96"/>
      <c r="CR703" s="96"/>
      <c r="CS703" s="96"/>
      <c r="CT703" s="96"/>
      <c r="CU703" s="96"/>
      <c r="CV703" s="96"/>
      <c r="CW703" s="96"/>
      <c r="CX703" s="96"/>
      <c r="CY703" s="96"/>
      <c r="CZ703" s="96"/>
      <c r="DA703" s="96"/>
      <c r="DB703" s="96"/>
      <c r="DC703" s="96"/>
      <c r="DD703" s="96"/>
      <c r="DE703" s="96"/>
      <c r="DF703" s="96"/>
      <c r="DG703" s="96"/>
      <c r="DH703" s="96"/>
      <c r="DI703" s="96"/>
      <c r="DJ703" s="96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6"/>
      <c r="DV703" s="96"/>
      <c r="DW703" s="96"/>
      <c r="DX703" s="96"/>
      <c r="DY703" s="96"/>
      <c r="DZ703" s="96"/>
      <c r="EA703" s="96"/>
      <c r="EB703" s="96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96"/>
      <c r="EZ703" s="96"/>
      <c r="FA703" s="96"/>
      <c r="FB703" s="96"/>
      <c r="FC703" s="96"/>
      <c r="FD703" s="96"/>
      <c r="FE703" s="96"/>
      <c r="FF703" s="96"/>
      <c r="FG703" s="96"/>
      <c r="FH703" s="96"/>
      <c r="FI703" s="96"/>
      <c r="FJ703" s="96"/>
      <c r="FK703" s="96"/>
      <c r="FL703" s="96"/>
      <c r="FM703" s="96"/>
      <c r="FN703" s="96"/>
      <c r="FO703" s="96"/>
      <c r="FP703" s="96"/>
      <c r="FQ703" s="96"/>
      <c r="FR703" s="96"/>
      <c r="FS703" s="96"/>
      <c r="FT703" s="96"/>
      <c r="FU703" s="96"/>
      <c r="FV703" s="96"/>
      <c r="FW703" s="96"/>
      <c r="FX703" s="96"/>
      <c r="FY703" s="96"/>
      <c r="FZ703" s="96"/>
      <c r="GA703" s="96"/>
      <c r="GB703" s="96"/>
      <c r="GC703" s="96"/>
      <c r="GD703" s="96"/>
      <c r="GE703" s="96"/>
      <c r="GF703" s="96"/>
      <c r="GG703" s="96"/>
      <c r="GH703" s="96"/>
      <c r="GI703" s="96"/>
      <c r="GJ703" s="96"/>
      <c r="GK703" s="96"/>
      <c r="GL703" s="96"/>
      <c r="GM703" s="96"/>
      <c r="GN703" s="96"/>
      <c r="GO703" s="96"/>
      <c r="GP703" s="96"/>
    </row>
    <row r="704" spans="1:198" ht="11.25" customHeight="1">
      <c r="A704" s="333"/>
      <c r="B704" s="489"/>
      <c r="C704" s="398"/>
      <c r="D704" s="358"/>
      <c r="E704" s="415"/>
      <c r="F704" s="353"/>
      <c r="G704" s="455"/>
      <c r="H704" s="86"/>
      <c r="I704" s="64" t="s">
        <v>26</v>
      </c>
      <c r="J704" s="65">
        <f>SUM(J700:J703)</f>
        <v>21000</v>
      </c>
      <c r="K704" s="65">
        <f>SUM(K700:K703)</f>
        <v>22832</v>
      </c>
      <c r="L704" s="65">
        <f>SUM(L700:L703)</f>
        <v>0</v>
      </c>
      <c r="M704" s="65">
        <f t="shared" ref="M704:W704" si="209">SUM(M700:M703)</f>
        <v>42569</v>
      </c>
      <c r="N704" s="65">
        <f t="shared" si="209"/>
        <v>30000</v>
      </c>
      <c r="O704" s="65">
        <f t="shared" si="209"/>
        <v>0</v>
      </c>
      <c r="P704" s="65">
        <f t="shared" si="209"/>
        <v>0</v>
      </c>
      <c r="Q704" s="65">
        <f t="shared" si="209"/>
        <v>0</v>
      </c>
      <c r="R704" s="65">
        <f t="shared" si="209"/>
        <v>0</v>
      </c>
      <c r="S704" s="65">
        <f t="shared" si="209"/>
        <v>0</v>
      </c>
      <c r="T704" s="65">
        <f t="shared" si="209"/>
        <v>0</v>
      </c>
      <c r="U704" s="65">
        <f t="shared" si="209"/>
        <v>0</v>
      </c>
      <c r="V704" s="65">
        <f t="shared" si="209"/>
        <v>0</v>
      </c>
      <c r="W704" s="65">
        <f t="shared" si="209"/>
        <v>0</v>
      </c>
      <c r="X704" s="367"/>
      <c r="Y704" s="142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  <c r="BY704" s="96"/>
      <c r="BZ704" s="96"/>
      <c r="CA704" s="96"/>
      <c r="CB704" s="96"/>
      <c r="CC704" s="96"/>
      <c r="CD704" s="96"/>
      <c r="CE704" s="96"/>
      <c r="CF704" s="96"/>
      <c r="CG704" s="96"/>
      <c r="CH704" s="96"/>
      <c r="CI704" s="96"/>
      <c r="CJ704" s="96"/>
      <c r="CK704" s="96"/>
      <c r="CL704" s="96"/>
      <c r="CM704" s="96"/>
      <c r="CN704" s="96"/>
      <c r="CO704" s="96"/>
      <c r="CP704" s="96"/>
      <c r="CQ704" s="96"/>
      <c r="CR704" s="96"/>
      <c r="CS704" s="96"/>
      <c r="CT704" s="96"/>
      <c r="CU704" s="96"/>
      <c r="CV704" s="96"/>
      <c r="CW704" s="96"/>
      <c r="CX704" s="96"/>
      <c r="CY704" s="96"/>
      <c r="CZ704" s="96"/>
      <c r="DA704" s="96"/>
      <c r="DB704" s="96"/>
      <c r="DC704" s="96"/>
      <c r="DD704" s="96"/>
      <c r="DE704" s="96"/>
      <c r="DF704" s="96"/>
      <c r="DG704" s="96"/>
      <c r="DH704" s="96"/>
      <c r="DI704" s="96"/>
      <c r="DJ704" s="96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6"/>
      <c r="DV704" s="96"/>
      <c r="DW704" s="96"/>
      <c r="DX704" s="96"/>
      <c r="DY704" s="96"/>
      <c r="DZ704" s="96"/>
      <c r="EA704" s="96"/>
      <c r="EB704" s="96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96"/>
      <c r="EZ704" s="96"/>
      <c r="FA704" s="96"/>
      <c r="FB704" s="96"/>
      <c r="FC704" s="96"/>
      <c r="FD704" s="96"/>
      <c r="FE704" s="96"/>
      <c r="FF704" s="96"/>
      <c r="FG704" s="96"/>
      <c r="FH704" s="96"/>
      <c r="FI704" s="96"/>
      <c r="FJ704" s="96"/>
      <c r="FK704" s="96"/>
      <c r="FL704" s="96"/>
      <c r="FM704" s="96"/>
      <c r="FN704" s="96"/>
      <c r="FO704" s="96"/>
      <c r="FP704" s="96"/>
      <c r="FQ704" s="96"/>
      <c r="FR704" s="96"/>
      <c r="FS704" s="96"/>
      <c r="FT704" s="96"/>
      <c r="FU704" s="96"/>
      <c r="FV704" s="96"/>
      <c r="FW704" s="96"/>
      <c r="FX704" s="96"/>
      <c r="FY704" s="96"/>
      <c r="FZ704" s="96"/>
      <c r="GA704" s="96"/>
      <c r="GB704" s="96"/>
      <c r="GC704" s="96"/>
      <c r="GD704" s="96"/>
      <c r="GE704" s="96"/>
      <c r="GF704" s="96"/>
      <c r="GG704" s="96"/>
      <c r="GH704" s="96"/>
      <c r="GI704" s="96"/>
      <c r="GJ704" s="96"/>
      <c r="GK704" s="96"/>
      <c r="GL704" s="96"/>
      <c r="GM704" s="96"/>
      <c r="GN704" s="96"/>
      <c r="GO704" s="96"/>
      <c r="GP704" s="96"/>
    </row>
    <row r="705" spans="1:198" ht="12.75" hidden="1" customHeight="1">
      <c r="A705" s="333">
        <v>76</v>
      </c>
      <c r="B705" s="458" t="s">
        <v>112</v>
      </c>
      <c r="C705" s="405">
        <v>2019</v>
      </c>
      <c r="D705" s="355">
        <v>2021</v>
      </c>
      <c r="E705" s="406" t="s">
        <v>27</v>
      </c>
      <c r="F705" s="407">
        <v>0</v>
      </c>
      <c r="G705" s="420">
        <v>90095</v>
      </c>
      <c r="H705" s="104">
        <v>6050</v>
      </c>
      <c r="I705" s="114" t="s">
        <v>28</v>
      </c>
      <c r="J705" s="100">
        <v>30000</v>
      </c>
      <c r="K705" s="100">
        <v>105400</v>
      </c>
      <c r="L705" s="100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356">
        <f>SUM(L709:P709)</f>
        <v>0</v>
      </c>
      <c r="Y705" s="142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  <c r="BY705" s="96"/>
      <c r="BZ705" s="96"/>
      <c r="CA705" s="96"/>
      <c r="CB705" s="96"/>
      <c r="CC705" s="96"/>
      <c r="CD705" s="96"/>
      <c r="CE705" s="96"/>
      <c r="CF705" s="96"/>
      <c r="CG705" s="96"/>
      <c r="CH705" s="96"/>
      <c r="CI705" s="96"/>
      <c r="CJ705" s="96"/>
      <c r="CK705" s="96"/>
      <c r="CL705" s="96"/>
      <c r="CM705" s="96"/>
      <c r="CN705" s="96"/>
      <c r="CO705" s="96"/>
      <c r="CP705" s="96"/>
      <c r="CQ705" s="96"/>
      <c r="CR705" s="96"/>
      <c r="CS705" s="96"/>
      <c r="CT705" s="96"/>
      <c r="CU705" s="96"/>
      <c r="CV705" s="96"/>
      <c r="CW705" s="96"/>
      <c r="CX705" s="96"/>
      <c r="CY705" s="96"/>
      <c r="CZ705" s="96"/>
      <c r="DA705" s="96"/>
      <c r="DB705" s="96"/>
      <c r="DC705" s="96"/>
      <c r="DD705" s="96"/>
      <c r="DE705" s="96"/>
      <c r="DF705" s="96"/>
      <c r="DG705" s="96"/>
      <c r="DH705" s="96"/>
      <c r="DI705" s="96"/>
      <c r="DJ705" s="96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  <c r="FF705" s="96"/>
      <c r="FG705" s="96"/>
      <c r="FH705" s="96"/>
      <c r="FI705" s="96"/>
      <c r="FJ705" s="96"/>
      <c r="FK705" s="96"/>
      <c r="FL705" s="96"/>
      <c r="FM705" s="96"/>
      <c r="FN705" s="96"/>
      <c r="FO705" s="96"/>
      <c r="FP705" s="96"/>
      <c r="FQ705" s="96"/>
      <c r="FR705" s="96"/>
      <c r="FS705" s="96"/>
      <c r="FT705" s="96"/>
      <c r="FU705" s="96"/>
      <c r="FV705" s="96"/>
      <c r="FW705" s="96"/>
      <c r="FX705" s="96"/>
      <c r="FY705" s="96"/>
      <c r="FZ705" s="96"/>
      <c r="GA705" s="96"/>
      <c r="GB705" s="96"/>
      <c r="GC705" s="96"/>
      <c r="GD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</row>
    <row r="706" spans="1:198" ht="12.75" hidden="1" customHeight="1">
      <c r="A706" s="333"/>
      <c r="B706" s="458"/>
      <c r="C706" s="405"/>
      <c r="D706" s="355"/>
      <c r="E706" s="406"/>
      <c r="F706" s="407"/>
      <c r="G706" s="420"/>
      <c r="H706" s="104"/>
      <c r="I706" s="114" t="s">
        <v>31</v>
      </c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356"/>
      <c r="Y706" s="142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  <c r="BY706" s="96"/>
      <c r="BZ706" s="96"/>
      <c r="CA706" s="96"/>
      <c r="CB706" s="96"/>
      <c r="CC706" s="96"/>
      <c r="CD706" s="96"/>
      <c r="CE706" s="96"/>
      <c r="CF706" s="96"/>
      <c r="CG706" s="96"/>
      <c r="CH706" s="96"/>
      <c r="CI706" s="96"/>
      <c r="CJ706" s="96"/>
      <c r="CK706" s="96"/>
      <c r="CL706" s="96"/>
      <c r="CM706" s="96"/>
      <c r="CN706" s="96"/>
      <c r="CO706" s="96"/>
      <c r="CP706" s="96"/>
      <c r="CQ706" s="96"/>
      <c r="CR706" s="96"/>
      <c r="CS706" s="96"/>
      <c r="CT706" s="96"/>
      <c r="CU706" s="96"/>
      <c r="CV706" s="96"/>
      <c r="CW706" s="96"/>
      <c r="CX706" s="96"/>
      <c r="CY706" s="96"/>
      <c r="CZ706" s="96"/>
      <c r="DA706" s="96"/>
      <c r="DB706" s="96"/>
      <c r="DC706" s="96"/>
      <c r="DD706" s="96"/>
      <c r="DE706" s="96"/>
      <c r="DF706" s="96"/>
      <c r="DG706" s="96"/>
      <c r="DH706" s="96"/>
      <c r="DI706" s="96"/>
      <c r="DJ706" s="96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6"/>
      <c r="DV706" s="96"/>
      <c r="DW706" s="96"/>
      <c r="DX706" s="96"/>
      <c r="DY706" s="96"/>
      <c r="DZ706" s="96"/>
      <c r="EA706" s="96"/>
      <c r="EB706" s="96"/>
      <c r="EC706" s="96"/>
      <c r="ED706" s="96"/>
      <c r="EE706" s="96"/>
      <c r="EF706" s="96"/>
      <c r="EG706" s="96"/>
      <c r="EH706" s="96"/>
      <c r="EI706" s="96"/>
      <c r="EJ706" s="96"/>
      <c r="EK706" s="96"/>
      <c r="EL706" s="96"/>
      <c r="EM706" s="96"/>
      <c r="EN706" s="96"/>
      <c r="EO706" s="96"/>
      <c r="EP706" s="96"/>
      <c r="EQ706" s="96"/>
      <c r="ER706" s="96"/>
      <c r="ES706" s="96"/>
      <c r="ET706" s="96"/>
      <c r="EU706" s="96"/>
      <c r="EV706" s="96"/>
      <c r="EW706" s="96"/>
      <c r="EX706" s="96"/>
      <c r="EY706" s="96"/>
      <c r="EZ706" s="96"/>
      <c r="FA706" s="96"/>
      <c r="FB706" s="96"/>
      <c r="FC706" s="96"/>
      <c r="FD706" s="96"/>
      <c r="FE706" s="96"/>
      <c r="FF706" s="96"/>
      <c r="FG706" s="96"/>
      <c r="FH706" s="96"/>
      <c r="FI706" s="96"/>
      <c r="FJ706" s="96"/>
      <c r="FK706" s="96"/>
      <c r="FL706" s="96"/>
      <c r="FM706" s="96"/>
      <c r="FN706" s="96"/>
      <c r="FO706" s="96"/>
      <c r="FP706" s="96"/>
      <c r="FQ706" s="96"/>
      <c r="FR706" s="96"/>
      <c r="FS706" s="96"/>
      <c r="FT706" s="96"/>
      <c r="FU706" s="96"/>
      <c r="FV706" s="96"/>
      <c r="FW706" s="96"/>
      <c r="FX706" s="96"/>
      <c r="FY706" s="96"/>
      <c r="FZ706" s="96"/>
      <c r="GA706" s="96"/>
      <c r="GB706" s="96"/>
      <c r="GC706" s="96"/>
      <c r="GD706" s="96"/>
      <c r="GE706" s="96"/>
      <c r="GF706" s="96"/>
      <c r="GG706" s="96"/>
      <c r="GH706" s="96"/>
      <c r="GI706" s="96"/>
      <c r="GJ706" s="96"/>
      <c r="GK706" s="96"/>
      <c r="GL706" s="96"/>
      <c r="GM706" s="96"/>
      <c r="GN706" s="96"/>
      <c r="GO706" s="96"/>
      <c r="GP706" s="96"/>
    </row>
    <row r="707" spans="1:198" ht="12.75" hidden="1" customHeight="1">
      <c r="A707" s="333"/>
      <c r="B707" s="458"/>
      <c r="C707" s="405"/>
      <c r="D707" s="355"/>
      <c r="E707" s="406"/>
      <c r="F707" s="407"/>
      <c r="G707" s="420"/>
      <c r="H707" s="104"/>
      <c r="I707" s="114" t="s">
        <v>30</v>
      </c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356"/>
      <c r="Y707" s="142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  <c r="BY707" s="96"/>
      <c r="BZ707" s="96"/>
      <c r="CA707" s="96"/>
      <c r="CB707" s="96"/>
      <c r="CC707" s="96"/>
      <c r="CD707" s="96"/>
      <c r="CE707" s="96"/>
      <c r="CF707" s="96"/>
      <c r="CG707" s="96"/>
      <c r="CH707" s="96"/>
      <c r="CI707" s="96"/>
      <c r="CJ707" s="96"/>
      <c r="CK707" s="96"/>
      <c r="CL707" s="96"/>
      <c r="CM707" s="96"/>
      <c r="CN707" s="96"/>
      <c r="CO707" s="96"/>
      <c r="CP707" s="96"/>
      <c r="CQ707" s="96"/>
      <c r="CR707" s="96"/>
      <c r="CS707" s="96"/>
      <c r="CT707" s="96"/>
      <c r="CU707" s="96"/>
      <c r="CV707" s="96"/>
      <c r="CW707" s="96"/>
      <c r="CX707" s="96"/>
      <c r="CY707" s="96"/>
      <c r="CZ707" s="96"/>
      <c r="DA707" s="96"/>
      <c r="DB707" s="96"/>
      <c r="DC707" s="96"/>
      <c r="DD707" s="96"/>
      <c r="DE707" s="96"/>
      <c r="DF707" s="96"/>
      <c r="DG707" s="96"/>
      <c r="DH707" s="96"/>
      <c r="DI707" s="96"/>
      <c r="DJ707" s="96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6"/>
      <c r="DV707" s="96"/>
      <c r="DW707" s="96"/>
      <c r="DX707" s="96"/>
      <c r="DY707" s="96"/>
      <c r="DZ707" s="96"/>
      <c r="EA707" s="96"/>
      <c r="EB707" s="96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96"/>
      <c r="EZ707" s="96"/>
      <c r="FA707" s="96"/>
      <c r="FB707" s="96"/>
      <c r="FC707" s="96"/>
      <c r="FD707" s="96"/>
      <c r="FE707" s="96"/>
      <c r="FF707" s="96"/>
      <c r="FG707" s="96"/>
      <c r="FH707" s="96"/>
      <c r="FI707" s="96"/>
      <c r="FJ707" s="96"/>
      <c r="FK707" s="96"/>
      <c r="FL707" s="96"/>
      <c r="FM707" s="96"/>
      <c r="FN707" s="96"/>
      <c r="FO707" s="96"/>
      <c r="FP707" s="96"/>
      <c r="FQ707" s="96"/>
      <c r="FR707" s="96"/>
      <c r="FS707" s="96"/>
      <c r="FT707" s="96"/>
      <c r="FU707" s="96"/>
      <c r="FV707" s="96"/>
      <c r="FW707" s="96"/>
      <c r="FX707" s="96"/>
      <c r="FY707" s="96"/>
      <c r="FZ707" s="96"/>
      <c r="GA707" s="96"/>
      <c r="GB707" s="96"/>
      <c r="GC707" s="96"/>
      <c r="GD707" s="96"/>
      <c r="GE707" s="96"/>
      <c r="GF707" s="96"/>
      <c r="GG707" s="96"/>
      <c r="GH707" s="96"/>
      <c r="GI707" s="96"/>
      <c r="GJ707" s="96"/>
      <c r="GK707" s="96"/>
      <c r="GL707" s="96"/>
      <c r="GM707" s="96"/>
      <c r="GN707" s="96"/>
      <c r="GO707" s="96"/>
      <c r="GP707" s="96"/>
    </row>
    <row r="708" spans="1:198" ht="12.75" hidden="1" customHeight="1">
      <c r="A708" s="333"/>
      <c r="B708" s="458"/>
      <c r="C708" s="405"/>
      <c r="D708" s="355"/>
      <c r="E708" s="406"/>
      <c r="F708" s="407"/>
      <c r="G708" s="420"/>
      <c r="H708" s="104"/>
      <c r="I708" s="92" t="s">
        <v>70</v>
      </c>
      <c r="J708" s="98"/>
      <c r="K708" s="100">
        <v>18627</v>
      </c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356"/>
      <c r="Y708" s="142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  <c r="BY708" s="96"/>
      <c r="BZ708" s="96"/>
      <c r="CA708" s="96"/>
      <c r="CB708" s="96"/>
      <c r="CC708" s="96"/>
      <c r="CD708" s="96"/>
      <c r="CE708" s="96"/>
      <c r="CF708" s="96"/>
      <c r="CG708" s="96"/>
      <c r="CH708" s="96"/>
      <c r="CI708" s="96"/>
      <c r="CJ708" s="96"/>
      <c r="CK708" s="96"/>
      <c r="CL708" s="96"/>
      <c r="CM708" s="96"/>
      <c r="CN708" s="96"/>
      <c r="CO708" s="96"/>
      <c r="CP708" s="96"/>
      <c r="CQ708" s="96"/>
      <c r="CR708" s="96"/>
      <c r="CS708" s="96"/>
      <c r="CT708" s="96"/>
      <c r="CU708" s="96"/>
      <c r="CV708" s="96"/>
      <c r="CW708" s="96"/>
      <c r="CX708" s="96"/>
      <c r="CY708" s="96"/>
      <c r="CZ708" s="96"/>
      <c r="DA708" s="96"/>
      <c r="DB708" s="96"/>
      <c r="DC708" s="96"/>
      <c r="DD708" s="96"/>
      <c r="DE708" s="96"/>
      <c r="DF708" s="96"/>
      <c r="DG708" s="96"/>
      <c r="DH708" s="96"/>
      <c r="DI708" s="96"/>
      <c r="DJ708" s="96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6"/>
      <c r="DV708" s="96"/>
      <c r="DW708" s="96"/>
      <c r="DX708" s="96"/>
      <c r="DY708" s="96"/>
      <c r="DZ708" s="96"/>
      <c r="EA708" s="96"/>
      <c r="EB708" s="96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96"/>
      <c r="EZ708" s="96"/>
      <c r="FA708" s="96"/>
      <c r="FB708" s="96"/>
      <c r="FC708" s="96"/>
      <c r="FD708" s="96"/>
      <c r="FE708" s="96"/>
      <c r="FF708" s="96"/>
      <c r="FG708" s="96"/>
      <c r="FH708" s="96"/>
      <c r="FI708" s="96"/>
      <c r="FJ708" s="96"/>
      <c r="FK708" s="96"/>
      <c r="FL708" s="96"/>
      <c r="FM708" s="96"/>
      <c r="FN708" s="96"/>
      <c r="FO708" s="96"/>
      <c r="FP708" s="96"/>
      <c r="FQ708" s="96"/>
      <c r="FR708" s="96"/>
      <c r="FS708" s="96"/>
      <c r="FT708" s="96"/>
      <c r="FU708" s="96"/>
      <c r="FV708" s="96"/>
      <c r="FW708" s="96"/>
      <c r="FX708" s="96"/>
      <c r="FY708" s="96"/>
      <c r="FZ708" s="96"/>
      <c r="GA708" s="96"/>
      <c r="GB708" s="96"/>
      <c r="GC708" s="96"/>
      <c r="GD708" s="96"/>
      <c r="GE708" s="96"/>
      <c r="GF708" s="96"/>
      <c r="GG708" s="96"/>
      <c r="GH708" s="96"/>
      <c r="GI708" s="96"/>
      <c r="GJ708" s="96"/>
      <c r="GK708" s="96"/>
      <c r="GL708" s="96"/>
      <c r="GM708" s="96"/>
      <c r="GN708" s="96"/>
      <c r="GO708" s="96"/>
      <c r="GP708" s="96"/>
    </row>
    <row r="709" spans="1:198" ht="12.75" hidden="1" customHeight="1">
      <c r="A709" s="333"/>
      <c r="B709" s="458"/>
      <c r="C709" s="405"/>
      <c r="D709" s="355"/>
      <c r="E709" s="406"/>
      <c r="F709" s="407"/>
      <c r="G709" s="420"/>
      <c r="H709" s="104"/>
      <c r="I709" s="101" t="s">
        <v>26</v>
      </c>
      <c r="J709" s="102">
        <f>SUM(J705:J708)</f>
        <v>30000</v>
      </c>
      <c r="K709" s="102">
        <f>SUM(K705:K708)</f>
        <v>124027</v>
      </c>
      <c r="L709" s="102">
        <f>SUM(L705:L708)</f>
        <v>0</v>
      </c>
      <c r="M709" s="102">
        <f t="shared" ref="M709:W709" si="210">SUM(M705:M708)</f>
        <v>0</v>
      </c>
      <c r="N709" s="102">
        <f t="shared" si="210"/>
        <v>0</v>
      </c>
      <c r="O709" s="102">
        <f t="shared" si="210"/>
        <v>0</v>
      </c>
      <c r="P709" s="102">
        <f t="shared" si="210"/>
        <v>0</v>
      </c>
      <c r="Q709" s="102">
        <f t="shared" si="210"/>
        <v>0</v>
      </c>
      <c r="R709" s="102">
        <f t="shared" si="210"/>
        <v>0</v>
      </c>
      <c r="S709" s="102">
        <f t="shared" si="210"/>
        <v>0</v>
      </c>
      <c r="T709" s="102">
        <f t="shared" si="210"/>
        <v>0</v>
      </c>
      <c r="U709" s="102">
        <f t="shared" si="210"/>
        <v>0</v>
      </c>
      <c r="V709" s="102">
        <f t="shared" si="210"/>
        <v>0</v>
      </c>
      <c r="W709" s="102">
        <f t="shared" si="210"/>
        <v>0</v>
      </c>
      <c r="X709" s="356"/>
      <c r="Y709" s="142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  <c r="BY709" s="96"/>
      <c r="BZ709" s="96"/>
      <c r="CA709" s="96"/>
      <c r="CB709" s="96"/>
      <c r="CC709" s="96"/>
      <c r="CD709" s="96"/>
      <c r="CE709" s="96"/>
      <c r="CF709" s="96"/>
      <c r="CG709" s="96"/>
      <c r="CH709" s="96"/>
      <c r="CI709" s="96"/>
      <c r="CJ709" s="96"/>
      <c r="CK709" s="96"/>
      <c r="CL709" s="96"/>
      <c r="CM709" s="96"/>
      <c r="CN709" s="96"/>
      <c r="CO709" s="96"/>
      <c r="CP709" s="96"/>
      <c r="CQ709" s="96"/>
      <c r="CR709" s="96"/>
      <c r="CS709" s="96"/>
      <c r="CT709" s="96"/>
      <c r="CU709" s="96"/>
      <c r="CV709" s="96"/>
      <c r="CW709" s="96"/>
      <c r="CX709" s="96"/>
      <c r="CY709" s="96"/>
      <c r="CZ709" s="96"/>
      <c r="DA709" s="96"/>
      <c r="DB709" s="96"/>
      <c r="DC709" s="96"/>
      <c r="DD709" s="96"/>
      <c r="DE709" s="96"/>
      <c r="DF709" s="96"/>
      <c r="DG709" s="96"/>
      <c r="DH709" s="96"/>
      <c r="DI709" s="96"/>
      <c r="DJ709" s="96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6"/>
      <c r="DV709" s="96"/>
      <c r="DW709" s="96"/>
      <c r="DX709" s="96"/>
      <c r="DY709" s="96"/>
      <c r="DZ709" s="96"/>
      <c r="EA709" s="96"/>
      <c r="EB709" s="96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96"/>
      <c r="EZ709" s="96"/>
      <c r="FA709" s="96"/>
      <c r="FB709" s="96"/>
      <c r="FC709" s="96"/>
      <c r="FD709" s="96"/>
      <c r="FE709" s="96"/>
      <c r="FF709" s="96"/>
      <c r="FG709" s="96"/>
      <c r="FH709" s="96"/>
      <c r="FI709" s="96"/>
      <c r="FJ709" s="96"/>
      <c r="FK709" s="96"/>
      <c r="FL709" s="96"/>
      <c r="FM709" s="96"/>
      <c r="FN709" s="96"/>
      <c r="FO709" s="96"/>
      <c r="FP709" s="96"/>
      <c r="FQ709" s="96"/>
      <c r="FR709" s="96"/>
      <c r="FS709" s="96"/>
      <c r="FT709" s="96"/>
      <c r="FU709" s="96"/>
      <c r="FV709" s="96"/>
      <c r="FW709" s="96"/>
      <c r="FX709" s="96"/>
      <c r="FY709" s="96"/>
      <c r="FZ709" s="96"/>
      <c r="GA709" s="96"/>
      <c r="GB709" s="96"/>
      <c r="GC709" s="96"/>
      <c r="GD709" s="96"/>
      <c r="GE709" s="96"/>
      <c r="GF709" s="96"/>
      <c r="GG709" s="96"/>
      <c r="GH709" s="96"/>
      <c r="GI709" s="96"/>
      <c r="GJ709" s="96"/>
      <c r="GK709" s="96"/>
      <c r="GL709" s="96"/>
      <c r="GM709" s="96"/>
      <c r="GN709" s="96"/>
      <c r="GO709" s="96"/>
      <c r="GP709" s="96"/>
    </row>
    <row r="710" spans="1:198" ht="11.25" customHeight="1">
      <c r="A710" s="333">
        <v>62</v>
      </c>
      <c r="B710" s="489" t="s">
        <v>113</v>
      </c>
      <c r="C710" s="398">
        <v>2019</v>
      </c>
      <c r="D710" s="358">
        <v>2024</v>
      </c>
      <c r="E710" s="415" t="s">
        <v>27</v>
      </c>
      <c r="F710" s="353">
        <f>481595+X710</f>
        <v>604596</v>
      </c>
      <c r="G710" s="455">
        <v>90095</v>
      </c>
      <c r="H710" s="86">
        <v>6050</v>
      </c>
      <c r="I710" s="211" t="s">
        <v>28</v>
      </c>
      <c r="J710" s="84">
        <v>50000</v>
      </c>
      <c r="K710" s="62"/>
      <c r="L710" s="84"/>
      <c r="M710" s="84">
        <v>77426</v>
      </c>
      <c r="N710" s="84">
        <v>0</v>
      </c>
      <c r="O710" s="62"/>
      <c r="P710" s="62"/>
      <c r="Q710" s="62"/>
      <c r="R710" s="62"/>
      <c r="S710" s="62"/>
      <c r="T710" s="62"/>
      <c r="U710" s="62"/>
      <c r="V710" s="62"/>
      <c r="W710" s="62"/>
      <c r="X710" s="367">
        <f>SUM(L714:W714)</f>
        <v>123001</v>
      </c>
      <c r="Y710" s="142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  <c r="BY710" s="96"/>
      <c r="BZ710" s="96"/>
      <c r="CA710" s="96"/>
      <c r="CB710" s="96"/>
      <c r="CC710" s="96"/>
      <c r="CD710" s="96"/>
      <c r="CE710" s="96"/>
      <c r="CF710" s="96"/>
      <c r="CG710" s="96"/>
      <c r="CH710" s="96"/>
      <c r="CI710" s="96"/>
      <c r="CJ710" s="96"/>
      <c r="CK710" s="96"/>
      <c r="CL710" s="96"/>
      <c r="CM710" s="96"/>
      <c r="CN710" s="96"/>
      <c r="CO710" s="96"/>
      <c r="CP710" s="96"/>
      <c r="CQ710" s="96"/>
      <c r="CR710" s="96"/>
      <c r="CS710" s="96"/>
      <c r="CT710" s="96"/>
      <c r="CU710" s="96"/>
      <c r="CV710" s="96"/>
      <c r="CW710" s="96"/>
      <c r="CX710" s="96"/>
      <c r="CY710" s="96"/>
      <c r="CZ710" s="96"/>
      <c r="DA710" s="96"/>
      <c r="DB710" s="96"/>
      <c r="DC710" s="96"/>
      <c r="DD710" s="96"/>
      <c r="DE710" s="96"/>
      <c r="DF710" s="96"/>
      <c r="DG710" s="96"/>
      <c r="DH710" s="96"/>
      <c r="DI710" s="96"/>
      <c r="DJ710" s="96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6"/>
      <c r="DV710" s="96"/>
      <c r="DW710" s="96"/>
      <c r="DX710" s="96"/>
      <c r="DY710" s="96"/>
      <c r="DZ710" s="96"/>
      <c r="EA710" s="96"/>
      <c r="EB710" s="96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96"/>
      <c r="EZ710" s="96"/>
      <c r="FA710" s="96"/>
      <c r="FB710" s="96"/>
      <c r="FC710" s="96"/>
      <c r="FD710" s="96"/>
      <c r="FE710" s="96"/>
      <c r="FF710" s="96"/>
      <c r="FG710" s="96"/>
      <c r="FH710" s="96"/>
      <c r="FI710" s="96"/>
      <c r="FJ710" s="96"/>
      <c r="FK710" s="96"/>
      <c r="FL710" s="96"/>
      <c r="FM710" s="96"/>
      <c r="FN710" s="96"/>
      <c r="FO710" s="96"/>
      <c r="FP710" s="96"/>
      <c r="FQ710" s="96"/>
      <c r="FR710" s="96"/>
      <c r="FS710" s="96"/>
      <c r="FT710" s="96"/>
      <c r="FU710" s="96"/>
      <c r="FV710" s="96"/>
      <c r="FW710" s="96"/>
      <c r="FX710" s="96"/>
      <c r="FY710" s="96"/>
      <c r="FZ710" s="96"/>
      <c r="GA710" s="96"/>
      <c r="GB710" s="96"/>
      <c r="GC710" s="96"/>
      <c r="GD710" s="96"/>
      <c r="GE710" s="96"/>
      <c r="GF710" s="96"/>
      <c r="GG710" s="96"/>
      <c r="GH710" s="96"/>
      <c r="GI710" s="96"/>
      <c r="GJ710" s="96"/>
      <c r="GK710" s="96"/>
      <c r="GL710" s="96"/>
      <c r="GM710" s="96"/>
      <c r="GN710" s="96"/>
      <c r="GO710" s="96"/>
      <c r="GP710" s="96"/>
    </row>
    <row r="711" spans="1:198" ht="11.25" customHeight="1">
      <c r="A711" s="333"/>
      <c r="B711" s="489"/>
      <c r="C711" s="398"/>
      <c r="D711" s="358"/>
      <c r="E711" s="415"/>
      <c r="F711" s="353"/>
      <c r="G711" s="455"/>
      <c r="H711" s="86"/>
      <c r="I711" s="211" t="s">
        <v>31</v>
      </c>
      <c r="J711" s="62"/>
      <c r="K711" s="62"/>
      <c r="L711" s="62"/>
      <c r="M711" s="84">
        <v>45575</v>
      </c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367"/>
      <c r="Y711" s="142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  <c r="BY711" s="96"/>
      <c r="BZ711" s="96"/>
      <c r="CA711" s="96"/>
      <c r="CB711" s="96"/>
      <c r="CC711" s="96"/>
      <c r="CD711" s="96"/>
      <c r="CE711" s="96"/>
      <c r="CF711" s="96"/>
      <c r="CG711" s="96"/>
      <c r="CH711" s="96"/>
      <c r="CI711" s="96"/>
      <c r="CJ711" s="96"/>
      <c r="CK711" s="96"/>
      <c r="CL711" s="96"/>
      <c r="CM711" s="96"/>
      <c r="CN711" s="96"/>
      <c r="CO711" s="96"/>
      <c r="CP711" s="96"/>
      <c r="CQ711" s="96"/>
      <c r="CR711" s="96"/>
      <c r="CS711" s="96"/>
      <c r="CT711" s="96"/>
      <c r="CU711" s="96"/>
      <c r="CV711" s="96"/>
      <c r="CW711" s="96"/>
      <c r="CX711" s="96"/>
      <c r="CY711" s="96"/>
      <c r="CZ711" s="96"/>
      <c r="DA711" s="96"/>
      <c r="DB711" s="96"/>
      <c r="DC711" s="96"/>
      <c r="DD711" s="96"/>
      <c r="DE711" s="96"/>
      <c r="DF711" s="96"/>
      <c r="DG711" s="96"/>
      <c r="DH711" s="96"/>
      <c r="DI711" s="96"/>
      <c r="DJ711" s="96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6"/>
      <c r="DV711" s="96"/>
      <c r="DW711" s="96"/>
      <c r="DX711" s="96"/>
      <c r="DY711" s="96"/>
      <c r="DZ711" s="96"/>
      <c r="EA711" s="96"/>
      <c r="EB711" s="96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96"/>
      <c r="EZ711" s="96"/>
      <c r="FA711" s="96"/>
      <c r="FB711" s="96"/>
      <c r="FC711" s="96"/>
      <c r="FD711" s="96"/>
      <c r="FE711" s="96"/>
      <c r="FF711" s="96"/>
      <c r="FG711" s="96"/>
      <c r="FH711" s="96"/>
      <c r="FI711" s="96"/>
      <c r="FJ711" s="96"/>
      <c r="FK711" s="96"/>
      <c r="FL711" s="96"/>
      <c r="FM711" s="96"/>
      <c r="FN711" s="96"/>
      <c r="FO711" s="96"/>
      <c r="FP711" s="96"/>
      <c r="FQ711" s="96"/>
      <c r="FR711" s="96"/>
      <c r="FS711" s="96"/>
      <c r="FT711" s="96"/>
      <c r="FU711" s="96"/>
      <c r="FV711" s="96"/>
      <c r="FW711" s="96"/>
      <c r="FX711" s="96"/>
      <c r="FY711" s="96"/>
      <c r="FZ711" s="96"/>
      <c r="GA711" s="96"/>
      <c r="GB711" s="96"/>
      <c r="GC711" s="96"/>
      <c r="GD711" s="96"/>
      <c r="GE711" s="96"/>
      <c r="GF711" s="96"/>
      <c r="GG711" s="96"/>
      <c r="GH711" s="96"/>
      <c r="GI711" s="96"/>
      <c r="GJ711" s="96"/>
      <c r="GK711" s="96"/>
      <c r="GL711" s="96"/>
      <c r="GM711" s="96"/>
      <c r="GN711" s="96"/>
      <c r="GO711" s="96"/>
      <c r="GP711" s="96"/>
    </row>
    <row r="712" spans="1:198" ht="11.25" customHeight="1">
      <c r="A712" s="333"/>
      <c r="B712" s="489"/>
      <c r="C712" s="398"/>
      <c r="D712" s="358"/>
      <c r="E712" s="415"/>
      <c r="F712" s="353"/>
      <c r="G712" s="455"/>
      <c r="H712" s="86"/>
      <c r="I712" s="211" t="s">
        <v>33</v>
      </c>
      <c r="J712" s="62"/>
      <c r="K712" s="84">
        <v>5000</v>
      </c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367"/>
      <c r="Y712" s="142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  <c r="BN712" s="96"/>
      <c r="BO712" s="96"/>
      <c r="BP712" s="96"/>
      <c r="BQ712" s="96"/>
      <c r="BR712" s="96"/>
      <c r="BS712" s="96"/>
      <c r="BT712" s="96"/>
      <c r="BU712" s="96"/>
      <c r="BV712" s="96"/>
      <c r="BW712" s="96"/>
      <c r="BX712" s="96"/>
      <c r="BY712" s="96"/>
      <c r="BZ712" s="96"/>
      <c r="CA712" s="96"/>
      <c r="CB712" s="96"/>
      <c r="CC712" s="96"/>
      <c r="CD712" s="96"/>
      <c r="CE712" s="96"/>
      <c r="CF712" s="96"/>
      <c r="CG712" s="96"/>
      <c r="CH712" s="96"/>
      <c r="CI712" s="96"/>
      <c r="CJ712" s="96"/>
      <c r="CK712" s="96"/>
      <c r="CL712" s="96"/>
      <c r="CM712" s="96"/>
      <c r="CN712" s="96"/>
      <c r="CO712" s="96"/>
      <c r="CP712" s="96"/>
      <c r="CQ712" s="96"/>
      <c r="CR712" s="96"/>
      <c r="CS712" s="96"/>
      <c r="CT712" s="96"/>
      <c r="CU712" s="96"/>
      <c r="CV712" s="96"/>
      <c r="CW712" s="96"/>
      <c r="CX712" s="96"/>
      <c r="CY712" s="96"/>
      <c r="CZ712" s="96"/>
      <c r="DA712" s="96"/>
      <c r="DB712" s="96"/>
      <c r="DC712" s="96"/>
      <c r="DD712" s="96"/>
      <c r="DE712" s="96"/>
      <c r="DF712" s="96"/>
      <c r="DG712" s="96"/>
      <c r="DH712" s="96"/>
      <c r="DI712" s="96"/>
      <c r="DJ712" s="96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6"/>
      <c r="DV712" s="96"/>
      <c r="DW712" s="96"/>
      <c r="DX712" s="96"/>
      <c r="DY712" s="96"/>
      <c r="DZ712" s="96"/>
      <c r="EA712" s="96"/>
      <c r="EB712" s="96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96"/>
      <c r="EZ712" s="96"/>
      <c r="FA712" s="96"/>
      <c r="FB712" s="96"/>
      <c r="FC712" s="96"/>
      <c r="FD712" s="96"/>
      <c r="FE712" s="96"/>
      <c r="FF712" s="96"/>
      <c r="FG712" s="96"/>
      <c r="FH712" s="96"/>
      <c r="FI712" s="96"/>
      <c r="FJ712" s="96"/>
      <c r="FK712" s="96"/>
      <c r="FL712" s="96"/>
      <c r="FM712" s="96"/>
      <c r="FN712" s="96"/>
      <c r="FO712" s="96"/>
      <c r="FP712" s="96"/>
      <c r="FQ712" s="96"/>
      <c r="FR712" s="96"/>
      <c r="FS712" s="96"/>
      <c r="FT712" s="96"/>
      <c r="FU712" s="96"/>
      <c r="FV712" s="96"/>
      <c r="FW712" s="96"/>
      <c r="FX712" s="96"/>
      <c r="FY712" s="96"/>
      <c r="FZ712" s="96"/>
      <c r="GA712" s="96"/>
      <c r="GB712" s="96"/>
      <c r="GC712" s="96"/>
      <c r="GD712" s="96"/>
      <c r="GE712" s="96"/>
      <c r="GF712" s="96"/>
      <c r="GG712" s="96"/>
      <c r="GH712" s="96"/>
      <c r="GI712" s="96"/>
      <c r="GJ712" s="96"/>
      <c r="GK712" s="96"/>
      <c r="GL712" s="96"/>
      <c r="GM712" s="96"/>
      <c r="GN712" s="96"/>
      <c r="GO712" s="96"/>
      <c r="GP712" s="96"/>
    </row>
    <row r="713" spans="1:198" ht="11.25" customHeight="1">
      <c r="A713" s="333"/>
      <c r="B713" s="489"/>
      <c r="C713" s="398"/>
      <c r="D713" s="358"/>
      <c r="E713" s="415"/>
      <c r="F713" s="353"/>
      <c r="G713" s="455"/>
      <c r="H713" s="86"/>
      <c r="I713" s="60" t="s">
        <v>70</v>
      </c>
      <c r="J713" s="62"/>
      <c r="K713" s="84">
        <v>30000</v>
      </c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367"/>
      <c r="Y713" s="142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  <c r="BN713" s="96"/>
      <c r="BO713" s="96"/>
      <c r="BP713" s="96"/>
      <c r="BQ713" s="96"/>
      <c r="BR713" s="96"/>
      <c r="BS713" s="96"/>
      <c r="BT713" s="96"/>
      <c r="BU713" s="96"/>
      <c r="BV713" s="96"/>
      <c r="BW713" s="96"/>
      <c r="BX713" s="96"/>
      <c r="BY713" s="96"/>
      <c r="BZ713" s="96"/>
      <c r="CA713" s="96"/>
      <c r="CB713" s="96"/>
      <c r="CC713" s="96"/>
      <c r="CD713" s="96"/>
      <c r="CE713" s="96"/>
      <c r="CF713" s="96"/>
      <c r="CG713" s="96"/>
      <c r="CH713" s="96"/>
      <c r="CI713" s="96"/>
      <c r="CJ713" s="96"/>
      <c r="CK713" s="96"/>
      <c r="CL713" s="96"/>
      <c r="CM713" s="96"/>
      <c r="CN713" s="96"/>
      <c r="CO713" s="96"/>
      <c r="CP713" s="96"/>
      <c r="CQ713" s="96"/>
      <c r="CR713" s="96"/>
      <c r="CS713" s="96"/>
      <c r="CT713" s="96"/>
      <c r="CU713" s="96"/>
      <c r="CV713" s="96"/>
      <c r="CW713" s="96"/>
      <c r="CX713" s="96"/>
      <c r="CY713" s="96"/>
      <c r="CZ713" s="96"/>
      <c r="DA713" s="96"/>
      <c r="DB713" s="96"/>
      <c r="DC713" s="96"/>
      <c r="DD713" s="96"/>
      <c r="DE713" s="96"/>
      <c r="DF713" s="96"/>
      <c r="DG713" s="96"/>
      <c r="DH713" s="96"/>
      <c r="DI713" s="96"/>
      <c r="DJ713" s="96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6"/>
      <c r="DV713" s="96"/>
      <c r="DW713" s="96"/>
      <c r="DX713" s="96"/>
      <c r="DY713" s="96"/>
      <c r="DZ713" s="96"/>
      <c r="EA713" s="96"/>
      <c r="EB713" s="96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96"/>
      <c r="EZ713" s="96"/>
      <c r="FA713" s="96"/>
      <c r="FB713" s="96"/>
      <c r="FC713" s="96"/>
      <c r="FD713" s="96"/>
      <c r="FE713" s="96"/>
      <c r="FF713" s="96"/>
      <c r="FG713" s="96"/>
      <c r="FH713" s="96"/>
      <c r="FI713" s="96"/>
      <c r="FJ713" s="96"/>
      <c r="FK713" s="96"/>
      <c r="FL713" s="96"/>
      <c r="FM713" s="96"/>
      <c r="FN713" s="96"/>
      <c r="FO713" s="96"/>
      <c r="FP713" s="96"/>
      <c r="FQ713" s="96"/>
      <c r="FR713" s="96"/>
      <c r="FS713" s="96"/>
      <c r="FT713" s="96"/>
      <c r="FU713" s="96"/>
      <c r="FV713" s="96"/>
      <c r="FW713" s="96"/>
      <c r="FX713" s="96"/>
      <c r="FY713" s="96"/>
      <c r="FZ713" s="96"/>
      <c r="GA713" s="96"/>
      <c r="GB713" s="96"/>
      <c r="GC713" s="96"/>
      <c r="GD713" s="96"/>
      <c r="GE713" s="96"/>
      <c r="GF713" s="96"/>
      <c r="GG713" s="96"/>
      <c r="GH713" s="96"/>
      <c r="GI713" s="96"/>
      <c r="GJ713" s="96"/>
      <c r="GK713" s="96"/>
      <c r="GL713" s="96"/>
      <c r="GM713" s="96"/>
      <c r="GN713" s="96"/>
      <c r="GO713" s="96"/>
      <c r="GP713" s="96"/>
    </row>
    <row r="714" spans="1:198" ht="11.25" customHeight="1">
      <c r="A714" s="333"/>
      <c r="B714" s="489"/>
      <c r="C714" s="398"/>
      <c r="D714" s="358"/>
      <c r="E714" s="415"/>
      <c r="F714" s="353"/>
      <c r="G714" s="455"/>
      <c r="H714" s="86"/>
      <c r="I714" s="64" t="s">
        <v>26</v>
      </c>
      <c r="J714" s="65">
        <f>SUM(J710:J713)</f>
        <v>50000</v>
      </c>
      <c r="K714" s="65">
        <f>SUM(K710:K713)</f>
        <v>35000</v>
      </c>
      <c r="L714" s="65">
        <f>SUM(L710:L713)</f>
        <v>0</v>
      </c>
      <c r="M714" s="65">
        <f t="shared" ref="M714:W714" si="211">SUM(M710:M713)</f>
        <v>123001</v>
      </c>
      <c r="N714" s="65">
        <f t="shared" si="211"/>
        <v>0</v>
      </c>
      <c r="O714" s="65">
        <f t="shared" si="211"/>
        <v>0</v>
      </c>
      <c r="P714" s="65">
        <f t="shared" si="211"/>
        <v>0</v>
      </c>
      <c r="Q714" s="65">
        <f t="shared" si="211"/>
        <v>0</v>
      </c>
      <c r="R714" s="65">
        <f t="shared" si="211"/>
        <v>0</v>
      </c>
      <c r="S714" s="65">
        <f t="shared" si="211"/>
        <v>0</v>
      </c>
      <c r="T714" s="65">
        <f t="shared" si="211"/>
        <v>0</v>
      </c>
      <c r="U714" s="65">
        <f t="shared" si="211"/>
        <v>0</v>
      </c>
      <c r="V714" s="65">
        <f t="shared" si="211"/>
        <v>0</v>
      </c>
      <c r="W714" s="65">
        <f t="shared" si="211"/>
        <v>0</v>
      </c>
      <c r="X714" s="367"/>
      <c r="Y714" s="142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  <c r="BN714" s="96"/>
      <c r="BO714" s="96"/>
      <c r="BP714" s="96"/>
      <c r="BQ714" s="96"/>
      <c r="BR714" s="96"/>
      <c r="BS714" s="96"/>
      <c r="BT714" s="96"/>
      <c r="BU714" s="96"/>
      <c r="BV714" s="96"/>
      <c r="BW714" s="96"/>
      <c r="BX714" s="96"/>
      <c r="BY714" s="96"/>
      <c r="BZ714" s="96"/>
      <c r="CA714" s="96"/>
      <c r="CB714" s="96"/>
      <c r="CC714" s="96"/>
      <c r="CD714" s="96"/>
      <c r="CE714" s="96"/>
      <c r="CF714" s="96"/>
      <c r="CG714" s="96"/>
      <c r="CH714" s="96"/>
      <c r="CI714" s="96"/>
      <c r="CJ714" s="96"/>
      <c r="CK714" s="96"/>
      <c r="CL714" s="96"/>
      <c r="CM714" s="96"/>
      <c r="CN714" s="96"/>
      <c r="CO714" s="96"/>
      <c r="CP714" s="96"/>
      <c r="CQ714" s="96"/>
      <c r="CR714" s="96"/>
      <c r="CS714" s="96"/>
      <c r="CT714" s="96"/>
      <c r="CU714" s="96"/>
      <c r="CV714" s="96"/>
      <c r="CW714" s="96"/>
      <c r="CX714" s="96"/>
      <c r="CY714" s="96"/>
      <c r="CZ714" s="96"/>
      <c r="DA714" s="96"/>
      <c r="DB714" s="96"/>
      <c r="DC714" s="96"/>
      <c r="DD714" s="96"/>
      <c r="DE714" s="96"/>
      <c r="DF714" s="96"/>
      <c r="DG714" s="96"/>
      <c r="DH714" s="96"/>
      <c r="DI714" s="96"/>
      <c r="DJ714" s="96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6"/>
      <c r="DV714" s="96"/>
      <c r="DW714" s="96"/>
      <c r="DX714" s="96"/>
      <c r="DY714" s="96"/>
      <c r="DZ714" s="96"/>
      <c r="EA714" s="96"/>
      <c r="EB714" s="96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96"/>
      <c r="EZ714" s="96"/>
      <c r="FA714" s="96"/>
      <c r="FB714" s="96"/>
      <c r="FC714" s="96"/>
      <c r="FD714" s="96"/>
      <c r="FE714" s="96"/>
      <c r="FF714" s="96"/>
      <c r="FG714" s="96"/>
      <c r="FH714" s="96"/>
      <c r="FI714" s="96"/>
      <c r="FJ714" s="96"/>
      <c r="FK714" s="96"/>
      <c r="FL714" s="96"/>
      <c r="FM714" s="96"/>
      <c r="FN714" s="96"/>
      <c r="FO714" s="96"/>
      <c r="FP714" s="96"/>
      <c r="FQ714" s="96"/>
      <c r="FR714" s="96"/>
      <c r="FS714" s="96"/>
      <c r="FT714" s="96"/>
      <c r="FU714" s="96"/>
      <c r="FV714" s="96"/>
      <c r="FW714" s="96"/>
      <c r="FX714" s="96"/>
      <c r="FY714" s="96"/>
      <c r="FZ714" s="96"/>
      <c r="GA714" s="96"/>
      <c r="GB714" s="96"/>
      <c r="GC714" s="96"/>
      <c r="GD714" s="96"/>
      <c r="GE714" s="96"/>
      <c r="GF714" s="96"/>
      <c r="GG714" s="96"/>
      <c r="GH714" s="96"/>
      <c r="GI714" s="96"/>
      <c r="GJ714" s="96"/>
      <c r="GK714" s="96"/>
      <c r="GL714" s="96"/>
      <c r="GM714" s="96"/>
      <c r="GN714" s="96"/>
      <c r="GO714" s="96"/>
      <c r="GP714" s="96"/>
    </row>
    <row r="715" spans="1:198" ht="11.25" customHeight="1">
      <c r="A715" s="333">
        <v>63</v>
      </c>
      <c r="B715" s="489" t="s">
        <v>235</v>
      </c>
      <c r="C715" s="398">
        <v>2023</v>
      </c>
      <c r="D715" s="358">
        <v>2024</v>
      </c>
      <c r="E715" s="415" t="s">
        <v>27</v>
      </c>
      <c r="F715" s="353">
        <f>35993+X715</f>
        <v>55908</v>
      </c>
      <c r="G715" s="455">
        <v>90095</v>
      </c>
      <c r="H715" s="86"/>
      <c r="I715" s="211" t="s">
        <v>28</v>
      </c>
      <c r="J715" s="65"/>
      <c r="K715" s="65"/>
      <c r="L715" s="84"/>
      <c r="M715" s="84">
        <v>19915</v>
      </c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367">
        <f>SUM(L719:W719)</f>
        <v>19915</v>
      </c>
      <c r="Y715" s="142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96"/>
      <c r="AQ715" s="96"/>
      <c r="AR715" s="96"/>
      <c r="AS715" s="96"/>
      <c r="AT715" s="96"/>
      <c r="AU715" s="96"/>
      <c r="AV715" s="96"/>
      <c r="AW715" s="96"/>
      <c r="AX715" s="96"/>
      <c r="AY715" s="96"/>
      <c r="AZ715" s="96"/>
      <c r="BA715" s="96"/>
      <c r="BB715" s="96"/>
      <c r="BC715" s="96"/>
      <c r="BD715" s="96"/>
      <c r="BE715" s="96"/>
      <c r="BF715" s="96"/>
      <c r="BG715" s="96"/>
      <c r="BH715" s="96"/>
      <c r="BI715" s="96"/>
      <c r="BJ715" s="96"/>
      <c r="BK715" s="96"/>
      <c r="BL715" s="96"/>
      <c r="BM715" s="96"/>
      <c r="BN715" s="96"/>
      <c r="BO715" s="96"/>
      <c r="BP715" s="96"/>
      <c r="BQ715" s="96"/>
      <c r="BR715" s="96"/>
      <c r="BS715" s="96"/>
      <c r="BT715" s="96"/>
      <c r="BU715" s="96"/>
      <c r="BV715" s="96"/>
      <c r="BW715" s="96"/>
      <c r="BX715" s="96"/>
      <c r="BY715" s="96"/>
      <c r="BZ715" s="96"/>
      <c r="CA715" s="96"/>
      <c r="CB715" s="96"/>
      <c r="CC715" s="96"/>
      <c r="CD715" s="96"/>
      <c r="CE715" s="96"/>
      <c r="CF715" s="96"/>
      <c r="CG715" s="96"/>
      <c r="CH715" s="96"/>
      <c r="CI715" s="96"/>
      <c r="CJ715" s="96"/>
      <c r="CK715" s="96"/>
      <c r="CL715" s="96"/>
      <c r="CM715" s="96"/>
      <c r="CN715" s="96"/>
      <c r="CO715" s="96"/>
      <c r="CP715" s="96"/>
      <c r="CQ715" s="96"/>
      <c r="CR715" s="96"/>
      <c r="CS715" s="96"/>
      <c r="CT715" s="96"/>
      <c r="CU715" s="96"/>
      <c r="CV715" s="96"/>
      <c r="CW715" s="96"/>
      <c r="CX715" s="96"/>
      <c r="CY715" s="96"/>
      <c r="CZ715" s="96"/>
      <c r="DA715" s="96"/>
      <c r="DB715" s="96"/>
      <c r="DC715" s="96"/>
      <c r="DD715" s="96"/>
      <c r="DE715" s="96"/>
      <c r="DF715" s="96"/>
      <c r="DG715" s="96"/>
      <c r="DH715" s="96"/>
      <c r="DI715" s="96"/>
      <c r="DJ715" s="96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6"/>
      <c r="DV715" s="96"/>
      <c r="DW715" s="96"/>
      <c r="DX715" s="96"/>
      <c r="DY715" s="96"/>
      <c r="DZ715" s="96"/>
      <c r="EA715" s="96"/>
      <c r="EB715" s="96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96"/>
      <c r="EZ715" s="96"/>
      <c r="FA715" s="96"/>
      <c r="FB715" s="96"/>
      <c r="FC715" s="96"/>
      <c r="FD715" s="96"/>
      <c r="FE715" s="96"/>
      <c r="FF715" s="96"/>
      <c r="FG715" s="96"/>
      <c r="FH715" s="96"/>
      <c r="FI715" s="96"/>
      <c r="FJ715" s="96"/>
      <c r="FK715" s="96"/>
      <c r="FL715" s="96"/>
      <c r="FM715" s="96"/>
      <c r="FN715" s="96"/>
      <c r="FO715" s="96"/>
      <c r="FP715" s="96"/>
      <c r="FQ715" s="96"/>
      <c r="FR715" s="96"/>
      <c r="FS715" s="96"/>
      <c r="FT715" s="96"/>
      <c r="FU715" s="96"/>
      <c r="FV715" s="96"/>
      <c r="FW715" s="96"/>
      <c r="FX715" s="96"/>
      <c r="FY715" s="96"/>
      <c r="FZ715" s="96"/>
      <c r="GA715" s="96"/>
      <c r="GB715" s="96"/>
      <c r="GC715" s="96"/>
      <c r="GD715" s="96"/>
      <c r="GE715" s="96"/>
      <c r="GF715" s="96"/>
      <c r="GG715" s="96"/>
      <c r="GH715" s="96"/>
      <c r="GI715" s="96"/>
      <c r="GJ715" s="96"/>
      <c r="GK715" s="96"/>
      <c r="GL715" s="96"/>
      <c r="GM715" s="96"/>
      <c r="GN715" s="96"/>
      <c r="GO715" s="96"/>
      <c r="GP715" s="96"/>
    </row>
    <row r="716" spans="1:198" ht="11.25" customHeight="1">
      <c r="A716" s="333"/>
      <c r="B716" s="489"/>
      <c r="C716" s="398"/>
      <c r="D716" s="358"/>
      <c r="E716" s="415"/>
      <c r="F716" s="353"/>
      <c r="G716" s="455"/>
      <c r="H716" s="86"/>
      <c r="I716" s="211" t="s">
        <v>31</v>
      </c>
      <c r="J716" s="65"/>
      <c r="K716" s="65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367"/>
      <c r="Y716" s="142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96"/>
      <c r="AQ716" s="96"/>
      <c r="AR716" s="96"/>
      <c r="AS716" s="96"/>
      <c r="AT716" s="96"/>
      <c r="AU716" s="96"/>
      <c r="AV716" s="96"/>
      <c r="AW716" s="96"/>
      <c r="AX716" s="96"/>
      <c r="AY716" s="96"/>
      <c r="AZ716" s="96"/>
      <c r="BA716" s="96"/>
      <c r="BB716" s="96"/>
      <c r="BC716" s="96"/>
      <c r="BD716" s="96"/>
      <c r="BE716" s="96"/>
      <c r="BF716" s="96"/>
      <c r="BG716" s="96"/>
      <c r="BH716" s="96"/>
      <c r="BI716" s="96"/>
      <c r="BJ716" s="96"/>
      <c r="BK716" s="96"/>
      <c r="BL716" s="96"/>
      <c r="BM716" s="96"/>
      <c r="BN716" s="96"/>
      <c r="BO716" s="96"/>
      <c r="BP716" s="96"/>
      <c r="BQ716" s="96"/>
      <c r="BR716" s="96"/>
      <c r="BS716" s="96"/>
      <c r="BT716" s="96"/>
      <c r="BU716" s="96"/>
      <c r="BV716" s="96"/>
      <c r="BW716" s="96"/>
      <c r="BX716" s="96"/>
      <c r="BY716" s="96"/>
      <c r="BZ716" s="96"/>
      <c r="CA716" s="96"/>
      <c r="CB716" s="96"/>
      <c r="CC716" s="96"/>
      <c r="CD716" s="96"/>
      <c r="CE716" s="96"/>
      <c r="CF716" s="96"/>
      <c r="CG716" s="96"/>
      <c r="CH716" s="96"/>
      <c r="CI716" s="96"/>
      <c r="CJ716" s="96"/>
      <c r="CK716" s="96"/>
      <c r="CL716" s="96"/>
      <c r="CM716" s="96"/>
      <c r="CN716" s="96"/>
      <c r="CO716" s="96"/>
      <c r="CP716" s="96"/>
      <c r="CQ716" s="96"/>
      <c r="CR716" s="96"/>
      <c r="CS716" s="96"/>
      <c r="CT716" s="96"/>
      <c r="CU716" s="96"/>
      <c r="CV716" s="96"/>
      <c r="CW716" s="96"/>
      <c r="CX716" s="96"/>
      <c r="CY716" s="96"/>
      <c r="CZ716" s="96"/>
      <c r="DA716" s="96"/>
      <c r="DB716" s="96"/>
      <c r="DC716" s="96"/>
      <c r="DD716" s="96"/>
      <c r="DE716" s="96"/>
      <c r="DF716" s="96"/>
      <c r="DG716" s="96"/>
      <c r="DH716" s="96"/>
      <c r="DI716" s="96"/>
      <c r="DJ716" s="96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6"/>
      <c r="DV716" s="96"/>
      <c r="DW716" s="96"/>
      <c r="DX716" s="96"/>
      <c r="DY716" s="96"/>
      <c r="DZ716" s="96"/>
      <c r="EA716" s="96"/>
      <c r="EB716" s="96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96"/>
      <c r="EZ716" s="96"/>
      <c r="FA716" s="96"/>
      <c r="FB716" s="96"/>
      <c r="FC716" s="96"/>
      <c r="FD716" s="96"/>
      <c r="FE716" s="96"/>
      <c r="FF716" s="96"/>
      <c r="FG716" s="96"/>
      <c r="FH716" s="96"/>
      <c r="FI716" s="96"/>
      <c r="FJ716" s="96"/>
      <c r="FK716" s="96"/>
      <c r="FL716" s="96"/>
      <c r="FM716" s="96"/>
      <c r="FN716" s="96"/>
      <c r="FO716" s="96"/>
      <c r="FP716" s="96"/>
      <c r="FQ716" s="96"/>
      <c r="FR716" s="96"/>
      <c r="FS716" s="96"/>
      <c r="FT716" s="96"/>
      <c r="FU716" s="96"/>
      <c r="FV716" s="96"/>
      <c r="FW716" s="96"/>
      <c r="FX716" s="96"/>
      <c r="FY716" s="96"/>
      <c r="FZ716" s="96"/>
      <c r="GA716" s="96"/>
      <c r="GB716" s="96"/>
      <c r="GC716" s="96"/>
      <c r="GD716" s="96"/>
      <c r="GE716" s="96"/>
      <c r="GF716" s="96"/>
      <c r="GG716" s="96"/>
      <c r="GH716" s="96"/>
      <c r="GI716" s="96"/>
      <c r="GJ716" s="96"/>
      <c r="GK716" s="96"/>
      <c r="GL716" s="96"/>
      <c r="GM716" s="96"/>
      <c r="GN716" s="96"/>
      <c r="GO716" s="96"/>
      <c r="GP716" s="96"/>
    </row>
    <row r="717" spans="1:198" ht="11.25" customHeight="1">
      <c r="A717" s="333"/>
      <c r="B717" s="489"/>
      <c r="C717" s="398"/>
      <c r="D717" s="358"/>
      <c r="E717" s="415"/>
      <c r="F717" s="353"/>
      <c r="G717" s="455"/>
      <c r="H717" s="86"/>
      <c r="I717" s="211" t="s">
        <v>30</v>
      </c>
      <c r="J717" s="65"/>
      <c r="K717" s="65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367"/>
      <c r="Y717" s="142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96"/>
      <c r="AQ717" s="96"/>
      <c r="AR717" s="96"/>
      <c r="AS717" s="96"/>
      <c r="AT717" s="96"/>
      <c r="AU717" s="96"/>
      <c r="AV717" s="96"/>
      <c r="AW717" s="96"/>
      <c r="AX717" s="96"/>
      <c r="AY717" s="96"/>
      <c r="AZ717" s="96"/>
      <c r="BA717" s="96"/>
      <c r="BB717" s="96"/>
      <c r="BC717" s="96"/>
      <c r="BD717" s="96"/>
      <c r="BE717" s="96"/>
      <c r="BF717" s="96"/>
      <c r="BG717" s="96"/>
      <c r="BH717" s="96"/>
      <c r="BI717" s="96"/>
      <c r="BJ717" s="96"/>
      <c r="BK717" s="96"/>
      <c r="BL717" s="96"/>
      <c r="BM717" s="96"/>
      <c r="BN717" s="96"/>
      <c r="BO717" s="96"/>
      <c r="BP717" s="96"/>
      <c r="BQ717" s="96"/>
      <c r="BR717" s="96"/>
      <c r="BS717" s="96"/>
      <c r="BT717" s="96"/>
      <c r="BU717" s="96"/>
      <c r="BV717" s="96"/>
      <c r="BW717" s="96"/>
      <c r="BX717" s="96"/>
      <c r="BY717" s="96"/>
      <c r="BZ717" s="96"/>
      <c r="CA717" s="96"/>
      <c r="CB717" s="96"/>
      <c r="CC717" s="96"/>
      <c r="CD717" s="96"/>
      <c r="CE717" s="96"/>
      <c r="CF717" s="96"/>
      <c r="CG717" s="96"/>
      <c r="CH717" s="96"/>
      <c r="CI717" s="96"/>
      <c r="CJ717" s="96"/>
      <c r="CK717" s="96"/>
      <c r="CL717" s="96"/>
      <c r="CM717" s="96"/>
      <c r="CN717" s="96"/>
      <c r="CO717" s="96"/>
      <c r="CP717" s="96"/>
      <c r="CQ717" s="96"/>
      <c r="CR717" s="96"/>
      <c r="CS717" s="96"/>
      <c r="CT717" s="96"/>
      <c r="CU717" s="96"/>
      <c r="CV717" s="96"/>
      <c r="CW717" s="96"/>
      <c r="CX717" s="96"/>
      <c r="CY717" s="96"/>
      <c r="CZ717" s="96"/>
      <c r="DA717" s="96"/>
      <c r="DB717" s="96"/>
      <c r="DC717" s="96"/>
      <c r="DD717" s="96"/>
      <c r="DE717" s="96"/>
      <c r="DF717" s="96"/>
      <c r="DG717" s="96"/>
      <c r="DH717" s="96"/>
      <c r="DI717" s="96"/>
      <c r="DJ717" s="96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6"/>
      <c r="DV717" s="96"/>
      <c r="DW717" s="96"/>
      <c r="DX717" s="96"/>
      <c r="DY717" s="96"/>
      <c r="DZ717" s="96"/>
      <c r="EA717" s="96"/>
      <c r="EB717" s="96"/>
      <c r="EC717" s="96"/>
      <c r="ED717" s="96"/>
      <c r="EE717" s="96"/>
      <c r="EF717" s="96"/>
      <c r="EG717" s="96"/>
      <c r="EH717" s="96"/>
      <c r="EI717" s="96"/>
      <c r="EJ717" s="96"/>
      <c r="EK717" s="96"/>
      <c r="EL717" s="96"/>
      <c r="EM717" s="96"/>
      <c r="EN717" s="96"/>
      <c r="EO717" s="96"/>
      <c r="EP717" s="96"/>
      <c r="EQ717" s="96"/>
      <c r="ER717" s="96"/>
      <c r="ES717" s="96"/>
      <c r="ET717" s="96"/>
      <c r="EU717" s="96"/>
      <c r="EV717" s="96"/>
      <c r="EW717" s="96"/>
      <c r="EX717" s="96"/>
      <c r="EY717" s="96"/>
      <c r="EZ717" s="96"/>
      <c r="FA717" s="96"/>
      <c r="FB717" s="96"/>
      <c r="FC717" s="96"/>
      <c r="FD717" s="96"/>
      <c r="FE717" s="96"/>
      <c r="FF717" s="96"/>
      <c r="FG717" s="96"/>
      <c r="FH717" s="96"/>
      <c r="FI717" s="96"/>
      <c r="FJ717" s="96"/>
      <c r="FK717" s="96"/>
      <c r="FL717" s="96"/>
      <c r="FM717" s="96"/>
      <c r="FN717" s="96"/>
      <c r="FO717" s="96"/>
      <c r="FP717" s="96"/>
      <c r="FQ717" s="96"/>
      <c r="FR717" s="96"/>
      <c r="FS717" s="96"/>
      <c r="FT717" s="96"/>
      <c r="FU717" s="96"/>
      <c r="FV717" s="96"/>
      <c r="FW717" s="96"/>
      <c r="FX717" s="96"/>
      <c r="FY717" s="96"/>
      <c r="FZ717" s="96"/>
      <c r="GA717" s="96"/>
      <c r="GB717" s="96"/>
      <c r="GC717" s="96"/>
      <c r="GD717" s="96"/>
      <c r="GE717" s="96"/>
      <c r="GF717" s="96"/>
      <c r="GG717" s="96"/>
      <c r="GH717" s="96"/>
      <c r="GI717" s="96"/>
      <c r="GJ717" s="96"/>
      <c r="GK717" s="96"/>
      <c r="GL717" s="96"/>
      <c r="GM717" s="96"/>
      <c r="GN717" s="96"/>
      <c r="GO717" s="96"/>
      <c r="GP717" s="96"/>
    </row>
    <row r="718" spans="1:198" ht="11.25" customHeight="1">
      <c r="A718" s="333"/>
      <c r="B718" s="489"/>
      <c r="C718" s="398"/>
      <c r="D718" s="358"/>
      <c r="E718" s="415"/>
      <c r="F718" s="353"/>
      <c r="G718" s="455"/>
      <c r="H718" s="86">
        <v>6050</v>
      </c>
      <c r="I718" s="60" t="s">
        <v>70</v>
      </c>
      <c r="J718" s="65"/>
      <c r="K718" s="65"/>
      <c r="L718" s="84"/>
      <c r="M718" s="84">
        <v>0</v>
      </c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367"/>
      <c r="Y718" s="142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  <c r="AN718" s="96"/>
      <c r="AO718" s="96"/>
      <c r="AP718" s="96"/>
      <c r="AQ718" s="96"/>
      <c r="AR718" s="96"/>
      <c r="AS718" s="96"/>
      <c r="AT718" s="96"/>
      <c r="AU718" s="96"/>
      <c r="AV718" s="96"/>
      <c r="AW718" s="96"/>
      <c r="AX718" s="96"/>
      <c r="AY718" s="96"/>
      <c r="AZ718" s="96"/>
      <c r="BA718" s="96"/>
      <c r="BB718" s="96"/>
      <c r="BC718" s="96"/>
      <c r="BD718" s="96"/>
      <c r="BE718" s="96"/>
      <c r="BF718" s="96"/>
      <c r="BG718" s="96"/>
      <c r="BH718" s="96"/>
      <c r="BI718" s="96"/>
      <c r="BJ718" s="96"/>
      <c r="BK718" s="96"/>
      <c r="BL718" s="96"/>
      <c r="BM718" s="96"/>
      <c r="BN718" s="96"/>
      <c r="BO718" s="96"/>
      <c r="BP718" s="96"/>
      <c r="BQ718" s="96"/>
      <c r="BR718" s="96"/>
      <c r="BS718" s="96"/>
      <c r="BT718" s="96"/>
      <c r="BU718" s="96"/>
      <c r="BV718" s="96"/>
      <c r="BW718" s="96"/>
      <c r="BX718" s="96"/>
      <c r="BY718" s="96"/>
      <c r="BZ718" s="96"/>
      <c r="CA718" s="96"/>
      <c r="CB718" s="96"/>
      <c r="CC718" s="96"/>
      <c r="CD718" s="96"/>
      <c r="CE718" s="96"/>
      <c r="CF718" s="96"/>
      <c r="CG718" s="96"/>
      <c r="CH718" s="96"/>
      <c r="CI718" s="96"/>
      <c r="CJ718" s="96"/>
      <c r="CK718" s="96"/>
      <c r="CL718" s="96"/>
      <c r="CM718" s="96"/>
      <c r="CN718" s="96"/>
      <c r="CO718" s="96"/>
      <c r="CP718" s="96"/>
      <c r="CQ718" s="96"/>
      <c r="CR718" s="96"/>
      <c r="CS718" s="96"/>
      <c r="CT718" s="96"/>
      <c r="CU718" s="96"/>
      <c r="CV718" s="96"/>
      <c r="CW718" s="96"/>
      <c r="CX718" s="96"/>
      <c r="CY718" s="96"/>
      <c r="CZ718" s="96"/>
      <c r="DA718" s="96"/>
      <c r="DB718" s="96"/>
      <c r="DC718" s="96"/>
      <c r="DD718" s="96"/>
      <c r="DE718" s="96"/>
      <c r="DF718" s="96"/>
      <c r="DG718" s="96"/>
      <c r="DH718" s="96"/>
      <c r="DI718" s="96"/>
      <c r="DJ718" s="96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6"/>
      <c r="DV718" s="96"/>
      <c r="DW718" s="96"/>
      <c r="DX718" s="96"/>
      <c r="DY718" s="96"/>
      <c r="DZ718" s="96"/>
      <c r="EA718" s="96"/>
      <c r="EB718" s="96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96"/>
      <c r="EZ718" s="96"/>
      <c r="FA718" s="96"/>
      <c r="FB718" s="96"/>
      <c r="FC718" s="96"/>
      <c r="FD718" s="96"/>
      <c r="FE718" s="96"/>
      <c r="FF718" s="96"/>
      <c r="FG718" s="96"/>
      <c r="FH718" s="96"/>
      <c r="FI718" s="96"/>
      <c r="FJ718" s="96"/>
      <c r="FK718" s="96"/>
      <c r="FL718" s="96"/>
      <c r="FM718" s="96"/>
      <c r="FN718" s="96"/>
      <c r="FO718" s="96"/>
      <c r="FP718" s="96"/>
      <c r="FQ718" s="96"/>
      <c r="FR718" s="96"/>
      <c r="FS718" s="96"/>
      <c r="FT718" s="96"/>
      <c r="FU718" s="96"/>
      <c r="FV718" s="96"/>
      <c r="FW718" s="96"/>
      <c r="FX718" s="96"/>
      <c r="FY718" s="96"/>
      <c r="FZ718" s="96"/>
      <c r="GA718" s="96"/>
      <c r="GB718" s="96"/>
      <c r="GC718" s="96"/>
      <c r="GD718" s="96"/>
      <c r="GE718" s="96"/>
      <c r="GF718" s="96"/>
      <c r="GG718" s="96"/>
      <c r="GH718" s="96"/>
      <c r="GI718" s="96"/>
      <c r="GJ718" s="96"/>
      <c r="GK718" s="96"/>
      <c r="GL718" s="96"/>
      <c r="GM718" s="96"/>
      <c r="GN718" s="96"/>
      <c r="GO718" s="96"/>
      <c r="GP718" s="96"/>
    </row>
    <row r="719" spans="1:198" ht="12" customHeight="1">
      <c r="A719" s="333"/>
      <c r="B719" s="489"/>
      <c r="C719" s="398"/>
      <c r="D719" s="358"/>
      <c r="E719" s="415"/>
      <c r="F719" s="353"/>
      <c r="G719" s="455"/>
      <c r="H719" s="86"/>
      <c r="I719" s="64" t="s">
        <v>26</v>
      </c>
      <c r="J719" s="65"/>
      <c r="K719" s="65"/>
      <c r="L719" s="65">
        <f>SUM(L715:L718)</f>
        <v>0</v>
      </c>
      <c r="M719" s="65">
        <f t="shared" ref="M719" si="212">SUM(M715:M718)</f>
        <v>19915</v>
      </c>
      <c r="N719" s="65">
        <f t="shared" ref="N719" si="213">SUM(N715:N718)</f>
        <v>0</v>
      </c>
      <c r="O719" s="65">
        <f t="shared" ref="O719" si="214">SUM(O715:O718)</f>
        <v>0</v>
      </c>
      <c r="P719" s="65">
        <f t="shared" ref="P719" si="215">SUM(P715:P718)</f>
        <v>0</v>
      </c>
      <c r="Q719" s="65">
        <f t="shared" ref="Q719" si="216">SUM(Q715:Q718)</f>
        <v>0</v>
      </c>
      <c r="R719" s="65">
        <f t="shared" ref="R719" si="217">SUM(R715:R718)</f>
        <v>0</v>
      </c>
      <c r="S719" s="65">
        <f t="shared" ref="S719" si="218">SUM(S715:S718)</f>
        <v>0</v>
      </c>
      <c r="T719" s="65">
        <f t="shared" ref="T719" si="219">SUM(T715:T718)</f>
        <v>0</v>
      </c>
      <c r="U719" s="65">
        <f t="shared" ref="U719" si="220">SUM(U715:U718)</f>
        <v>0</v>
      </c>
      <c r="V719" s="65">
        <f t="shared" ref="V719" si="221">SUM(V715:V718)</f>
        <v>0</v>
      </c>
      <c r="W719" s="65">
        <f t="shared" ref="W719" si="222">SUM(W715:W718)</f>
        <v>0</v>
      </c>
      <c r="X719" s="367"/>
      <c r="Y719" s="142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  <c r="AN719" s="96"/>
      <c r="AO719" s="96"/>
      <c r="AP719" s="96"/>
      <c r="AQ719" s="96"/>
      <c r="AR719" s="96"/>
      <c r="AS719" s="96"/>
      <c r="AT719" s="96"/>
      <c r="AU719" s="96"/>
      <c r="AV719" s="96"/>
      <c r="AW719" s="96"/>
      <c r="AX719" s="96"/>
      <c r="AY719" s="96"/>
      <c r="AZ719" s="96"/>
      <c r="BA719" s="96"/>
      <c r="BB719" s="96"/>
      <c r="BC719" s="96"/>
      <c r="BD719" s="96"/>
      <c r="BE719" s="96"/>
      <c r="BF719" s="96"/>
      <c r="BG719" s="96"/>
      <c r="BH719" s="96"/>
      <c r="BI719" s="96"/>
      <c r="BJ719" s="96"/>
      <c r="BK719" s="96"/>
      <c r="BL719" s="96"/>
      <c r="BM719" s="96"/>
      <c r="BN719" s="96"/>
      <c r="BO719" s="96"/>
      <c r="BP719" s="96"/>
      <c r="BQ719" s="96"/>
      <c r="BR719" s="96"/>
      <c r="BS719" s="96"/>
      <c r="BT719" s="96"/>
      <c r="BU719" s="96"/>
      <c r="BV719" s="96"/>
      <c r="BW719" s="96"/>
      <c r="BX719" s="96"/>
      <c r="BY719" s="96"/>
      <c r="BZ719" s="96"/>
      <c r="CA719" s="96"/>
      <c r="CB719" s="96"/>
      <c r="CC719" s="96"/>
      <c r="CD719" s="96"/>
      <c r="CE719" s="96"/>
      <c r="CF719" s="96"/>
      <c r="CG719" s="96"/>
      <c r="CH719" s="96"/>
      <c r="CI719" s="96"/>
      <c r="CJ719" s="96"/>
      <c r="CK719" s="96"/>
      <c r="CL719" s="96"/>
      <c r="CM719" s="96"/>
      <c r="CN719" s="96"/>
      <c r="CO719" s="96"/>
      <c r="CP719" s="96"/>
      <c r="CQ719" s="96"/>
      <c r="CR719" s="96"/>
      <c r="CS719" s="96"/>
      <c r="CT719" s="96"/>
      <c r="CU719" s="96"/>
      <c r="CV719" s="96"/>
      <c r="CW719" s="96"/>
      <c r="CX719" s="96"/>
      <c r="CY719" s="96"/>
      <c r="CZ719" s="96"/>
      <c r="DA719" s="96"/>
      <c r="DB719" s="96"/>
      <c r="DC719" s="96"/>
      <c r="DD719" s="96"/>
      <c r="DE719" s="96"/>
      <c r="DF719" s="96"/>
      <c r="DG719" s="96"/>
      <c r="DH719" s="96"/>
      <c r="DI719" s="96"/>
      <c r="DJ719" s="96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6"/>
      <c r="DV719" s="96"/>
      <c r="DW719" s="96"/>
      <c r="DX719" s="96"/>
      <c r="DY719" s="96"/>
      <c r="DZ719" s="96"/>
      <c r="EA719" s="96"/>
      <c r="EB719" s="96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/>
      <c r="EP719" s="96"/>
      <c r="EQ719" s="96"/>
      <c r="ER719" s="96"/>
      <c r="ES719" s="96"/>
      <c r="ET719" s="96"/>
      <c r="EU719" s="96"/>
      <c r="EV719" s="96"/>
      <c r="EW719" s="96"/>
      <c r="EX719" s="96"/>
      <c r="EY719" s="96"/>
      <c r="EZ719" s="96"/>
      <c r="FA719" s="96"/>
      <c r="FB719" s="96"/>
      <c r="FC719" s="96"/>
      <c r="FD719" s="96"/>
      <c r="FE719" s="96"/>
      <c r="FF719" s="96"/>
      <c r="FG719" s="96"/>
      <c r="FH719" s="96"/>
      <c r="FI719" s="96"/>
      <c r="FJ719" s="96"/>
      <c r="FK719" s="96"/>
      <c r="FL719" s="96"/>
      <c r="FM719" s="96"/>
      <c r="FN719" s="96"/>
      <c r="FO719" s="96"/>
      <c r="FP719" s="96"/>
      <c r="FQ719" s="96"/>
      <c r="FR719" s="96"/>
      <c r="FS719" s="96"/>
      <c r="FT719" s="96"/>
      <c r="FU719" s="96"/>
      <c r="FV719" s="96"/>
      <c r="FW719" s="96"/>
      <c r="FX719" s="96"/>
      <c r="FY719" s="96"/>
      <c r="FZ719" s="96"/>
      <c r="GA719" s="96"/>
      <c r="GB719" s="96"/>
      <c r="GC719" s="96"/>
      <c r="GD719" s="96"/>
      <c r="GE719" s="96"/>
      <c r="GF719" s="96"/>
      <c r="GG719" s="96"/>
      <c r="GH719" s="96"/>
      <c r="GI719" s="96"/>
      <c r="GJ719" s="96"/>
      <c r="GK719" s="96"/>
      <c r="GL719" s="96"/>
      <c r="GM719" s="96"/>
      <c r="GN719" s="96"/>
      <c r="GO719" s="96"/>
      <c r="GP719" s="96"/>
    </row>
    <row r="720" spans="1:198" ht="13.5" hidden="1" customHeight="1">
      <c r="A720" s="333">
        <v>80</v>
      </c>
      <c r="B720" s="489" t="s">
        <v>237</v>
      </c>
      <c r="C720" s="398">
        <v>2024</v>
      </c>
      <c r="D720" s="358">
        <v>2025</v>
      </c>
      <c r="E720" s="415" t="s">
        <v>27</v>
      </c>
      <c r="F720" s="353">
        <f>X720</f>
        <v>0</v>
      </c>
      <c r="G720" s="455">
        <v>90095</v>
      </c>
      <c r="H720" s="89">
        <v>6050</v>
      </c>
      <c r="I720" s="211" t="s">
        <v>28</v>
      </c>
      <c r="J720" s="65"/>
      <c r="K720" s="65"/>
      <c r="L720" s="84"/>
      <c r="M720" s="299">
        <v>0</v>
      </c>
      <c r="N720" s="84"/>
      <c r="O720" s="62"/>
      <c r="P720" s="62"/>
      <c r="Q720" s="62"/>
      <c r="R720" s="62"/>
      <c r="S720" s="62"/>
      <c r="T720" s="62"/>
      <c r="U720" s="62"/>
      <c r="V720" s="62"/>
      <c r="W720" s="62"/>
      <c r="X720" s="367">
        <f>SUM(L724:P724)</f>
        <v>0</v>
      </c>
      <c r="Y720" s="142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96"/>
      <c r="AP720" s="96"/>
      <c r="AQ720" s="96"/>
      <c r="AR720" s="96"/>
      <c r="AS720" s="96"/>
      <c r="AT720" s="96"/>
      <c r="AU720" s="96"/>
      <c r="AV720" s="96"/>
      <c r="AW720" s="96"/>
      <c r="AX720" s="96"/>
      <c r="AY720" s="96"/>
      <c r="AZ720" s="96"/>
      <c r="BA720" s="96"/>
      <c r="BB720" s="96"/>
      <c r="BC720" s="96"/>
      <c r="BD720" s="96"/>
      <c r="BE720" s="96"/>
      <c r="BF720" s="96"/>
      <c r="BG720" s="96"/>
      <c r="BH720" s="96"/>
      <c r="BI720" s="96"/>
      <c r="BJ720" s="96"/>
      <c r="BK720" s="96"/>
      <c r="BL720" s="96"/>
      <c r="BM720" s="96"/>
      <c r="BN720" s="96"/>
      <c r="BO720" s="96"/>
      <c r="BP720" s="96"/>
      <c r="BQ720" s="96"/>
      <c r="BR720" s="96"/>
      <c r="BS720" s="96"/>
      <c r="BT720" s="96"/>
      <c r="BU720" s="96"/>
      <c r="BV720" s="96"/>
      <c r="BW720" s="96"/>
      <c r="BX720" s="96"/>
      <c r="BY720" s="96"/>
      <c r="BZ720" s="96"/>
      <c r="CA720" s="96"/>
      <c r="CB720" s="96"/>
      <c r="CC720" s="96"/>
      <c r="CD720" s="96"/>
      <c r="CE720" s="96"/>
      <c r="CF720" s="96"/>
      <c r="CG720" s="96"/>
      <c r="CH720" s="96"/>
      <c r="CI720" s="96"/>
      <c r="CJ720" s="96"/>
      <c r="CK720" s="96"/>
      <c r="CL720" s="96"/>
      <c r="CM720" s="96"/>
      <c r="CN720" s="96"/>
      <c r="CO720" s="96"/>
      <c r="CP720" s="96"/>
      <c r="CQ720" s="96"/>
      <c r="CR720" s="96"/>
      <c r="CS720" s="96"/>
      <c r="CT720" s="96"/>
      <c r="CU720" s="96"/>
      <c r="CV720" s="96"/>
      <c r="CW720" s="96"/>
      <c r="CX720" s="96"/>
      <c r="CY720" s="96"/>
      <c r="CZ720" s="96"/>
      <c r="DA720" s="96"/>
      <c r="DB720" s="96"/>
      <c r="DC720" s="96"/>
      <c r="DD720" s="96"/>
      <c r="DE720" s="96"/>
      <c r="DF720" s="96"/>
      <c r="DG720" s="96"/>
      <c r="DH720" s="96"/>
      <c r="DI720" s="96"/>
      <c r="DJ720" s="96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6"/>
      <c r="DV720" s="96"/>
      <c r="DW720" s="96"/>
      <c r="DX720" s="96"/>
      <c r="DY720" s="96"/>
      <c r="DZ720" s="96"/>
      <c r="EA720" s="96"/>
      <c r="EB720" s="96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96"/>
      <c r="EZ720" s="96"/>
      <c r="FA720" s="96"/>
      <c r="FB720" s="96"/>
      <c r="FC720" s="96"/>
      <c r="FD720" s="96"/>
      <c r="FE720" s="96"/>
      <c r="FF720" s="96"/>
      <c r="FG720" s="96"/>
      <c r="FH720" s="96"/>
      <c r="FI720" s="96"/>
      <c r="FJ720" s="96"/>
      <c r="FK720" s="96"/>
      <c r="FL720" s="96"/>
      <c r="FM720" s="96"/>
      <c r="FN720" s="96"/>
      <c r="FO720" s="96"/>
      <c r="FP720" s="96"/>
      <c r="FQ720" s="96"/>
      <c r="FR720" s="96"/>
      <c r="FS720" s="96"/>
      <c r="FT720" s="96"/>
      <c r="FU720" s="96"/>
      <c r="FV720" s="96"/>
      <c r="FW720" s="96"/>
      <c r="FX720" s="96"/>
      <c r="FY720" s="96"/>
      <c r="FZ720" s="96"/>
      <c r="GA720" s="96"/>
      <c r="GB720" s="96"/>
      <c r="GC720" s="96"/>
      <c r="GD720" s="96"/>
      <c r="GE720" s="96"/>
      <c r="GF720" s="96"/>
      <c r="GG720" s="96"/>
      <c r="GH720" s="96"/>
      <c r="GI720" s="96"/>
      <c r="GJ720" s="96"/>
      <c r="GK720" s="96"/>
      <c r="GL720" s="96"/>
      <c r="GM720" s="96"/>
      <c r="GN720" s="96"/>
      <c r="GO720" s="96"/>
      <c r="GP720" s="96"/>
    </row>
    <row r="721" spans="1:198" ht="13.5" hidden="1" customHeight="1">
      <c r="A721" s="333"/>
      <c r="B721" s="489"/>
      <c r="C721" s="398"/>
      <c r="D721" s="358"/>
      <c r="E721" s="415"/>
      <c r="F721" s="353"/>
      <c r="G721" s="455"/>
      <c r="H721" s="86"/>
      <c r="I721" s="211" t="s">
        <v>31</v>
      </c>
      <c r="J721" s="65"/>
      <c r="K721" s="65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367"/>
      <c r="Y721" s="142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  <c r="BN721" s="96"/>
      <c r="BO721" s="96"/>
      <c r="BP721" s="96"/>
      <c r="BQ721" s="96"/>
      <c r="BR721" s="96"/>
      <c r="BS721" s="96"/>
      <c r="BT721" s="96"/>
      <c r="BU721" s="96"/>
      <c r="BV721" s="96"/>
      <c r="BW721" s="96"/>
      <c r="BX721" s="96"/>
      <c r="BY721" s="96"/>
      <c r="BZ721" s="96"/>
      <c r="CA721" s="96"/>
      <c r="CB721" s="96"/>
      <c r="CC721" s="96"/>
      <c r="CD721" s="96"/>
      <c r="CE721" s="96"/>
      <c r="CF721" s="96"/>
      <c r="CG721" s="96"/>
      <c r="CH721" s="96"/>
      <c r="CI721" s="96"/>
      <c r="CJ721" s="96"/>
      <c r="CK721" s="96"/>
      <c r="CL721" s="96"/>
      <c r="CM721" s="96"/>
      <c r="CN721" s="96"/>
      <c r="CO721" s="96"/>
      <c r="CP721" s="96"/>
      <c r="CQ721" s="96"/>
      <c r="CR721" s="96"/>
      <c r="CS721" s="96"/>
      <c r="CT721" s="96"/>
      <c r="CU721" s="96"/>
      <c r="CV721" s="96"/>
      <c r="CW721" s="96"/>
      <c r="CX721" s="96"/>
      <c r="CY721" s="96"/>
      <c r="CZ721" s="96"/>
      <c r="DA721" s="96"/>
      <c r="DB721" s="96"/>
      <c r="DC721" s="96"/>
      <c r="DD721" s="96"/>
      <c r="DE721" s="96"/>
      <c r="DF721" s="96"/>
      <c r="DG721" s="96"/>
      <c r="DH721" s="96"/>
      <c r="DI721" s="96"/>
      <c r="DJ721" s="96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6"/>
      <c r="DV721" s="96"/>
      <c r="DW721" s="96"/>
      <c r="DX721" s="96"/>
      <c r="DY721" s="96"/>
      <c r="DZ721" s="96"/>
      <c r="EA721" s="96"/>
      <c r="EB721" s="96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96"/>
      <c r="EZ721" s="96"/>
      <c r="FA721" s="96"/>
      <c r="FB721" s="96"/>
      <c r="FC721" s="96"/>
      <c r="FD721" s="96"/>
      <c r="FE721" s="96"/>
      <c r="FF721" s="96"/>
      <c r="FG721" s="96"/>
      <c r="FH721" s="96"/>
      <c r="FI721" s="96"/>
      <c r="FJ721" s="96"/>
      <c r="FK721" s="96"/>
      <c r="FL721" s="96"/>
      <c r="FM721" s="96"/>
      <c r="FN721" s="96"/>
      <c r="FO721" s="96"/>
      <c r="FP721" s="96"/>
      <c r="FQ721" s="96"/>
      <c r="FR721" s="96"/>
      <c r="FS721" s="96"/>
      <c r="FT721" s="96"/>
      <c r="FU721" s="96"/>
      <c r="FV721" s="96"/>
      <c r="FW721" s="96"/>
      <c r="FX721" s="96"/>
      <c r="FY721" s="96"/>
      <c r="FZ721" s="96"/>
      <c r="GA721" s="96"/>
      <c r="GB721" s="96"/>
      <c r="GC721" s="96"/>
      <c r="GD721" s="96"/>
      <c r="GE721" s="96"/>
      <c r="GF721" s="96"/>
      <c r="GG721" s="96"/>
      <c r="GH721" s="96"/>
      <c r="GI721" s="96"/>
      <c r="GJ721" s="96"/>
      <c r="GK721" s="96"/>
      <c r="GL721" s="96"/>
      <c r="GM721" s="96"/>
      <c r="GN721" s="96"/>
      <c r="GO721" s="96"/>
      <c r="GP721" s="96"/>
    </row>
    <row r="722" spans="1:198" ht="13.5" hidden="1" customHeight="1">
      <c r="A722" s="333"/>
      <c r="B722" s="489"/>
      <c r="C722" s="398"/>
      <c r="D722" s="358"/>
      <c r="E722" s="415"/>
      <c r="F722" s="353"/>
      <c r="G722" s="455"/>
      <c r="H722" s="86"/>
      <c r="I722" s="211" t="s">
        <v>30</v>
      </c>
      <c r="J722" s="65"/>
      <c r="K722" s="65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367"/>
      <c r="Y722" s="142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  <c r="BS722" s="96"/>
      <c r="BT722" s="96"/>
      <c r="BU722" s="96"/>
      <c r="BV722" s="96"/>
      <c r="BW722" s="96"/>
      <c r="BX722" s="96"/>
      <c r="BY722" s="96"/>
      <c r="BZ722" s="96"/>
      <c r="CA722" s="96"/>
      <c r="CB722" s="96"/>
      <c r="CC722" s="96"/>
      <c r="CD722" s="96"/>
      <c r="CE722" s="96"/>
      <c r="CF722" s="96"/>
      <c r="CG722" s="96"/>
      <c r="CH722" s="96"/>
      <c r="CI722" s="96"/>
      <c r="CJ722" s="96"/>
      <c r="CK722" s="96"/>
      <c r="CL722" s="96"/>
      <c r="CM722" s="96"/>
      <c r="CN722" s="96"/>
      <c r="CO722" s="96"/>
      <c r="CP722" s="96"/>
      <c r="CQ722" s="96"/>
      <c r="CR722" s="96"/>
      <c r="CS722" s="96"/>
      <c r="CT722" s="96"/>
      <c r="CU722" s="96"/>
      <c r="CV722" s="96"/>
      <c r="CW722" s="96"/>
      <c r="CX722" s="96"/>
      <c r="CY722" s="96"/>
      <c r="CZ722" s="96"/>
      <c r="DA722" s="96"/>
      <c r="DB722" s="96"/>
      <c r="DC722" s="96"/>
      <c r="DD722" s="96"/>
      <c r="DE722" s="96"/>
      <c r="DF722" s="96"/>
      <c r="DG722" s="96"/>
      <c r="DH722" s="96"/>
      <c r="DI722" s="96"/>
      <c r="DJ722" s="96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6"/>
      <c r="DV722" s="96"/>
      <c r="DW722" s="96"/>
      <c r="DX722" s="96"/>
      <c r="DY722" s="96"/>
      <c r="DZ722" s="96"/>
      <c r="EA722" s="96"/>
      <c r="EB722" s="96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96"/>
      <c r="EZ722" s="96"/>
      <c r="FA722" s="96"/>
      <c r="FB722" s="96"/>
      <c r="FC722" s="96"/>
      <c r="FD722" s="96"/>
      <c r="FE722" s="96"/>
      <c r="FF722" s="96"/>
      <c r="FG722" s="96"/>
      <c r="FH722" s="96"/>
      <c r="FI722" s="96"/>
      <c r="FJ722" s="96"/>
      <c r="FK722" s="96"/>
      <c r="FL722" s="96"/>
      <c r="FM722" s="96"/>
      <c r="FN722" s="96"/>
      <c r="FO722" s="96"/>
      <c r="FP722" s="96"/>
      <c r="FQ722" s="96"/>
      <c r="FR722" s="96"/>
      <c r="FS722" s="96"/>
      <c r="FT722" s="96"/>
      <c r="FU722" s="96"/>
      <c r="FV722" s="96"/>
      <c r="FW722" s="96"/>
      <c r="FX722" s="96"/>
      <c r="FY722" s="96"/>
      <c r="FZ722" s="96"/>
      <c r="GA722" s="96"/>
      <c r="GB722" s="96"/>
      <c r="GC722" s="96"/>
      <c r="GD722" s="96"/>
      <c r="GE722" s="96"/>
      <c r="GF722" s="96"/>
      <c r="GG722" s="96"/>
      <c r="GH722" s="96"/>
      <c r="GI722" s="96"/>
      <c r="GJ722" s="96"/>
      <c r="GK722" s="96"/>
      <c r="GL722" s="96"/>
      <c r="GM722" s="96"/>
      <c r="GN722" s="96"/>
      <c r="GO722" s="96"/>
      <c r="GP722" s="96"/>
    </row>
    <row r="723" spans="1:198" ht="13.5" hidden="1" customHeight="1">
      <c r="A723" s="333"/>
      <c r="B723" s="489"/>
      <c r="C723" s="398"/>
      <c r="D723" s="358"/>
      <c r="E723" s="415"/>
      <c r="F723" s="353"/>
      <c r="G723" s="455"/>
      <c r="H723" s="86">
        <v>6050</v>
      </c>
      <c r="I723" s="60" t="s">
        <v>70</v>
      </c>
      <c r="J723" s="65"/>
      <c r="K723" s="65"/>
      <c r="L723" s="84">
        <v>0</v>
      </c>
      <c r="M723" s="299">
        <v>0</v>
      </c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367"/>
      <c r="Y723" s="142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  <c r="BS723" s="96"/>
      <c r="BT723" s="96"/>
      <c r="BU723" s="96"/>
      <c r="BV723" s="96"/>
      <c r="BW723" s="96"/>
      <c r="BX723" s="96"/>
      <c r="BY723" s="96"/>
      <c r="BZ723" s="96"/>
      <c r="CA723" s="96"/>
      <c r="CB723" s="96"/>
      <c r="CC723" s="96"/>
      <c r="CD723" s="96"/>
      <c r="CE723" s="96"/>
      <c r="CF723" s="96"/>
      <c r="CG723" s="96"/>
      <c r="CH723" s="96"/>
      <c r="CI723" s="96"/>
      <c r="CJ723" s="96"/>
      <c r="CK723" s="96"/>
      <c r="CL723" s="96"/>
      <c r="CM723" s="96"/>
      <c r="CN723" s="96"/>
      <c r="CO723" s="96"/>
      <c r="CP723" s="96"/>
      <c r="CQ723" s="96"/>
      <c r="CR723" s="96"/>
      <c r="CS723" s="96"/>
      <c r="CT723" s="96"/>
      <c r="CU723" s="96"/>
      <c r="CV723" s="96"/>
      <c r="CW723" s="96"/>
      <c r="CX723" s="96"/>
      <c r="CY723" s="96"/>
      <c r="CZ723" s="96"/>
      <c r="DA723" s="96"/>
      <c r="DB723" s="96"/>
      <c r="DC723" s="96"/>
      <c r="DD723" s="96"/>
      <c r="DE723" s="96"/>
      <c r="DF723" s="96"/>
      <c r="DG723" s="96"/>
      <c r="DH723" s="96"/>
      <c r="DI723" s="96"/>
      <c r="DJ723" s="96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6"/>
      <c r="DV723" s="96"/>
      <c r="DW723" s="96"/>
      <c r="DX723" s="96"/>
      <c r="DY723" s="96"/>
      <c r="DZ723" s="96"/>
      <c r="EA723" s="96"/>
      <c r="EB723" s="96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96"/>
      <c r="EZ723" s="96"/>
      <c r="FA723" s="96"/>
      <c r="FB723" s="96"/>
      <c r="FC723" s="96"/>
      <c r="FD723" s="96"/>
      <c r="FE723" s="96"/>
      <c r="FF723" s="96"/>
      <c r="FG723" s="96"/>
      <c r="FH723" s="96"/>
      <c r="FI723" s="96"/>
      <c r="FJ723" s="96"/>
      <c r="FK723" s="96"/>
      <c r="FL723" s="96"/>
      <c r="FM723" s="96"/>
      <c r="FN723" s="96"/>
      <c r="FO723" s="96"/>
      <c r="FP723" s="96"/>
      <c r="FQ723" s="96"/>
      <c r="FR723" s="96"/>
      <c r="FS723" s="96"/>
      <c r="FT723" s="96"/>
      <c r="FU723" s="96"/>
      <c r="FV723" s="96"/>
      <c r="FW723" s="96"/>
      <c r="FX723" s="96"/>
      <c r="FY723" s="96"/>
      <c r="FZ723" s="96"/>
      <c r="GA723" s="96"/>
      <c r="GB723" s="96"/>
      <c r="GC723" s="96"/>
      <c r="GD723" s="96"/>
      <c r="GE723" s="96"/>
      <c r="GF723" s="96"/>
      <c r="GG723" s="96"/>
      <c r="GH723" s="96"/>
      <c r="GI723" s="96"/>
      <c r="GJ723" s="96"/>
      <c r="GK723" s="96"/>
      <c r="GL723" s="96"/>
      <c r="GM723" s="96"/>
      <c r="GN723" s="96"/>
      <c r="GO723" s="96"/>
      <c r="GP723" s="96"/>
    </row>
    <row r="724" spans="1:198" ht="13.5" hidden="1" customHeight="1">
      <c r="A724" s="333"/>
      <c r="B724" s="489"/>
      <c r="C724" s="398"/>
      <c r="D724" s="358"/>
      <c r="E724" s="415"/>
      <c r="F724" s="353"/>
      <c r="G724" s="455"/>
      <c r="H724" s="86"/>
      <c r="I724" s="64" t="s">
        <v>26</v>
      </c>
      <c r="J724" s="65"/>
      <c r="K724" s="65"/>
      <c r="L724" s="65">
        <f>SUM(L720:L723)</f>
        <v>0</v>
      </c>
      <c r="M724" s="65">
        <f t="shared" ref="M724" si="223">SUM(M720:M723)</f>
        <v>0</v>
      </c>
      <c r="N724" s="65">
        <f t="shared" ref="N724" si="224">SUM(N720:N723)</f>
        <v>0</v>
      </c>
      <c r="O724" s="65">
        <f t="shared" ref="O724" si="225">SUM(O720:O723)</f>
        <v>0</v>
      </c>
      <c r="P724" s="65">
        <f t="shared" ref="P724" si="226">SUM(P720:P723)</f>
        <v>0</v>
      </c>
      <c r="Q724" s="65">
        <f t="shared" ref="Q724" si="227">SUM(Q720:Q723)</f>
        <v>0</v>
      </c>
      <c r="R724" s="65">
        <f t="shared" ref="R724" si="228">SUM(R720:R723)</f>
        <v>0</v>
      </c>
      <c r="S724" s="65">
        <f t="shared" ref="S724" si="229">SUM(S720:S723)</f>
        <v>0</v>
      </c>
      <c r="T724" s="65">
        <f t="shared" ref="T724" si="230">SUM(T720:T723)</f>
        <v>0</v>
      </c>
      <c r="U724" s="65">
        <f t="shared" ref="U724" si="231">SUM(U720:U723)</f>
        <v>0</v>
      </c>
      <c r="V724" s="65">
        <f t="shared" ref="V724" si="232">SUM(V720:V723)</f>
        <v>0</v>
      </c>
      <c r="W724" s="65">
        <f t="shared" ref="W724" si="233">SUM(W720:W723)</f>
        <v>0</v>
      </c>
      <c r="X724" s="367"/>
      <c r="Y724" s="142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  <c r="BS724" s="96"/>
      <c r="BT724" s="96"/>
      <c r="BU724" s="96"/>
      <c r="BV724" s="96"/>
      <c r="BW724" s="96"/>
      <c r="BX724" s="96"/>
      <c r="BY724" s="96"/>
      <c r="BZ724" s="96"/>
      <c r="CA724" s="96"/>
      <c r="CB724" s="96"/>
      <c r="CC724" s="96"/>
      <c r="CD724" s="96"/>
      <c r="CE724" s="96"/>
      <c r="CF724" s="96"/>
      <c r="CG724" s="96"/>
      <c r="CH724" s="96"/>
      <c r="CI724" s="96"/>
      <c r="CJ724" s="96"/>
      <c r="CK724" s="96"/>
      <c r="CL724" s="96"/>
      <c r="CM724" s="96"/>
      <c r="CN724" s="96"/>
      <c r="CO724" s="96"/>
      <c r="CP724" s="96"/>
      <c r="CQ724" s="96"/>
      <c r="CR724" s="96"/>
      <c r="CS724" s="96"/>
      <c r="CT724" s="96"/>
      <c r="CU724" s="96"/>
      <c r="CV724" s="96"/>
      <c r="CW724" s="96"/>
      <c r="CX724" s="96"/>
      <c r="CY724" s="96"/>
      <c r="CZ724" s="96"/>
      <c r="DA724" s="96"/>
      <c r="DB724" s="96"/>
      <c r="DC724" s="96"/>
      <c r="DD724" s="96"/>
      <c r="DE724" s="96"/>
      <c r="DF724" s="96"/>
      <c r="DG724" s="96"/>
      <c r="DH724" s="96"/>
      <c r="DI724" s="96"/>
      <c r="DJ724" s="96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6"/>
      <c r="DV724" s="96"/>
      <c r="DW724" s="96"/>
      <c r="DX724" s="96"/>
      <c r="DY724" s="96"/>
      <c r="DZ724" s="96"/>
      <c r="EA724" s="96"/>
      <c r="EB724" s="96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96"/>
      <c r="EZ724" s="96"/>
      <c r="FA724" s="96"/>
      <c r="FB724" s="96"/>
      <c r="FC724" s="96"/>
      <c r="FD724" s="96"/>
      <c r="FE724" s="96"/>
      <c r="FF724" s="96"/>
      <c r="FG724" s="96"/>
      <c r="FH724" s="96"/>
      <c r="FI724" s="96"/>
      <c r="FJ724" s="96"/>
      <c r="FK724" s="96"/>
      <c r="FL724" s="96"/>
      <c r="FM724" s="96"/>
      <c r="FN724" s="96"/>
      <c r="FO724" s="96"/>
      <c r="FP724" s="96"/>
      <c r="FQ724" s="96"/>
      <c r="FR724" s="96"/>
      <c r="FS724" s="96"/>
      <c r="FT724" s="96"/>
      <c r="FU724" s="96"/>
      <c r="FV724" s="96"/>
      <c r="FW724" s="96"/>
      <c r="FX724" s="96"/>
      <c r="FY724" s="96"/>
      <c r="FZ724" s="96"/>
      <c r="GA724" s="96"/>
      <c r="GB724" s="96"/>
      <c r="GC724" s="96"/>
      <c r="GD724" s="96"/>
      <c r="GE724" s="96"/>
      <c r="GF724" s="96"/>
      <c r="GG724" s="96"/>
      <c r="GH724" s="96"/>
      <c r="GI724" s="96"/>
      <c r="GJ724" s="96"/>
      <c r="GK724" s="96"/>
      <c r="GL724" s="96"/>
      <c r="GM724" s="96"/>
      <c r="GN724" s="96"/>
      <c r="GO724" s="96"/>
      <c r="GP724" s="96"/>
    </row>
    <row r="725" spans="1:198" ht="13.5" hidden="1" customHeight="1">
      <c r="A725" s="378">
        <v>54</v>
      </c>
      <c r="B725" s="500" t="s">
        <v>190</v>
      </c>
      <c r="C725" s="537">
        <v>2020</v>
      </c>
      <c r="D725" s="427">
        <v>2023</v>
      </c>
      <c r="E725" s="415" t="s">
        <v>158</v>
      </c>
      <c r="F725" s="497">
        <f>X725</f>
        <v>0</v>
      </c>
      <c r="G725" s="455">
        <v>90095</v>
      </c>
      <c r="H725" s="86">
        <v>6050</v>
      </c>
      <c r="I725" s="58" t="s">
        <v>28</v>
      </c>
      <c r="J725" s="62"/>
      <c r="K725" s="62"/>
      <c r="L725" s="84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367">
        <f>SUM(L729:P729)</f>
        <v>0</v>
      </c>
      <c r="Y725" s="149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0"/>
      <c r="BN725" s="150"/>
      <c r="BO725" s="150"/>
      <c r="BP725" s="150"/>
      <c r="BQ725" s="150"/>
      <c r="BR725" s="150"/>
      <c r="BS725" s="150"/>
      <c r="BT725" s="150"/>
      <c r="BU725" s="150"/>
      <c r="BV725" s="150"/>
      <c r="BW725" s="150"/>
      <c r="BX725" s="150"/>
      <c r="BY725" s="150"/>
      <c r="BZ725" s="150"/>
      <c r="CA725" s="150"/>
      <c r="CB725" s="150"/>
      <c r="CC725" s="15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0"/>
      <c r="CN725" s="150"/>
      <c r="CO725" s="150"/>
      <c r="CP725" s="150"/>
      <c r="CQ725" s="150"/>
      <c r="CR725" s="150"/>
      <c r="CS725" s="150"/>
      <c r="CT725" s="150"/>
      <c r="CU725" s="150"/>
      <c r="CV725" s="150"/>
      <c r="CW725" s="150"/>
      <c r="CX725" s="150"/>
      <c r="CY725" s="150"/>
      <c r="CZ725" s="150"/>
      <c r="DA725" s="150"/>
      <c r="DB725" s="150"/>
      <c r="DC725" s="150"/>
      <c r="DD725" s="150"/>
      <c r="DE725" s="150"/>
      <c r="DF725" s="150"/>
      <c r="DG725" s="150"/>
      <c r="DH725" s="150"/>
      <c r="DI725" s="150"/>
      <c r="DJ725" s="150"/>
      <c r="DK725" s="150"/>
      <c r="DL725" s="150"/>
      <c r="DM725" s="150"/>
      <c r="DN725" s="150"/>
      <c r="DO725" s="150"/>
      <c r="DP725" s="150"/>
      <c r="DQ725" s="150"/>
      <c r="DR725" s="150"/>
      <c r="DS725" s="150"/>
      <c r="DT725" s="150"/>
      <c r="DU725" s="150"/>
      <c r="DV725" s="150"/>
      <c r="DW725" s="150"/>
      <c r="DX725" s="150"/>
      <c r="DY725" s="150"/>
      <c r="DZ725" s="150"/>
      <c r="EA725" s="150"/>
      <c r="EB725" s="150"/>
      <c r="EC725" s="150"/>
      <c r="ED725" s="150"/>
      <c r="EE725" s="150"/>
      <c r="EF725" s="150"/>
      <c r="EG725" s="150"/>
      <c r="EH725" s="150"/>
      <c r="EI725" s="150"/>
      <c r="EJ725" s="150"/>
      <c r="EK725" s="150"/>
      <c r="EL725" s="150"/>
      <c r="EM725" s="150"/>
      <c r="EN725" s="150"/>
      <c r="EO725" s="150"/>
      <c r="EP725" s="150"/>
      <c r="EQ725" s="150"/>
      <c r="ER725" s="150"/>
      <c r="ES725" s="150"/>
      <c r="ET725" s="150"/>
      <c r="EU725" s="150"/>
      <c r="EV725" s="150"/>
      <c r="EW725" s="150"/>
      <c r="EX725" s="150"/>
      <c r="EY725" s="150"/>
      <c r="EZ725" s="150"/>
      <c r="FA725" s="150"/>
      <c r="FB725" s="150"/>
      <c r="FC725" s="150"/>
      <c r="FD725" s="150"/>
      <c r="FE725" s="150"/>
      <c r="FF725" s="150"/>
      <c r="FG725" s="150"/>
      <c r="FH725" s="150"/>
      <c r="FI725" s="150"/>
      <c r="FJ725" s="150"/>
      <c r="FK725" s="150"/>
      <c r="FL725" s="150"/>
      <c r="FM725" s="150"/>
      <c r="FN725" s="150"/>
      <c r="FO725" s="150"/>
      <c r="FP725" s="150"/>
      <c r="FQ725" s="150"/>
      <c r="FR725" s="150"/>
      <c r="FS725" s="150"/>
      <c r="FT725" s="150"/>
      <c r="FU725" s="150"/>
      <c r="FV725" s="150"/>
      <c r="FW725" s="150"/>
      <c r="FX725" s="150"/>
      <c r="FY725" s="150"/>
      <c r="FZ725" s="150"/>
      <c r="GA725" s="150"/>
      <c r="GB725" s="150"/>
      <c r="GC725" s="150"/>
      <c r="GD725" s="150"/>
      <c r="GE725" s="150"/>
      <c r="GF725" s="150"/>
      <c r="GG725" s="150"/>
      <c r="GH725" s="150"/>
      <c r="GI725" s="150"/>
      <c r="GJ725" s="150"/>
      <c r="GK725" s="150"/>
      <c r="GL725" s="150"/>
      <c r="GM725" s="150"/>
      <c r="GN725" s="150"/>
      <c r="GO725" s="96"/>
      <c r="GP725" s="96"/>
    </row>
    <row r="726" spans="1:198" ht="13.5" hidden="1" customHeight="1">
      <c r="A726" s="379"/>
      <c r="B726" s="501"/>
      <c r="C726" s="538"/>
      <c r="D726" s="428"/>
      <c r="E726" s="415"/>
      <c r="F726" s="498"/>
      <c r="G726" s="455"/>
      <c r="H726" s="86"/>
      <c r="I726" s="58" t="s">
        <v>31</v>
      </c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367"/>
      <c r="Y726" s="149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0"/>
      <c r="BN726" s="150"/>
      <c r="BO726" s="150"/>
      <c r="BP726" s="150"/>
      <c r="BQ726" s="150"/>
      <c r="BR726" s="150"/>
      <c r="BS726" s="150"/>
      <c r="BT726" s="150"/>
      <c r="BU726" s="150"/>
      <c r="BV726" s="150"/>
      <c r="BW726" s="150"/>
      <c r="BX726" s="150"/>
      <c r="BY726" s="150"/>
      <c r="BZ726" s="150"/>
      <c r="CA726" s="150"/>
      <c r="CB726" s="150"/>
      <c r="CC726" s="15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0"/>
      <c r="CN726" s="150"/>
      <c r="CO726" s="150"/>
      <c r="CP726" s="150"/>
      <c r="CQ726" s="150"/>
      <c r="CR726" s="150"/>
      <c r="CS726" s="150"/>
      <c r="CT726" s="150"/>
      <c r="CU726" s="150"/>
      <c r="CV726" s="150"/>
      <c r="CW726" s="150"/>
      <c r="CX726" s="150"/>
      <c r="CY726" s="150"/>
      <c r="CZ726" s="150"/>
      <c r="DA726" s="150"/>
      <c r="DB726" s="150"/>
      <c r="DC726" s="150"/>
      <c r="DD726" s="150"/>
      <c r="DE726" s="150"/>
      <c r="DF726" s="150"/>
      <c r="DG726" s="150"/>
      <c r="DH726" s="150"/>
      <c r="DI726" s="150"/>
      <c r="DJ726" s="150"/>
      <c r="DK726" s="150"/>
      <c r="DL726" s="150"/>
      <c r="DM726" s="150"/>
      <c r="DN726" s="150"/>
      <c r="DO726" s="150"/>
      <c r="DP726" s="150"/>
      <c r="DQ726" s="150"/>
      <c r="DR726" s="150"/>
      <c r="DS726" s="150"/>
      <c r="DT726" s="150"/>
      <c r="DU726" s="150"/>
      <c r="DV726" s="150"/>
      <c r="DW726" s="150"/>
      <c r="DX726" s="150"/>
      <c r="DY726" s="150"/>
      <c r="DZ726" s="150"/>
      <c r="EA726" s="150"/>
      <c r="EB726" s="150"/>
      <c r="EC726" s="150"/>
      <c r="ED726" s="150"/>
      <c r="EE726" s="150"/>
      <c r="EF726" s="150"/>
      <c r="EG726" s="150"/>
      <c r="EH726" s="150"/>
      <c r="EI726" s="150"/>
      <c r="EJ726" s="150"/>
      <c r="EK726" s="150"/>
      <c r="EL726" s="150"/>
      <c r="EM726" s="150"/>
      <c r="EN726" s="150"/>
      <c r="EO726" s="150"/>
      <c r="EP726" s="150"/>
      <c r="EQ726" s="150"/>
      <c r="ER726" s="150"/>
      <c r="ES726" s="150"/>
      <c r="ET726" s="150"/>
      <c r="EU726" s="150"/>
      <c r="EV726" s="150"/>
      <c r="EW726" s="150"/>
      <c r="EX726" s="150"/>
      <c r="EY726" s="150"/>
      <c r="EZ726" s="150"/>
      <c r="FA726" s="150"/>
      <c r="FB726" s="150"/>
      <c r="FC726" s="150"/>
      <c r="FD726" s="150"/>
      <c r="FE726" s="150"/>
      <c r="FF726" s="150"/>
      <c r="FG726" s="150"/>
      <c r="FH726" s="150"/>
      <c r="FI726" s="150"/>
      <c r="FJ726" s="150"/>
      <c r="FK726" s="150"/>
      <c r="FL726" s="150"/>
      <c r="FM726" s="150"/>
      <c r="FN726" s="150"/>
      <c r="FO726" s="150"/>
      <c r="FP726" s="150"/>
      <c r="FQ726" s="150"/>
      <c r="FR726" s="150"/>
      <c r="FS726" s="150"/>
      <c r="FT726" s="150"/>
      <c r="FU726" s="150"/>
      <c r="FV726" s="150"/>
      <c r="FW726" s="150"/>
      <c r="FX726" s="150"/>
      <c r="FY726" s="150"/>
      <c r="FZ726" s="150"/>
      <c r="GA726" s="150"/>
      <c r="GB726" s="150"/>
      <c r="GC726" s="150"/>
      <c r="GD726" s="150"/>
      <c r="GE726" s="150"/>
      <c r="GF726" s="150"/>
      <c r="GG726" s="150"/>
      <c r="GH726" s="150"/>
      <c r="GI726" s="150"/>
      <c r="GJ726" s="150"/>
      <c r="GK726" s="150"/>
      <c r="GL726" s="150"/>
      <c r="GM726" s="150"/>
      <c r="GN726" s="150"/>
      <c r="GO726" s="96"/>
      <c r="GP726" s="96"/>
    </row>
    <row r="727" spans="1:198" ht="13.5" hidden="1" customHeight="1">
      <c r="A727" s="379"/>
      <c r="B727" s="501"/>
      <c r="C727" s="538"/>
      <c r="D727" s="428"/>
      <c r="E727" s="415"/>
      <c r="F727" s="498"/>
      <c r="G727" s="455"/>
      <c r="H727" s="86"/>
      <c r="I727" s="58" t="s">
        <v>30</v>
      </c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367"/>
      <c r="Y727" s="149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  <c r="EC727" s="150"/>
      <c r="ED727" s="150"/>
      <c r="EE727" s="150"/>
      <c r="EF727" s="150"/>
      <c r="EG727" s="150"/>
      <c r="EH727" s="150"/>
      <c r="EI727" s="150"/>
      <c r="EJ727" s="150"/>
      <c r="EK727" s="150"/>
      <c r="EL727" s="150"/>
      <c r="EM727" s="150"/>
      <c r="EN727" s="150"/>
      <c r="EO727" s="150"/>
      <c r="EP727" s="150"/>
      <c r="EQ727" s="150"/>
      <c r="ER727" s="150"/>
      <c r="ES727" s="150"/>
      <c r="ET727" s="150"/>
      <c r="EU727" s="150"/>
      <c r="EV727" s="150"/>
      <c r="EW727" s="150"/>
      <c r="EX727" s="150"/>
      <c r="EY727" s="150"/>
      <c r="EZ727" s="150"/>
      <c r="FA727" s="150"/>
      <c r="FB727" s="150"/>
      <c r="FC727" s="150"/>
      <c r="FD727" s="150"/>
      <c r="FE727" s="150"/>
      <c r="FF727" s="150"/>
      <c r="FG727" s="150"/>
      <c r="FH727" s="150"/>
      <c r="FI727" s="150"/>
      <c r="FJ727" s="150"/>
      <c r="FK727" s="150"/>
      <c r="FL727" s="150"/>
      <c r="FM727" s="150"/>
      <c r="FN727" s="150"/>
      <c r="FO727" s="150"/>
      <c r="FP727" s="150"/>
      <c r="FQ727" s="150"/>
      <c r="FR727" s="150"/>
      <c r="FS727" s="150"/>
      <c r="FT727" s="150"/>
      <c r="FU727" s="150"/>
      <c r="FV727" s="150"/>
      <c r="FW727" s="150"/>
      <c r="FX727" s="150"/>
      <c r="FY727" s="150"/>
      <c r="FZ727" s="150"/>
      <c r="GA727" s="150"/>
      <c r="GB727" s="150"/>
      <c r="GC727" s="150"/>
      <c r="GD727" s="150"/>
      <c r="GE727" s="150"/>
      <c r="GF727" s="150"/>
      <c r="GG727" s="150"/>
      <c r="GH727" s="150"/>
      <c r="GI727" s="150"/>
      <c r="GJ727" s="150"/>
      <c r="GK727" s="150"/>
      <c r="GL727" s="150"/>
      <c r="GM727" s="150"/>
      <c r="GN727" s="150"/>
      <c r="GO727" s="96"/>
      <c r="GP727" s="96"/>
    </row>
    <row r="728" spans="1:198" ht="13.5" hidden="1" customHeight="1">
      <c r="A728" s="379"/>
      <c r="B728" s="501"/>
      <c r="C728" s="538"/>
      <c r="D728" s="428"/>
      <c r="E728" s="415"/>
      <c r="F728" s="498"/>
      <c r="G728" s="455"/>
      <c r="H728" s="86">
        <v>6050</v>
      </c>
      <c r="I728" s="61" t="s">
        <v>70</v>
      </c>
      <c r="J728" s="62"/>
      <c r="K728" s="62"/>
      <c r="L728" s="84"/>
      <c r="M728" s="84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367"/>
      <c r="Y728" s="149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  <c r="EC728" s="150"/>
      <c r="ED728" s="150"/>
      <c r="EE728" s="150"/>
      <c r="EF728" s="150"/>
      <c r="EG728" s="150"/>
      <c r="EH728" s="150"/>
      <c r="EI728" s="150"/>
      <c r="EJ728" s="150"/>
      <c r="EK728" s="150"/>
      <c r="EL728" s="150"/>
      <c r="EM728" s="150"/>
      <c r="EN728" s="150"/>
      <c r="EO728" s="150"/>
      <c r="EP728" s="150"/>
      <c r="EQ728" s="150"/>
      <c r="ER728" s="150"/>
      <c r="ES728" s="150"/>
      <c r="ET728" s="150"/>
      <c r="EU728" s="150"/>
      <c r="EV728" s="150"/>
      <c r="EW728" s="150"/>
      <c r="EX728" s="150"/>
      <c r="EY728" s="150"/>
      <c r="EZ728" s="150"/>
      <c r="FA728" s="150"/>
      <c r="FB728" s="150"/>
      <c r="FC728" s="150"/>
      <c r="FD728" s="150"/>
      <c r="FE728" s="150"/>
      <c r="FF728" s="150"/>
      <c r="FG728" s="150"/>
      <c r="FH728" s="150"/>
      <c r="FI728" s="150"/>
      <c r="FJ728" s="150"/>
      <c r="FK728" s="150"/>
      <c r="FL728" s="150"/>
      <c r="FM728" s="150"/>
      <c r="FN728" s="150"/>
      <c r="FO728" s="150"/>
      <c r="FP728" s="150"/>
      <c r="FQ728" s="150"/>
      <c r="FR728" s="150"/>
      <c r="FS728" s="150"/>
      <c r="FT728" s="150"/>
      <c r="FU728" s="150"/>
      <c r="FV728" s="150"/>
      <c r="FW728" s="150"/>
      <c r="FX728" s="150"/>
      <c r="FY728" s="150"/>
      <c r="FZ728" s="150"/>
      <c r="GA728" s="150"/>
      <c r="GB728" s="150"/>
      <c r="GC728" s="150"/>
      <c r="GD728" s="150"/>
      <c r="GE728" s="150"/>
      <c r="GF728" s="150"/>
      <c r="GG728" s="150"/>
      <c r="GH728" s="150"/>
      <c r="GI728" s="150"/>
      <c r="GJ728" s="150"/>
      <c r="GK728" s="150"/>
      <c r="GL728" s="150"/>
      <c r="GM728" s="150"/>
      <c r="GN728" s="150"/>
      <c r="GO728" s="96"/>
      <c r="GP728" s="96"/>
    </row>
    <row r="729" spans="1:198" ht="13.5" hidden="1" customHeight="1">
      <c r="A729" s="380"/>
      <c r="B729" s="502"/>
      <c r="C729" s="539"/>
      <c r="D729" s="429"/>
      <c r="E729" s="415"/>
      <c r="F729" s="499"/>
      <c r="G729" s="455"/>
      <c r="I729" s="64" t="s">
        <v>26</v>
      </c>
      <c r="J729" s="65"/>
      <c r="K729" s="65"/>
      <c r="L729" s="65">
        <f>SUM(L725:L728)</f>
        <v>0</v>
      </c>
      <c r="M729" s="65">
        <f t="shared" ref="M729:W729" si="234">SUM(M725:M728)</f>
        <v>0</v>
      </c>
      <c r="N729" s="65">
        <f t="shared" si="234"/>
        <v>0</v>
      </c>
      <c r="O729" s="65">
        <f t="shared" si="234"/>
        <v>0</v>
      </c>
      <c r="P729" s="65">
        <f t="shared" si="234"/>
        <v>0</v>
      </c>
      <c r="Q729" s="65">
        <f t="shared" si="234"/>
        <v>0</v>
      </c>
      <c r="R729" s="65">
        <f t="shared" si="234"/>
        <v>0</v>
      </c>
      <c r="S729" s="65">
        <f t="shared" si="234"/>
        <v>0</v>
      </c>
      <c r="T729" s="65">
        <f t="shared" si="234"/>
        <v>0</v>
      </c>
      <c r="U729" s="65">
        <f t="shared" si="234"/>
        <v>0</v>
      </c>
      <c r="V729" s="65">
        <f t="shared" si="234"/>
        <v>0</v>
      </c>
      <c r="W729" s="65">
        <f t="shared" si="234"/>
        <v>0</v>
      </c>
      <c r="X729" s="367"/>
      <c r="Y729" s="149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  <c r="EC729" s="150"/>
      <c r="ED729" s="150"/>
      <c r="EE729" s="150"/>
      <c r="EF729" s="150"/>
      <c r="EG729" s="150"/>
      <c r="EH729" s="150"/>
      <c r="EI729" s="150"/>
      <c r="EJ729" s="150"/>
      <c r="EK729" s="150"/>
      <c r="EL729" s="150"/>
      <c r="EM729" s="150"/>
      <c r="EN729" s="150"/>
      <c r="EO729" s="150"/>
      <c r="EP729" s="150"/>
      <c r="EQ729" s="150"/>
      <c r="ER729" s="150"/>
      <c r="ES729" s="150"/>
      <c r="ET729" s="150"/>
      <c r="EU729" s="150"/>
      <c r="EV729" s="150"/>
      <c r="EW729" s="150"/>
      <c r="EX729" s="150"/>
      <c r="EY729" s="150"/>
      <c r="EZ729" s="150"/>
      <c r="FA729" s="150"/>
      <c r="FB729" s="150"/>
      <c r="FC729" s="150"/>
      <c r="FD729" s="150"/>
      <c r="FE729" s="150"/>
      <c r="FF729" s="150"/>
      <c r="FG729" s="150"/>
      <c r="FH729" s="150"/>
      <c r="FI729" s="150"/>
      <c r="FJ729" s="150"/>
      <c r="FK729" s="150"/>
      <c r="FL729" s="150"/>
      <c r="FM729" s="150"/>
      <c r="FN729" s="150"/>
      <c r="FO729" s="150"/>
      <c r="FP729" s="150"/>
      <c r="FQ729" s="150"/>
      <c r="FR729" s="150"/>
      <c r="FS729" s="150"/>
      <c r="FT729" s="150"/>
      <c r="FU729" s="150"/>
      <c r="FV729" s="150"/>
      <c r="FW729" s="150"/>
      <c r="FX729" s="150"/>
      <c r="FY729" s="150"/>
      <c r="FZ729" s="150"/>
      <c r="GA729" s="150"/>
      <c r="GB729" s="150"/>
      <c r="GC729" s="150"/>
      <c r="GD729" s="150"/>
      <c r="GE729" s="150"/>
      <c r="GF729" s="150"/>
      <c r="GG729" s="150"/>
      <c r="GH729" s="150"/>
      <c r="GI729" s="150"/>
      <c r="GJ729" s="150"/>
      <c r="GK729" s="150"/>
      <c r="GL729" s="150"/>
      <c r="GM729" s="150"/>
      <c r="GN729" s="150"/>
      <c r="GO729" s="96"/>
      <c r="GP729" s="96"/>
    </row>
    <row r="730" spans="1:198" ht="13.5" hidden="1" customHeight="1">
      <c r="A730" s="378">
        <v>82</v>
      </c>
      <c r="B730" s="350" t="s">
        <v>146</v>
      </c>
      <c r="C730" s="368">
        <v>2020</v>
      </c>
      <c r="D730" s="368">
        <v>2022</v>
      </c>
      <c r="E730" s="408" t="s">
        <v>179</v>
      </c>
      <c r="F730" s="381">
        <f>X730</f>
        <v>0</v>
      </c>
      <c r="G730" s="488">
        <v>90095</v>
      </c>
      <c r="I730" s="60" t="s">
        <v>28</v>
      </c>
      <c r="J730" s="77">
        <f>761165-761165</f>
        <v>0</v>
      </c>
      <c r="K730" s="77">
        <f>2165741-2165741</f>
        <v>0</v>
      </c>
      <c r="L730" s="87"/>
      <c r="M730" s="87"/>
      <c r="N730" s="87"/>
      <c r="O730" s="77"/>
      <c r="P730" s="77"/>
      <c r="Q730" s="77"/>
      <c r="R730" s="77"/>
      <c r="S730" s="77"/>
      <c r="T730" s="77"/>
      <c r="U730" s="77"/>
      <c r="V730" s="77"/>
      <c r="W730" s="77"/>
      <c r="X730" s="367">
        <f>SUM(L734:P734)</f>
        <v>0</v>
      </c>
      <c r="Y730" s="149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  <c r="EC730" s="150"/>
      <c r="ED730" s="150"/>
      <c r="EE730" s="150"/>
      <c r="EF730" s="150"/>
      <c r="EG730" s="150"/>
      <c r="EH730" s="150"/>
      <c r="EI730" s="150"/>
      <c r="EJ730" s="150"/>
      <c r="EK730" s="150"/>
      <c r="EL730" s="150"/>
      <c r="EM730" s="150"/>
      <c r="EN730" s="150"/>
      <c r="EO730" s="150"/>
      <c r="EP730" s="150"/>
      <c r="EQ730" s="150"/>
      <c r="ER730" s="150"/>
      <c r="ES730" s="150"/>
      <c r="ET730" s="150"/>
      <c r="EU730" s="150"/>
      <c r="EV730" s="150"/>
      <c r="EW730" s="150"/>
      <c r="EX730" s="150"/>
      <c r="EY730" s="150"/>
      <c r="EZ730" s="150"/>
      <c r="FA730" s="150"/>
      <c r="FB730" s="150"/>
      <c r="FC730" s="150"/>
      <c r="FD730" s="150"/>
      <c r="FE730" s="150"/>
      <c r="FF730" s="150"/>
      <c r="FG730" s="150"/>
      <c r="FH730" s="150"/>
      <c r="FI730" s="150"/>
      <c r="FJ730" s="150"/>
      <c r="FK730" s="150"/>
      <c r="FL730" s="150"/>
      <c r="FM730" s="150"/>
      <c r="FN730" s="150"/>
      <c r="FO730" s="150"/>
      <c r="FP730" s="150"/>
      <c r="FQ730" s="150"/>
      <c r="FR730" s="150"/>
      <c r="FS730" s="150"/>
      <c r="FT730" s="150"/>
      <c r="FU730" s="150"/>
      <c r="FV730" s="150"/>
      <c r="FW730" s="150"/>
      <c r="FX730" s="150"/>
      <c r="FY730" s="150"/>
      <c r="FZ730" s="150"/>
      <c r="GA730" s="150"/>
      <c r="GB730" s="150"/>
      <c r="GC730" s="150"/>
      <c r="GD730" s="150"/>
      <c r="GE730" s="150"/>
      <c r="GF730" s="150"/>
      <c r="GG730" s="150"/>
      <c r="GH730" s="150"/>
      <c r="GI730" s="150"/>
      <c r="GJ730" s="150"/>
      <c r="GK730" s="150"/>
      <c r="GL730" s="150"/>
      <c r="GM730" s="150"/>
      <c r="GN730" s="150"/>
      <c r="GO730" s="96"/>
      <c r="GP730" s="96"/>
    </row>
    <row r="731" spans="1:198" ht="13.5" hidden="1" customHeight="1">
      <c r="A731" s="379"/>
      <c r="B731" s="350"/>
      <c r="C731" s="368"/>
      <c r="D731" s="368"/>
      <c r="E731" s="408"/>
      <c r="F731" s="381"/>
      <c r="G731" s="488"/>
      <c r="H731" s="89"/>
      <c r="I731" s="60" t="s">
        <v>31</v>
      </c>
      <c r="J731" s="77"/>
      <c r="K731" s="77"/>
      <c r="L731" s="77"/>
      <c r="M731" s="77"/>
      <c r="N731" s="77"/>
      <c r="O731" s="70"/>
      <c r="P731" s="70"/>
      <c r="Q731" s="70"/>
      <c r="R731" s="70"/>
      <c r="S731" s="70"/>
      <c r="T731" s="70"/>
      <c r="U731" s="70"/>
      <c r="V731" s="70"/>
      <c r="W731" s="70"/>
      <c r="X731" s="367"/>
      <c r="Y731" s="149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  <c r="EC731" s="150"/>
      <c r="ED731" s="150"/>
      <c r="EE731" s="150"/>
      <c r="EF731" s="150"/>
      <c r="EG731" s="150"/>
      <c r="EH731" s="150"/>
      <c r="EI731" s="150"/>
      <c r="EJ731" s="150"/>
      <c r="EK731" s="150"/>
      <c r="EL731" s="150"/>
      <c r="EM731" s="150"/>
      <c r="EN731" s="150"/>
      <c r="EO731" s="150"/>
      <c r="EP731" s="150"/>
      <c r="EQ731" s="150"/>
      <c r="ER731" s="150"/>
      <c r="ES731" s="150"/>
      <c r="ET731" s="150"/>
      <c r="EU731" s="150"/>
      <c r="EV731" s="150"/>
      <c r="EW731" s="150"/>
      <c r="EX731" s="150"/>
      <c r="EY731" s="150"/>
      <c r="EZ731" s="150"/>
      <c r="FA731" s="150"/>
      <c r="FB731" s="150"/>
      <c r="FC731" s="150"/>
      <c r="FD731" s="150"/>
      <c r="FE731" s="150"/>
      <c r="FF731" s="150"/>
      <c r="FG731" s="150"/>
      <c r="FH731" s="150"/>
      <c r="FI731" s="150"/>
      <c r="FJ731" s="150"/>
      <c r="FK731" s="150"/>
      <c r="FL731" s="150"/>
      <c r="FM731" s="150"/>
      <c r="FN731" s="150"/>
      <c r="FO731" s="150"/>
      <c r="FP731" s="150"/>
      <c r="FQ731" s="150"/>
      <c r="FR731" s="150"/>
      <c r="FS731" s="150"/>
      <c r="FT731" s="150"/>
      <c r="FU731" s="150"/>
      <c r="FV731" s="150"/>
      <c r="FW731" s="150"/>
      <c r="FX731" s="150"/>
      <c r="FY731" s="150"/>
      <c r="FZ731" s="150"/>
      <c r="GA731" s="150"/>
      <c r="GB731" s="150"/>
      <c r="GC731" s="150"/>
      <c r="GD731" s="150"/>
      <c r="GE731" s="150"/>
      <c r="GF731" s="150"/>
      <c r="GG731" s="150"/>
      <c r="GH731" s="150"/>
      <c r="GI731" s="150"/>
      <c r="GJ731" s="150"/>
      <c r="GK731" s="150"/>
      <c r="GL731" s="150"/>
      <c r="GM731" s="150"/>
      <c r="GN731" s="150"/>
      <c r="GO731" s="96"/>
      <c r="GP731" s="96"/>
    </row>
    <row r="732" spans="1:198" ht="13.5" hidden="1" customHeight="1">
      <c r="A732" s="379"/>
      <c r="B732" s="350"/>
      <c r="C732" s="368"/>
      <c r="D732" s="368"/>
      <c r="E732" s="408"/>
      <c r="F732" s="381"/>
      <c r="G732" s="488"/>
      <c r="H732" s="89"/>
      <c r="I732" s="61" t="s">
        <v>178</v>
      </c>
      <c r="J732" s="71"/>
      <c r="K732" s="71"/>
      <c r="L732" s="87"/>
      <c r="M732" s="70"/>
      <c r="N732" s="77"/>
      <c r="O732" s="70"/>
      <c r="P732" s="70"/>
      <c r="Q732" s="70"/>
      <c r="R732" s="70"/>
      <c r="S732" s="70"/>
      <c r="T732" s="70"/>
      <c r="U732" s="70"/>
      <c r="V732" s="70"/>
      <c r="W732" s="70"/>
      <c r="X732" s="367"/>
      <c r="Y732" s="149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  <c r="EC732" s="150"/>
      <c r="ED732" s="150"/>
      <c r="EE732" s="150"/>
      <c r="EF732" s="150"/>
      <c r="EG732" s="150"/>
      <c r="EH732" s="150"/>
      <c r="EI732" s="150"/>
      <c r="EJ732" s="150"/>
      <c r="EK732" s="150"/>
      <c r="EL732" s="150"/>
      <c r="EM732" s="150"/>
      <c r="EN732" s="150"/>
      <c r="EO732" s="150"/>
      <c r="EP732" s="150"/>
      <c r="EQ732" s="150"/>
      <c r="ER732" s="150"/>
      <c r="ES732" s="150"/>
      <c r="ET732" s="150"/>
      <c r="EU732" s="150"/>
      <c r="EV732" s="150"/>
      <c r="EW732" s="150"/>
      <c r="EX732" s="150"/>
      <c r="EY732" s="150"/>
      <c r="EZ732" s="150"/>
      <c r="FA732" s="150"/>
      <c r="FB732" s="150"/>
      <c r="FC732" s="150"/>
      <c r="FD732" s="150"/>
      <c r="FE732" s="150"/>
      <c r="FF732" s="150"/>
      <c r="FG732" s="150"/>
      <c r="FH732" s="150"/>
      <c r="FI732" s="150"/>
      <c r="FJ732" s="150"/>
      <c r="FK732" s="150"/>
      <c r="FL732" s="150"/>
      <c r="FM732" s="150"/>
      <c r="FN732" s="150"/>
      <c r="FO732" s="150"/>
      <c r="FP732" s="150"/>
      <c r="FQ732" s="150"/>
      <c r="FR732" s="150"/>
      <c r="FS732" s="150"/>
      <c r="FT732" s="150"/>
      <c r="FU732" s="150"/>
      <c r="FV732" s="150"/>
      <c r="FW732" s="150"/>
      <c r="FX732" s="150"/>
      <c r="FY732" s="150"/>
      <c r="FZ732" s="150"/>
      <c r="GA732" s="150"/>
      <c r="GB732" s="150"/>
      <c r="GC732" s="150"/>
      <c r="GD732" s="150"/>
      <c r="GE732" s="150"/>
      <c r="GF732" s="150"/>
      <c r="GG732" s="150"/>
      <c r="GH732" s="150"/>
      <c r="GI732" s="150"/>
      <c r="GJ732" s="150"/>
      <c r="GK732" s="150"/>
      <c r="GL732" s="150"/>
      <c r="GM732" s="150"/>
      <c r="GN732" s="150"/>
      <c r="GO732" s="96"/>
      <c r="GP732" s="96"/>
    </row>
    <row r="733" spans="1:198" ht="13.5" hidden="1" customHeight="1">
      <c r="A733" s="379"/>
      <c r="B733" s="350"/>
      <c r="C733" s="368"/>
      <c r="D733" s="368"/>
      <c r="E733" s="408"/>
      <c r="F733" s="381"/>
      <c r="G733" s="488"/>
      <c r="H733" s="89">
        <v>6050</v>
      </c>
      <c r="I733" s="61" t="s">
        <v>177</v>
      </c>
      <c r="J733" s="71"/>
      <c r="K733" s="71"/>
      <c r="L733" s="87"/>
      <c r="M733" s="70"/>
      <c r="N733" s="77"/>
      <c r="O733" s="70"/>
      <c r="P733" s="70"/>
      <c r="Q733" s="70"/>
      <c r="R733" s="70"/>
      <c r="S733" s="70"/>
      <c r="T733" s="70"/>
      <c r="U733" s="70"/>
      <c r="V733" s="70"/>
      <c r="W733" s="70"/>
      <c r="X733" s="367"/>
      <c r="Y733" s="149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  <c r="EC733" s="150"/>
      <c r="ED733" s="150"/>
      <c r="EE733" s="150"/>
      <c r="EF733" s="150"/>
      <c r="EG733" s="150"/>
      <c r="EH733" s="150"/>
      <c r="EI733" s="150"/>
      <c r="EJ733" s="150"/>
      <c r="EK733" s="150"/>
      <c r="EL733" s="150"/>
      <c r="EM733" s="150"/>
      <c r="EN733" s="150"/>
      <c r="EO733" s="150"/>
      <c r="EP733" s="150"/>
      <c r="EQ733" s="150"/>
      <c r="ER733" s="150"/>
      <c r="ES733" s="150"/>
      <c r="ET733" s="150"/>
      <c r="EU733" s="150"/>
      <c r="EV733" s="150"/>
      <c r="EW733" s="150"/>
      <c r="EX733" s="150"/>
      <c r="EY733" s="150"/>
      <c r="EZ733" s="150"/>
      <c r="FA733" s="150"/>
      <c r="FB733" s="150"/>
      <c r="FC733" s="150"/>
      <c r="FD733" s="150"/>
      <c r="FE733" s="150"/>
      <c r="FF733" s="150"/>
      <c r="FG733" s="150"/>
      <c r="FH733" s="150"/>
      <c r="FI733" s="150"/>
      <c r="FJ733" s="150"/>
      <c r="FK733" s="150"/>
      <c r="FL733" s="150"/>
      <c r="FM733" s="150"/>
      <c r="FN733" s="150"/>
      <c r="FO733" s="150"/>
      <c r="FP733" s="150"/>
      <c r="FQ733" s="150"/>
      <c r="FR733" s="150"/>
      <c r="FS733" s="150"/>
      <c r="FT733" s="150"/>
      <c r="FU733" s="150"/>
      <c r="FV733" s="150"/>
      <c r="FW733" s="150"/>
      <c r="FX733" s="150"/>
      <c r="FY733" s="150"/>
      <c r="FZ733" s="150"/>
      <c r="GA733" s="150"/>
      <c r="GB733" s="150"/>
      <c r="GC733" s="150"/>
      <c r="GD733" s="150"/>
      <c r="GE733" s="150"/>
      <c r="GF733" s="150"/>
      <c r="GG733" s="150"/>
      <c r="GH733" s="150"/>
      <c r="GI733" s="150"/>
      <c r="GJ733" s="150"/>
      <c r="GK733" s="150"/>
      <c r="GL733" s="150"/>
      <c r="GM733" s="150"/>
      <c r="GN733" s="150"/>
      <c r="GO733" s="96"/>
      <c r="GP733" s="96"/>
    </row>
    <row r="734" spans="1:198" ht="13.5" hidden="1" customHeight="1">
      <c r="A734" s="380"/>
      <c r="B734" s="350"/>
      <c r="C734" s="368"/>
      <c r="D734" s="368"/>
      <c r="E734" s="408"/>
      <c r="F734" s="381"/>
      <c r="G734" s="488"/>
      <c r="H734" s="89"/>
      <c r="I734" s="64" t="s">
        <v>26</v>
      </c>
      <c r="J734" s="65">
        <f t="shared" ref="J734:N734" si="235">SUM(J730:J733)</f>
        <v>0</v>
      </c>
      <c r="K734" s="65">
        <f t="shared" si="235"/>
        <v>0</v>
      </c>
      <c r="L734" s="65">
        <f t="shared" si="235"/>
        <v>0</v>
      </c>
      <c r="M734" s="66">
        <f t="shared" si="235"/>
        <v>0</v>
      </c>
      <c r="N734" s="65">
        <f t="shared" si="235"/>
        <v>0</v>
      </c>
      <c r="O734" s="66">
        <f>SUM(O730:O733)</f>
        <v>0</v>
      </c>
      <c r="P734" s="66">
        <f t="shared" ref="P734" si="236">SUM(P730:P733)</f>
        <v>0</v>
      </c>
      <c r="Q734" s="66"/>
      <c r="R734" s="66"/>
      <c r="S734" s="66"/>
      <c r="T734" s="66"/>
      <c r="U734" s="66"/>
      <c r="V734" s="66"/>
      <c r="W734" s="66"/>
      <c r="X734" s="367"/>
      <c r="Y734" s="149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  <c r="EC734" s="150"/>
      <c r="ED734" s="150"/>
      <c r="EE734" s="150"/>
      <c r="EF734" s="150"/>
      <c r="EG734" s="150"/>
      <c r="EH734" s="150"/>
      <c r="EI734" s="150"/>
      <c r="EJ734" s="150"/>
      <c r="EK734" s="150"/>
      <c r="EL734" s="150"/>
      <c r="EM734" s="150"/>
      <c r="EN734" s="150"/>
      <c r="EO734" s="150"/>
      <c r="EP734" s="150"/>
      <c r="EQ734" s="150"/>
      <c r="ER734" s="150"/>
      <c r="ES734" s="150"/>
      <c r="ET734" s="150"/>
      <c r="EU734" s="150"/>
      <c r="EV734" s="150"/>
      <c r="EW734" s="150"/>
      <c r="EX734" s="150"/>
      <c r="EY734" s="150"/>
      <c r="EZ734" s="150"/>
      <c r="FA734" s="150"/>
      <c r="FB734" s="150"/>
      <c r="FC734" s="150"/>
      <c r="FD734" s="150"/>
      <c r="FE734" s="150"/>
      <c r="FF734" s="150"/>
      <c r="FG734" s="150"/>
      <c r="FH734" s="150"/>
      <c r="FI734" s="150"/>
      <c r="FJ734" s="150"/>
      <c r="FK734" s="150"/>
      <c r="FL734" s="150"/>
      <c r="FM734" s="150"/>
      <c r="FN734" s="150"/>
      <c r="FO734" s="150"/>
      <c r="FP734" s="150"/>
      <c r="FQ734" s="150"/>
      <c r="FR734" s="150"/>
      <c r="FS734" s="150"/>
      <c r="FT734" s="150"/>
      <c r="FU734" s="150"/>
      <c r="FV734" s="150"/>
      <c r="FW734" s="150"/>
      <c r="FX734" s="150"/>
      <c r="FY734" s="150"/>
      <c r="FZ734" s="150"/>
      <c r="GA734" s="150"/>
      <c r="GB734" s="150"/>
      <c r="GC734" s="150"/>
      <c r="GD734" s="150"/>
      <c r="GE734" s="150"/>
      <c r="GF734" s="150"/>
      <c r="GG734" s="150"/>
      <c r="GH734" s="150"/>
      <c r="GI734" s="150"/>
      <c r="GJ734" s="150"/>
      <c r="GK734" s="150"/>
      <c r="GL734" s="150"/>
      <c r="GM734" s="150"/>
      <c r="GN734" s="150"/>
      <c r="GO734" s="96"/>
      <c r="GP734" s="96"/>
    </row>
    <row r="735" spans="1:198" ht="12" customHeight="1">
      <c r="A735" s="333">
        <v>64</v>
      </c>
      <c r="B735" s="336" t="s">
        <v>202</v>
      </c>
      <c r="C735" s="368">
        <v>2023</v>
      </c>
      <c r="D735" s="368">
        <v>2025</v>
      </c>
      <c r="E735" s="408" t="s">
        <v>27</v>
      </c>
      <c r="F735" s="381">
        <f>528350+X735</f>
        <v>4581680</v>
      </c>
      <c r="G735" s="488">
        <v>90095</v>
      </c>
      <c r="H735" s="89">
        <v>6050</v>
      </c>
      <c r="I735" s="60" t="s">
        <v>28</v>
      </c>
      <c r="J735" s="77">
        <f>761165-761165</f>
        <v>0</v>
      </c>
      <c r="K735" s="77">
        <f>2165741-2165741</f>
        <v>0</v>
      </c>
      <c r="L735" s="87"/>
      <c r="M735" s="87">
        <v>401330</v>
      </c>
      <c r="N735" s="87">
        <v>52000</v>
      </c>
      <c r="O735" s="87"/>
      <c r="P735" s="77"/>
      <c r="Q735" s="77"/>
      <c r="R735" s="77"/>
      <c r="S735" s="77"/>
      <c r="T735" s="77"/>
      <c r="U735" s="77"/>
      <c r="V735" s="77"/>
      <c r="W735" s="77"/>
      <c r="X735" s="541">
        <f>SUM(M739:W744)</f>
        <v>4053330</v>
      </c>
      <c r="Y735" s="149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  <c r="EC735" s="150"/>
      <c r="ED735" s="150"/>
      <c r="EE735" s="150"/>
      <c r="EF735" s="150"/>
      <c r="EG735" s="150"/>
      <c r="EH735" s="150"/>
      <c r="EI735" s="150"/>
      <c r="EJ735" s="150"/>
      <c r="EK735" s="150"/>
      <c r="EL735" s="150"/>
      <c r="EM735" s="150"/>
      <c r="EN735" s="150"/>
      <c r="EO735" s="150"/>
      <c r="EP735" s="150"/>
      <c r="EQ735" s="150"/>
      <c r="ER735" s="150"/>
      <c r="ES735" s="150"/>
      <c r="ET735" s="150"/>
      <c r="EU735" s="150"/>
      <c r="EV735" s="150"/>
      <c r="EW735" s="150"/>
      <c r="EX735" s="150"/>
      <c r="EY735" s="150"/>
      <c r="EZ735" s="150"/>
      <c r="FA735" s="150"/>
      <c r="FB735" s="150"/>
      <c r="FC735" s="150"/>
      <c r="FD735" s="150"/>
      <c r="FE735" s="150"/>
      <c r="FF735" s="150"/>
      <c r="FG735" s="150"/>
      <c r="FH735" s="150"/>
      <c r="FI735" s="150"/>
      <c r="FJ735" s="150"/>
      <c r="FK735" s="150"/>
      <c r="FL735" s="150"/>
      <c r="FM735" s="150"/>
      <c r="FN735" s="150"/>
      <c r="FO735" s="150"/>
      <c r="FP735" s="150"/>
      <c r="FQ735" s="150"/>
      <c r="FR735" s="150"/>
      <c r="FS735" s="150"/>
      <c r="FT735" s="150"/>
      <c r="FU735" s="150"/>
      <c r="FV735" s="150"/>
      <c r="FW735" s="150"/>
      <c r="FX735" s="150"/>
      <c r="FY735" s="150"/>
      <c r="FZ735" s="150"/>
      <c r="GA735" s="150"/>
      <c r="GB735" s="150"/>
      <c r="GC735" s="150"/>
      <c r="GD735" s="150"/>
      <c r="GE735" s="150"/>
      <c r="GF735" s="150"/>
      <c r="GG735" s="150"/>
      <c r="GH735" s="150"/>
      <c r="GI735" s="150"/>
      <c r="GJ735" s="150"/>
      <c r="GK735" s="150"/>
      <c r="GL735" s="150"/>
      <c r="GM735" s="150"/>
      <c r="GN735" s="150"/>
      <c r="GO735" s="96"/>
      <c r="GP735" s="96"/>
    </row>
    <row r="736" spans="1:198" ht="12" customHeight="1">
      <c r="A736" s="333"/>
      <c r="B736" s="336"/>
      <c r="C736" s="368"/>
      <c r="D736" s="368"/>
      <c r="E736" s="408"/>
      <c r="F736" s="381"/>
      <c r="G736" s="488"/>
      <c r="H736" s="89"/>
      <c r="I736" s="60" t="s">
        <v>31</v>
      </c>
      <c r="J736" s="77"/>
      <c r="K736" s="77"/>
      <c r="L736" s="87"/>
      <c r="M736" s="87"/>
      <c r="N736" s="87"/>
      <c r="O736" s="71"/>
      <c r="P736" s="70"/>
      <c r="Q736" s="70"/>
      <c r="R736" s="70"/>
      <c r="S736" s="70"/>
      <c r="T736" s="70"/>
      <c r="U736" s="70"/>
      <c r="V736" s="70"/>
      <c r="W736" s="70"/>
      <c r="X736" s="541"/>
      <c r="Y736" s="149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  <c r="EC736" s="150"/>
      <c r="ED736" s="150"/>
      <c r="EE736" s="150"/>
      <c r="EF736" s="150"/>
      <c r="EG736" s="150"/>
      <c r="EH736" s="150"/>
      <c r="EI736" s="150"/>
      <c r="EJ736" s="150"/>
      <c r="EK736" s="150"/>
      <c r="EL736" s="150"/>
      <c r="EM736" s="150"/>
      <c r="EN736" s="150"/>
      <c r="EO736" s="150"/>
      <c r="EP736" s="150"/>
      <c r="EQ736" s="150"/>
      <c r="ER736" s="150"/>
      <c r="ES736" s="150"/>
      <c r="ET736" s="150"/>
      <c r="EU736" s="150"/>
      <c r="EV736" s="150"/>
      <c r="EW736" s="150"/>
      <c r="EX736" s="150"/>
      <c r="EY736" s="150"/>
      <c r="EZ736" s="150"/>
      <c r="FA736" s="150"/>
      <c r="FB736" s="150"/>
      <c r="FC736" s="150"/>
      <c r="FD736" s="150"/>
      <c r="FE736" s="150"/>
      <c r="FF736" s="150"/>
      <c r="FG736" s="150"/>
      <c r="FH736" s="150"/>
      <c r="FI736" s="150"/>
      <c r="FJ736" s="150"/>
      <c r="FK736" s="150"/>
      <c r="FL736" s="150"/>
      <c r="FM736" s="150"/>
      <c r="FN736" s="150"/>
      <c r="FO736" s="150"/>
      <c r="FP736" s="150"/>
      <c r="FQ736" s="150"/>
      <c r="FR736" s="150"/>
      <c r="FS736" s="150"/>
      <c r="FT736" s="150"/>
      <c r="FU736" s="150"/>
      <c r="FV736" s="150"/>
      <c r="FW736" s="150"/>
      <c r="FX736" s="150"/>
      <c r="FY736" s="150"/>
      <c r="FZ736" s="150"/>
      <c r="GA736" s="150"/>
      <c r="GB736" s="150"/>
      <c r="GC736" s="150"/>
      <c r="GD736" s="150"/>
      <c r="GE736" s="150"/>
      <c r="GF736" s="150"/>
      <c r="GG736" s="150"/>
      <c r="GH736" s="150"/>
      <c r="GI736" s="150"/>
      <c r="GJ736" s="150"/>
      <c r="GK736" s="150"/>
      <c r="GL736" s="150"/>
      <c r="GM736" s="150"/>
      <c r="GN736" s="150"/>
      <c r="GO736" s="96"/>
      <c r="GP736" s="96"/>
    </row>
    <row r="737" spans="1:198" ht="12" customHeight="1">
      <c r="A737" s="333"/>
      <c r="B737" s="336"/>
      <c r="C737" s="368"/>
      <c r="D737" s="368"/>
      <c r="E737" s="408"/>
      <c r="F737" s="381"/>
      <c r="G737" s="488"/>
      <c r="H737" s="89"/>
      <c r="I737" s="60" t="s">
        <v>30</v>
      </c>
      <c r="J737" s="70"/>
      <c r="K737" s="70"/>
      <c r="L737" s="71"/>
      <c r="M737" s="71"/>
      <c r="N737" s="87"/>
      <c r="O737" s="71"/>
      <c r="P737" s="70"/>
      <c r="Q737" s="70"/>
      <c r="R737" s="70"/>
      <c r="S737" s="70"/>
      <c r="T737" s="70"/>
      <c r="U737" s="70"/>
      <c r="V737" s="70"/>
      <c r="W737" s="70"/>
      <c r="X737" s="541"/>
      <c r="Y737" s="149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  <c r="EC737" s="150"/>
      <c r="ED737" s="150"/>
      <c r="EE737" s="150"/>
      <c r="EF737" s="150"/>
      <c r="EG737" s="150"/>
      <c r="EH737" s="150"/>
      <c r="EI737" s="150"/>
      <c r="EJ737" s="150"/>
      <c r="EK737" s="150"/>
      <c r="EL737" s="150"/>
      <c r="EM737" s="150"/>
      <c r="EN737" s="150"/>
      <c r="EO737" s="150"/>
      <c r="EP737" s="150"/>
      <c r="EQ737" s="150"/>
      <c r="ER737" s="150"/>
      <c r="ES737" s="150"/>
      <c r="ET737" s="150"/>
      <c r="EU737" s="150"/>
      <c r="EV737" s="150"/>
      <c r="EW737" s="150"/>
      <c r="EX737" s="150"/>
      <c r="EY737" s="150"/>
      <c r="EZ737" s="150"/>
      <c r="FA737" s="150"/>
      <c r="FB737" s="150"/>
      <c r="FC737" s="150"/>
      <c r="FD737" s="150"/>
      <c r="FE737" s="150"/>
      <c r="FF737" s="150"/>
      <c r="FG737" s="150"/>
      <c r="FH737" s="150"/>
      <c r="FI737" s="150"/>
      <c r="FJ737" s="150"/>
      <c r="FK737" s="150"/>
      <c r="FL737" s="150"/>
      <c r="FM737" s="150"/>
      <c r="FN737" s="150"/>
      <c r="FO737" s="150"/>
      <c r="FP737" s="150"/>
      <c r="FQ737" s="150"/>
      <c r="FR737" s="150"/>
      <c r="FS737" s="150"/>
      <c r="FT737" s="150"/>
      <c r="FU737" s="150"/>
      <c r="FV737" s="150"/>
      <c r="FW737" s="150"/>
      <c r="FX737" s="150"/>
      <c r="FY737" s="150"/>
      <c r="FZ737" s="150"/>
      <c r="GA737" s="150"/>
      <c r="GB737" s="150"/>
      <c r="GC737" s="150"/>
      <c r="GD737" s="150"/>
      <c r="GE737" s="150"/>
      <c r="GF737" s="150"/>
      <c r="GG737" s="150"/>
      <c r="GH737" s="150"/>
      <c r="GI737" s="150"/>
      <c r="GJ737" s="150"/>
      <c r="GK737" s="150"/>
      <c r="GL737" s="150"/>
      <c r="GM737" s="150"/>
      <c r="GN737" s="150"/>
      <c r="GO737" s="96"/>
      <c r="GP737" s="96"/>
    </row>
    <row r="738" spans="1:198" ht="15.75" customHeight="1">
      <c r="A738" s="333"/>
      <c r="B738" s="336"/>
      <c r="C738" s="368"/>
      <c r="D738" s="368"/>
      <c r="E738" s="408"/>
      <c r="F738" s="381"/>
      <c r="G738" s="488"/>
      <c r="H738" s="89">
        <v>6370</v>
      </c>
      <c r="I738" s="60" t="s">
        <v>189</v>
      </c>
      <c r="J738" s="70"/>
      <c r="K738" s="70"/>
      <c r="L738" s="87"/>
      <c r="M738" s="87">
        <v>0</v>
      </c>
      <c r="N738" s="87">
        <v>3600000</v>
      </c>
      <c r="O738" s="71"/>
      <c r="P738" s="70"/>
      <c r="Q738" s="70"/>
      <c r="R738" s="70"/>
      <c r="S738" s="70"/>
      <c r="T738" s="70"/>
      <c r="U738" s="70"/>
      <c r="V738" s="70"/>
      <c r="W738" s="70"/>
      <c r="X738" s="541"/>
      <c r="Y738" s="149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  <c r="EC738" s="150"/>
      <c r="ED738" s="150"/>
      <c r="EE738" s="150"/>
      <c r="EF738" s="150"/>
      <c r="EG738" s="150"/>
      <c r="EH738" s="150"/>
      <c r="EI738" s="150"/>
      <c r="EJ738" s="150"/>
      <c r="EK738" s="150"/>
      <c r="EL738" s="150"/>
      <c r="EM738" s="150"/>
      <c r="EN738" s="150"/>
      <c r="EO738" s="150"/>
      <c r="EP738" s="150"/>
      <c r="EQ738" s="150"/>
      <c r="ER738" s="150"/>
      <c r="ES738" s="150"/>
      <c r="ET738" s="150"/>
      <c r="EU738" s="150"/>
      <c r="EV738" s="150"/>
      <c r="EW738" s="150"/>
      <c r="EX738" s="150"/>
      <c r="EY738" s="150"/>
      <c r="EZ738" s="150"/>
      <c r="FA738" s="150"/>
      <c r="FB738" s="150"/>
      <c r="FC738" s="150"/>
      <c r="FD738" s="150"/>
      <c r="FE738" s="150"/>
      <c r="FF738" s="150"/>
      <c r="FG738" s="150"/>
      <c r="FH738" s="150"/>
      <c r="FI738" s="150"/>
      <c r="FJ738" s="150"/>
      <c r="FK738" s="150"/>
      <c r="FL738" s="150"/>
      <c r="FM738" s="150"/>
      <c r="FN738" s="150"/>
      <c r="FO738" s="150"/>
      <c r="FP738" s="150"/>
      <c r="FQ738" s="150"/>
      <c r="FR738" s="150"/>
      <c r="FS738" s="150"/>
      <c r="FT738" s="150"/>
      <c r="FU738" s="150"/>
      <c r="FV738" s="150"/>
      <c r="FW738" s="150"/>
      <c r="FX738" s="150"/>
      <c r="FY738" s="150"/>
      <c r="FZ738" s="150"/>
      <c r="GA738" s="150"/>
      <c r="GB738" s="150"/>
      <c r="GC738" s="150"/>
      <c r="GD738" s="150"/>
      <c r="GE738" s="150"/>
      <c r="GF738" s="150"/>
      <c r="GG738" s="150"/>
      <c r="GH738" s="150"/>
      <c r="GI738" s="150"/>
      <c r="GJ738" s="150"/>
      <c r="GK738" s="150"/>
      <c r="GL738" s="150"/>
      <c r="GM738" s="150"/>
      <c r="GN738" s="150"/>
      <c r="GO738" s="96"/>
      <c r="GP738" s="96"/>
    </row>
    <row r="739" spans="1:198" ht="12.75" customHeight="1">
      <c r="A739" s="333"/>
      <c r="B739" s="336"/>
      <c r="C739" s="368"/>
      <c r="D739" s="368"/>
      <c r="E739" s="408"/>
      <c r="F739" s="381"/>
      <c r="G739" s="488"/>
      <c r="H739" s="89"/>
      <c r="I739" s="64" t="s">
        <v>26</v>
      </c>
      <c r="J739" s="65">
        <f t="shared" ref="J739:N739" si="237">SUM(J735:J738)</f>
        <v>0</v>
      </c>
      <c r="K739" s="65">
        <f t="shared" si="237"/>
        <v>0</v>
      </c>
      <c r="L739" s="65">
        <f t="shared" si="237"/>
        <v>0</v>
      </c>
      <c r="M739" s="66">
        <f t="shared" si="237"/>
        <v>401330</v>
      </c>
      <c r="N739" s="65">
        <f t="shared" si="237"/>
        <v>3652000</v>
      </c>
      <c r="O739" s="66">
        <f>SUM(O735:O738)</f>
        <v>0</v>
      </c>
      <c r="P739" s="66">
        <f t="shared" ref="P739" si="238">SUM(P735:P738)</f>
        <v>0</v>
      </c>
      <c r="Q739" s="66"/>
      <c r="R739" s="66"/>
      <c r="S739" s="66"/>
      <c r="T739" s="66"/>
      <c r="U739" s="66"/>
      <c r="V739" s="66"/>
      <c r="W739" s="66"/>
      <c r="X739" s="541"/>
      <c r="Y739" s="149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  <c r="EC739" s="150"/>
      <c r="ED739" s="150"/>
      <c r="EE739" s="150"/>
      <c r="EF739" s="150"/>
      <c r="EG739" s="150"/>
      <c r="EH739" s="150"/>
      <c r="EI739" s="150"/>
      <c r="EJ739" s="150"/>
      <c r="EK739" s="150"/>
      <c r="EL739" s="150"/>
      <c r="EM739" s="150"/>
      <c r="EN739" s="150"/>
      <c r="EO739" s="150"/>
      <c r="EP739" s="150"/>
      <c r="EQ739" s="150"/>
      <c r="ER739" s="150"/>
      <c r="ES739" s="150"/>
      <c r="ET739" s="150"/>
      <c r="EU739" s="150"/>
      <c r="EV739" s="150"/>
      <c r="EW739" s="150"/>
      <c r="EX739" s="150"/>
      <c r="EY739" s="150"/>
      <c r="EZ739" s="150"/>
      <c r="FA739" s="150"/>
      <c r="FB739" s="150"/>
      <c r="FC739" s="150"/>
      <c r="FD739" s="150"/>
      <c r="FE739" s="150"/>
      <c r="FF739" s="150"/>
      <c r="FG739" s="150"/>
      <c r="FH739" s="150"/>
      <c r="FI739" s="150"/>
      <c r="FJ739" s="150"/>
      <c r="FK739" s="150"/>
      <c r="FL739" s="150"/>
      <c r="FM739" s="150"/>
      <c r="FN739" s="150"/>
      <c r="FO739" s="150"/>
      <c r="FP739" s="150"/>
      <c r="FQ739" s="150"/>
      <c r="FR739" s="150"/>
      <c r="FS739" s="150"/>
      <c r="FT739" s="150"/>
      <c r="FU739" s="150"/>
      <c r="FV739" s="150"/>
      <c r="FW739" s="150"/>
      <c r="FX739" s="150"/>
      <c r="FY739" s="150"/>
      <c r="FZ739" s="150"/>
      <c r="GA739" s="150"/>
      <c r="GB739" s="150"/>
      <c r="GC739" s="150"/>
      <c r="GD739" s="150"/>
      <c r="GE739" s="150"/>
      <c r="GF739" s="150"/>
      <c r="GG739" s="150"/>
      <c r="GH739" s="150"/>
      <c r="GI739" s="150"/>
      <c r="GJ739" s="150"/>
      <c r="GK739" s="150"/>
      <c r="GL739" s="150"/>
      <c r="GM739" s="150"/>
      <c r="GN739" s="150"/>
      <c r="GO739" s="96"/>
      <c r="GP739" s="96"/>
    </row>
    <row r="740" spans="1:198" ht="13.5" hidden="1" customHeight="1">
      <c r="A740" s="333">
        <v>83</v>
      </c>
      <c r="B740" s="350" t="s">
        <v>176</v>
      </c>
      <c r="C740" s="368">
        <v>2019</v>
      </c>
      <c r="D740" s="368">
        <v>2022</v>
      </c>
      <c r="E740" s="408" t="s">
        <v>27</v>
      </c>
      <c r="F740" s="381">
        <f>X740</f>
        <v>0</v>
      </c>
      <c r="G740" s="488">
        <v>90095</v>
      </c>
      <c r="H740" s="89">
        <v>6050</v>
      </c>
      <c r="I740" s="60" t="s">
        <v>28</v>
      </c>
      <c r="J740" s="77">
        <f>761165-761165</f>
        <v>0</v>
      </c>
      <c r="K740" s="77">
        <f>2165741-2165741</f>
        <v>0</v>
      </c>
      <c r="L740" s="87"/>
      <c r="M740" s="87"/>
      <c r="N740" s="87"/>
      <c r="O740" s="77"/>
      <c r="P740" s="77"/>
      <c r="Q740" s="77"/>
      <c r="R740" s="77"/>
      <c r="S740" s="77"/>
      <c r="T740" s="77"/>
      <c r="U740" s="77"/>
      <c r="V740" s="77"/>
      <c r="W740" s="77"/>
      <c r="X740" s="367">
        <f>SUM(M744:W744)</f>
        <v>0</v>
      </c>
      <c r="Y740" s="149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  <c r="EC740" s="150"/>
      <c r="ED740" s="150"/>
      <c r="EE740" s="150"/>
      <c r="EF740" s="150"/>
      <c r="EG740" s="150"/>
      <c r="EH740" s="150"/>
      <c r="EI740" s="150"/>
      <c r="EJ740" s="150"/>
      <c r="EK740" s="150"/>
      <c r="EL740" s="150"/>
      <c r="EM740" s="150"/>
      <c r="EN740" s="150"/>
      <c r="EO740" s="150"/>
      <c r="EP740" s="150"/>
      <c r="EQ740" s="150"/>
      <c r="ER740" s="150"/>
      <c r="ES740" s="150"/>
      <c r="ET740" s="150"/>
      <c r="EU740" s="150"/>
      <c r="EV740" s="150"/>
      <c r="EW740" s="150"/>
      <c r="EX740" s="150"/>
      <c r="EY740" s="150"/>
      <c r="EZ740" s="150"/>
      <c r="FA740" s="150"/>
      <c r="FB740" s="150"/>
      <c r="FC740" s="150"/>
      <c r="FD740" s="150"/>
      <c r="FE740" s="150"/>
      <c r="FF740" s="150"/>
      <c r="FG740" s="150"/>
      <c r="FH740" s="150"/>
      <c r="FI740" s="150"/>
      <c r="FJ740" s="150"/>
      <c r="FK740" s="150"/>
      <c r="FL740" s="150"/>
      <c r="FM740" s="150"/>
      <c r="FN740" s="150"/>
      <c r="FO740" s="150"/>
      <c r="FP740" s="150"/>
      <c r="FQ740" s="150"/>
      <c r="FR740" s="150"/>
      <c r="FS740" s="150"/>
      <c r="FT740" s="150"/>
      <c r="FU740" s="150"/>
      <c r="FV740" s="150"/>
      <c r="FW740" s="150"/>
      <c r="FX740" s="150"/>
      <c r="FY740" s="150"/>
      <c r="FZ740" s="150"/>
      <c r="GA740" s="150"/>
      <c r="GB740" s="150"/>
      <c r="GC740" s="150"/>
      <c r="GD740" s="150"/>
      <c r="GE740" s="150"/>
      <c r="GF740" s="150"/>
      <c r="GG740" s="150"/>
      <c r="GH740" s="150"/>
      <c r="GI740" s="150"/>
      <c r="GJ740" s="150"/>
      <c r="GK740" s="150"/>
      <c r="GL740" s="150"/>
      <c r="GM740" s="150"/>
      <c r="GN740" s="150"/>
      <c r="GO740" s="96"/>
      <c r="GP740" s="96"/>
    </row>
    <row r="741" spans="1:198" ht="13.5" hidden="1" customHeight="1">
      <c r="A741" s="333"/>
      <c r="B741" s="350"/>
      <c r="C741" s="368"/>
      <c r="D741" s="368"/>
      <c r="E741" s="408"/>
      <c r="F741" s="381"/>
      <c r="G741" s="488"/>
      <c r="H741" s="89"/>
      <c r="I741" s="60" t="s">
        <v>31</v>
      </c>
      <c r="J741" s="77"/>
      <c r="K741" s="77"/>
      <c r="L741" s="87"/>
      <c r="M741" s="87"/>
      <c r="N741" s="87"/>
      <c r="O741" s="70"/>
      <c r="P741" s="70"/>
      <c r="Q741" s="70"/>
      <c r="R741" s="70"/>
      <c r="S741" s="70"/>
      <c r="T741" s="70"/>
      <c r="U741" s="70"/>
      <c r="V741" s="70"/>
      <c r="W741" s="70"/>
      <c r="X741" s="367"/>
      <c r="Y741" s="149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  <c r="EC741" s="150"/>
      <c r="ED741" s="150"/>
      <c r="EE741" s="150"/>
      <c r="EF741" s="150"/>
      <c r="EG741" s="150"/>
      <c r="EH741" s="150"/>
      <c r="EI741" s="150"/>
      <c r="EJ741" s="150"/>
      <c r="EK741" s="150"/>
      <c r="EL741" s="150"/>
      <c r="EM741" s="150"/>
      <c r="EN741" s="150"/>
      <c r="EO741" s="150"/>
      <c r="EP741" s="150"/>
      <c r="EQ741" s="150"/>
      <c r="ER741" s="150"/>
      <c r="ES741" s="150"/>
      <c r="ET741" s="150"/>
      <c r="EU741" s="150"/>
      <c r="EV741" s="150"/>
      <c r="EW741" s="150"/>
      <c r="EX741" s="150"/>
      <c r="EY741" s="150"/>
      <c r="EZ741" s="150"/>
      <c r="FA741" s="150"/>
      <c r="FB741" s="150"/>
      <c r="FC741" s="150"/>
      <c r="FD741" s="150"/>
      <c r="FE741" s="150"/>
      <c r="FF741" s="150"/>
      <c r="FG741" s="150"/>
      <c r="FH741" s="150"/>
      <c r="FI741" s="150"/>
      <c r="FJ741" s="150"/>
      <c r="FK741" s="150"/>
      <c r="FL741" s="150"/>
      <c r="FM741" s="150"/>
      <c r="FN741" s="150"/>
      <c r="FO741" s="150"/>
      <c r="FP741" s="150"/>
      <c r="FQ741" s="150"/>
      <c r="FR741" s="150"/>
      <c r="FS741" s="150"/>
      <c r="FT741" s="150"/>
      <c r="FU741" s="150"/>
      <c r="FV741" s="150"/>
      <c r="FW741" s="150"/>
      <c r="FX741" s="150"/>
      <c r="FY741" s="150"/>
      <c r="FZ741" s="150"/>
      <c r="GA741" s="150"/>
      <c r="GB741" s="150"/>
      <c r="GC741" s="150"/>
      <c r="GD741" s="150"/>
      <c r="GE741" s="150"/>
      <c r="GF741" s="150"/>
      <c r="GG741" s="150"/>
      <c r="GH741" s="150"/>
      <c r="GI741" s="150"/>
      <c r="GJ741" s="150"/>
      <c r="GK741" s="150"/>
      <c r="GL741" s="150"/>
      <c r="GM741" s="150"/>
      <c r="GN741" s="150"/>
      <c r="GO741" s="96"/>
      <c r="GP741" s="96"/>
    </row>
    <row r="742" spans="1:198" ht="13.5" hidden="1" customHeight="1">
      <c r="A742" s="333"/>
      <c r="B742" s="350"/>
      <c r="C742" s="368"/>
      <c r="D742" s="368"/>
      <c r="E742" s="408"/>
      <c r="F742" s="381"/>
      <c r="G742" s="488"/>
      <c r="H742" s="89"/>
      <c r="I742" s="60" t="s">
        <v>30</v>
      </c>
      <c r="J742" s="70"/>
      <c r="K742" s="70"/>
      <c r="L742" s="71"/>
      <c r="M742" s="71"/>
      <c r="N742" s="87"/>
      <c r="O742" s="70"/>
      <c r="P742" s="70"/>
      <c r="Q742" s="70"/>
      <c r="R742" s="70"/>
      <c r="S742" s="70"/>
      <c r="T742" s="70"/>
      <c r="U742" s="70"/>
      <c r="V742" s="70"/>
      <c r="W742" s="70"/>
      <c r="X742" s="367"/>
      <c r="Y742" s="149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  <c r="EC742" s="150"/>
      <c r="ED742" s="150"/>
      <c r="EE742" s="150"/>
      <c r="EF742" s="150"/>
      <c r="EG742" s="150"/>
      <c r="EH742" s="150"/>
      <c r="EI742" s="150"/>
      <c r="EJ742" s="150"/>
      <c r="EK742" s="150"/>
      <c r="EL742" s="150"/>
      <c r="EM742" s="150"/>
      <c r="EN742" s="150"/>
      <c r="EO742" s="150"/>
      <c r="EP742" s="150"/>
      <c r="EQ742" s="150"/>
      <c r="ER742" s="150"/>
      <c r="ES742" s="150"/>
      <c r="ET742" s="150"/>
      <c r="EU742" s="150"/>
      <c r="EV742" s="150"/>
      <c r="EW742" s="150"/>
      <c r="EX742" s="150"/>
      <c r="EY742" s="150"/>
      <c r="EZ742" s="150"/>
      <c r="FA742" s="150"/>
      <c r="FB742" s="150"/>
      <c r="FC742" s="150"/>
      <c r="FD742" s="150"/>
      <c r="FE742" s="150"/>
      <c r="FF742" s="150"/>
      <c r="FG742" s="150"/>
      <c r="FH742" s="150"/>
      <c r="FI742" s="150"/>
      <c r="FJ742" s="150"/>
      <c r="FK742" s="150"/>
      <c r="FL742" s="150"/>
      <c r="FM742" s="150"/>
      <c r="FN742" s="150"/>
      <c r="FO742" s="150"/>
      <c r="FP742" s="150"/>
      <c r="FQ742" s="150"/>
      <c r="FR742" s="150"/>
      <c r="FS742" s="150"/>
      <c r="FT742" s="150"/>
      <c r="FU742" s="150"/>
      <c r="FV742" s="150"/>
      <c r="FW742" s="150"/>
      <c r="FX742" s="150"/>
      <c r="FY742" s="150"/>
      <c r="FZ742" s="150"/>
      <c r="GA742" s="150"/>
      <c r="GB742" s="150"/>
      <c r="GC742" s="150"/>
      <c r="GD742" s="150"/>
      <c r="GE742" s="150"/>
      <c r="GF742" s="150"/>
      <c r="GG742" s="150"/>
      <c r="GH742" s="150"/>
      <c r="GI742" s="150"/>
      <c r="GJ742" s="150"/>
      <c r="GK742" s="150"/>
      <c r="GL742" s="150"/>
      <c r="GM742" s="150"/>
      <c r="GN742" s="150"/>
      <c r="GO742" s="96"/>
      <c r="GP742" s="96"/>
    </row>
    <row r="743" spans="1:198" ht="13.5" hidden="1" customHeight="1">
      <c r="A743" s="333"/>
      <c r="B743" s="350"/>
      <c r="C743" s="368"/>
      <c r="D743" s="368"/>
      <c r="E743" s="408"/>
      <c r="F743" s="381"/>
      <c r="G743" s="488"/>
      <c r="H743" s="89"/>
      <c r="I743" s="60" t="s">
        <v>138</v>
      </c>
      <c r="J743" s="70"/>
      <c r="K743" s="70"/>
      <c r="L743" s="87"/>
      <c r="M743" s="71"/>
      <c r="N743" s="87"/>
      <c r="O743" s="70"/>
      <c r="P743" s="70"/>
      <c r="Q743" s="70"/>
      <c r="R743" s="70"/>
      <c r="S743" s="70"/>
      <c r="T743" s="70"/>
      <c r="U743" s="70"/>
      <c r="V743" s="70"/>
      <c r="W743" s="70"/>
      <c r="X743" s="367"/>
      <c r="Y743" s="149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  <c r="EC743" s="150"/>
      <c r="ED743" s="150"/>
      <c r="EE743" s="150"/>
      <c r="EF743" s="150"/>
      <c r="EG743" s="150"/>
      <c r="EH743" s="150"/>
      <c r="EI743" s="150"/>
      <c r="EJ743" s="150"/>
      <c r="EK743" s="150"/>
      <c r="EL743" s="150"/>
      <c r="EM743" s="150"/>
      <c r="EN743" s="150"/>
      <c r="EO743" s="150"/>
      <c r="EP743" s="150"/>
      <c r="EQ743" s="150"/>
      <c r="ER743" s="150"/>
      <c r="ES743" s="150"/>
      <c r="ET743" s="150"/>
      <c r="EU743" s="150"/>
      <c r="EV743" s="150"/>
      <c r="EW743" s="150"/>
      <c r="EX743" s="150"/>
      <c r="EY743" s="150"/>
      <c r="EZ743" s="150"/>
      <c r="FA743" s="150"/>
      <c r="FB743" s="150"/>
      <c r="FC743" s="150"/>
      <c r="FD743" s="150"/>
      <c r="FE743" s="150"/>
      <c r="FF743" s="150"/>
      <c r="FG743" s="150"/>
      <c r="FH743" s="150"/>
      <c r="FI743" s="150"/>
      <c r="FJ743" s="150"/>
      <c r="FK743" s="150"/>
      <c r="FL743" s="150"/>
      <c r="FM743" s="150"/>
      <c r="FN743" s="150"/>
      <c r="FO743" s="150"/>
      <c r="FP743" s="150"/>
      <c r="FQ743" s="150"/>
      <c r="FR743" s="150"/>
      <c r="FS743" s="150"/>
      <c r="FT743" s="150"/>
      <c r="FU743" s="150"/>
      <c r="FV743" s="150"/>
      <c r="FW743" s="150"/>
      <c r="FX743" s="150"/>
      <c r="FY743" s="150"/>
      <c r="FZ743" s="150"/>
      <c r="GA743" s="150"/>
      <c r="GB743" s="150"/>
      <c r="GC743" s="150"/>
      <c r="GD743" s="150"/>
      <c r="GE743" s="150"/>
      <c r="GF743" s="150"/>
      <c r="GG743" s="150"/>
      <c r="GH743" s="150"/>
      <c r="GI743" s="150"/>
      <c r="GJ743" s="150"/>
      <c r="GK743" s="150"/>
      <c r="GL743" s="150"/>
      <c r="GM743" s="150"/>
      <c r="GN743" s="150"/>
      <c r="GO743" s="96"/>
      <c r="GP743" s="96"/>
    </row>
    <row r="744" spans="1:198" ht="13.5" hidden="1" customHeight="1">
      <c r="A744" s="333"/>
      <c r="B744" s="350"/>
      <c r="C744" s="368"/>
      <c r="D744" s="368"/>
      <c r="E744" s="408"/>
      <c r="F744" s="381"/>
      <c r="G744" s="488"/>
      <c r="H744" s="89"/>
      <c r="I744" s="64" t="s">
        <v>26</v>
      </c>
      <c r="J744" s="65">
        <f t="shared" ref="J744:N744" si="239">SUM(J740:J743)</f>
        <v>0</v>
      </c>
      <c r="K744" s="65">
        <f t="shared" si="239"/>
        <v>0</v>
      </c>
      <c r="L744" s="65">
        <f t="shared" si="239"/>
        <v>0</v>
      </c>
      <c r="M744" s="66">
        <f t="shared" si="239"/>
        <v>0</v>
      </c>
      <c r="N744" s="65">
        <f t="shared" si="239"/>
        <v>0</v>
      </c>
      <c r="O744" s="66">
        <f>SUM(O740:O743)</f>
        <v>0</v>
      </c>
      <c r="P744" s="66">
        <f t="shared" ref="P744" si="240">SUM(P740:P743)</f>
        <v>0</v>
      </c>
      <c r="Q744" s="66"/>
      <c r="R744" s="66"/>
      <c r="S744" s="66"/>
      <c r="T744" s="66"/>
      <c r="U744" s="66"/>
      <c r="V744" s="66"/>
      <c r="W744" s="66"/>
      <c r="X744" s="367"/>
      <c r="Y744" s="149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  <c r="EC744" s="150"/>
      <c r="ED744" s="150"/>
      <c r="EE744" s="150"/>
      <c r="EF744" s="150"/>
      <c r="EG744" s="150"/>
      <c r="EH744" s="150"/>
      <c r="EI744" s="150"/>
      <c r="EJ744" s="150"/>
      <c r="EK744" s="150"/>
      <c r="EL744" s="150"/>
      <c r="EM744" s="150"/>
      <c r="EN744" s="150"/>
      <c r="EO744" s="150"/>
      <c r="EP744" s="150"/>
      <c r="EQ744" s="150"/>
      <c r="ER744" s="150"/>
      <c r="ES744" s="150"/>
      <c r="ET744" s="150"/>
      <c r="EU744" s="150"/>
      <c r="EV744" s="150"/>
      <c r="EW744" s="150"/>
      <c r="EX744" s="150"/>
      <c r="EY744" s="150"/>
      <c r="EZ744" s="150"/>
      <c r="FA744" s="150"/>
      <c r="FB744" s="150"/>
      <c r="FC744" s="150"/>
      <c r="FD744" s="150"/>
      <c r="FE744" s="150"/>
      <c r="FF744" s="150"/>
      <c r="FG744" s="150"/>
      <c r="FH744" s="150"/>
      <c r="FI744" s="150"/>
      <c r="FJ744" s="150"/>
      <c r="FK744" s="150"/>
      <c r="FL744" s="150"/>
      <c r="FM744" s="150"/>
      <c r="FN744" s="150"/>
      <c r="FO744" s="150"/>
      <c r="FP744" s="150"/>
      <c r="FQ744" s="150"/>
      <c r="FR744" s="150"/>
      <c r="FS744" s="150"/>
      <c r="FT744" s="150"/>
      <c r="FU744" s="150"/>
      <c r="FV744" s="150"/>
      <c r="FW744" s="150"/>
      <c r="FX744" s="150"/>
      <c r="FY744" s="150"/>
      <c r="FZ744" s="150"/>
      <c r="GA744" s="150"/>
      <c r="GB744" s="150"/>
      <c r="GC744" s="150"/>
      <c r="GD744" s="150"/>
      <c r="GE744" s="150"/>
      <c r="GF744" s="150"/>
      <c r="GG744" s="150"/>
      <c r="GH744" s="150"/>
      <c r="GI744" s="150"/>
      <c r="GJ744" s="150"/>
      <c r="GK744" s="150"/>
      <c r="GL744" s="150"/>
      <c r="GM744" s="150"/>
      <c r="GN744" s="150"/>
      <c r="GO744" s="96"/>
      <c r="GP744" s="96"/>
    </row>
    <row r="745" spans="1:198" ht="13.5" customHeight="1">
      <c r="A745" s="333">
        <v>65</v>
      </c>
      <c r="B745" s="336" t="s">
        <v>65</v>
      </c>
      <c r="C745" s="368">
        <v>2017</v>
      </c>
      <c r="D745" s="368">
        <v>2024</v>
      </c>
      <c r="E745" s="408" t="s">
        <v>27</v>
      </c>
      <c r="F745" s="381">
        <f>7810531+X745</f>
        <v>11144296</v>
      </c>
      <c r="G745" s="488">
        <v>92605</v>
      </c>
      <c r="H745" s="89">
        <v>6050</v>
      </c>
      <c r="I745" s="60" t="s">
        <v>28</v>
      </c>
      <c r="J745" s="77">
        <f>761165-761165</f>
        <v>0</v>
      </c>
      <c r="K745" s="77">
        <f>2165741-2165741</f>
        <v>0</v>
      </c>
      <c r="L745" s="87"/>
      <c r="M745" s="87">
        <v>2317065</v>
      </c>
      <c r="N745" s="87"/>
      <c r="O745" s="77"/>
      <c r="P745" s="77"/>
      <c r="Q745" s="77"/>
      <c r="R745" s="77"/>
      <c r="S745" s="77"/>
      <c r="T745" s="77"/>
      <c r="U745" s="77"/>
      <c r="V745" s="77"/>
      <c r="W745" s="77"/>
      <c r="X745" s="442">
        <f>SUM(L749:W749)</f>
        <v>3333765</v>
      </c>
      <c r="Y745" s="138"/>
      <c r="Z745" s="96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  <c r="AK745" s="96"/>
      <c r="AL745" s="96"/>
      <c r="AM745" s="96"/>
      <c r="AN745" s="96"/>
      <c r="AO745" s="96"/>
      <c r="AP745" s="96"/>
      <c r="AQ745" s="96"/>
      <c r="AR745" s="96"/>
      <c r="AS745" s="96"/>
      <c r="AT745" s="96"/>
      <c r="AU745" s="96"/>
      <c r="AV745" s="96"/>
      <c r="AW745" s="96"/>
      <c r="AX745" s="96"/>
      <c r="AY745" s="96"/>
      <c r="AZ745" s="96"/>
      <c r="BA745" s="96"/>
      <c r="BB745" s="96"/>
      <c r="BC745" s="96"/>
      <c r="BD745" s="96"/>
      <c r="BE745" s="96"/>
      <c r="BF745" s="96"/>
      <c r="BG745" s="96"/>
      <c r="BH745" s="96"/>
      <c r="BI745" s="96"/>
      <c r="BJ745" s="96"/>
      <c r="BK745" s="96"/>
      <c r="BL745" s="96"/>
      <c r="BM745" s="96"/>
      <c r="BN745" s="96"/>
      <c r="BO745" s="96"/>
      <c r="BP745" s="96"/>
      <c r="BQ745" s="96"/>
      <c r="BR745" s="96"/>
      <c r="BS745" s="96"/>
      <c r="BT745" s="96"/>
      <c r="BU745" s="96"/>
      <c r="BV745" s="96"/>
      <c r="BW745" s="96"/>
      <c r="BX745" s="96"/>
      <c r="BY745" s="96"/>
      <c r="BZ745" s="96"/>
      <c r="CA745" s="96"/>
      <c r="CB745" s="96"/>
      <c r="CC745" s="96"/>
      <c r="CD745" s="96"/>
      <c r="CE745" s="96"/>
      <c r="CF745" s="96"/>
      <c r="CG745" s="96"/>
      <c r="CH745" s="96"/>
      <c r="CI745" s="96"/>
      <c r="CJ745" s="96"/>
      <c r="CK745" s="96"/>
      <c r="CL745" s="96"/>
      <c r="CM745" s="96"/>
      <c r="CN745" s="96"/>
      <c r="CO745" s="96"/>
      <c r="CP745" s="96"/>
      <c r="CQ745" s="96"/>
      <c r="CR745" s="96"/>
      <c r="CS745" s="96"/>
      <c r="CT745" s="96"/>
      <c r="CU745" s="96"/>
      <c r="CV745" s="96"/>
      <c r="CW745" s="96"/>
      <c r="CX745" s="96"/>
      <c r="CY745" s="96"/>
      <c r="CZ745" s="96"/>
      <c r="DA745" s="96"/>
      <c r="DB745" s="96"/>
      <c r="DC745" s="96"/>
      <c r="DD745" s="96"/>
      <c r="DE745" s="96"/>
      <c r="DF745" s="96"/>
      <c r="DG745" s="96"/>
      <c r="DH745" s="96"/>
      <c r="DI745" s="96"/>
      <c r="DJ745" s="96"/>
      <c r="DK745" s="96"/>
      <c r="DL745" s="96"/>
      <c r="DM745" s="96"/>
      <c r="DN745" s="96"/>
      <c r="DO745" s="96"/>
      <c r="DP745" s="96"/>
      <c r="DQ745" s="96"/>
      <c r="DR745" s="96"/>
      <c r="DS745" s="96"/>
      <c r="DT745" s="96"/>
      <c r="DU745" s="96"/>
      <c r="DV745" s="96"/>
      <c r="DW745" s="96"/>
      <c r="DX745" s="96"/>
      <c r="DY745" s="96"/>
      <c r="DZ745" s="96"/>
      <c r="EA745" s="96"/>
      <c r="EB745" s="96"/>
      <c r="EC745" s="96"/>
      <c r="ED745" s="96"/>
      <c r="EE745" s="96"/>
      <c r="EF745" s="96"/>
      <c r="EG745" s="96"/>
      <c r="EH745" s="96"/>
      <c r="EI745" s="96"/>
      <c r="EJ745" s="96"/>
      <c r="EK745" s="96"/>
      <c r="EL745" s="96"/>
      <c r="EM745" s="96"/>
      <c r="EN745" s="96"/>
      <c r="EO745" s="96"/>
      <c r="EP745" s="96"/>
      <c r="EQ745" s="96"/>
      <c r="ER745" s="96"/>
      <c r="ES745" s="96"/>
      <c r="ET745" s="96"/>
      <c r="EU745" s="96"/>
      <c r="EV745" s="96"/>
      <c r="EW745" s="96"/>
      <c r="EX745" s="96"/>
      <c r="EY745" s="96"/>
      <c r="EZ745" s="96"/>
      <c r="FA745" s="96"/>
      <c r="FB745" s="96"/>
      <c r="FC745" s="96"/>
      <c r="FD745" s="96"/>
      <c r="FE745" s="96"/>
      <c r="FF745" s="96"/>
      <c r="FG745" s="96"/>
      <c r="FH745" s="96"/>
      <c r="FI745" s="96"/>
      <c r="FJ745" s="96"/>
      <c r="FK745" s="96"/>
      <c r="FL745" s="96"/>
      <c r="FM745" s="96"/>
      <c r="FN745" s="96"/>
      <c r="FO745" s="96"/>
      <c r="FP745" s="96"/>
      <c r="FQ745" s="96"/>
      <c r="FR745" s="96"/>
      <c r="FS745" s="96"/>
      <c r="FT745" s="96"/>
      <c r="FU745" s="96"/>
      <c r="FV745" s="96"/>
      <c r="FW745" s="96"/>
      <c r="FX745" s="96"/>
      <c r="FY745" s="96"/>
      <c r="FZ745" s="96"/>
      <c r="GA745" s="96"/>
      <c r="GB745" s="96"/>
      <c r="GC745" s="96"/>
      <c r="GD745" s="96"/>
      <c r="GE745" s="96"/>
      <c r="GF745" s="96"/>
      <c r="GG745" s="96"/>
      <c r="GH745" s="96"/>
      <c r="GI745" s="96"/>
      <c r="GJ745" s="96"/>
      <c r="GK745" s="96"/>
      <c r="GL745" s="96"/>
      <c r="GM745" s="96"/>
      <c r="GN745" s="96"/>
      <c r="GO745" s="96"/>
      <c r="GP745" s="96"/>
    </row>
    <row r="746" spans="1:198" ht="13.5" customHeight="1">
      <c r="A746" s="333"/>
      <c r="B746" s="336"/>
      <c r="C746" s="368"/>
      <c r="D746" s="368"/>
      <c r="E746" s="408"/>
      <c r="F746" s="381"/>
      <c r="G746" s="488"/>
      <c r="H746" s="89">
        <v>6050</v>
      </c>
      <c r="I746" s="60" t="s">
        <v>31</v>
      </c>
      <c r="J746" s="77"/>
      <c r="K746" s="77"/>
      <c r="L746" s="87"/>
      <c r="M746" s="87">
        <v>1016700</v>
      </c>
      <c r="N746" s="87"/>
      <c r="O746" s="70"/>
      <c r="P746" s="70"/>
      <c r="Q746" s="70"/>
      <c r="R746" s="70"/>
      <c r="S746" s="70"/>
      <c r="T746" s="70"/>
      <c r="U746" s="70"/>
      <c r="V746" s="70"/>
      <c r="W746" s="70"/>
      <c r="X746" s="442"/>
      <c r="Y746" s="40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  <c r="AK746" s="96"/>
      <c r="AL746" s="96"/>
      <c r="AM746" s="96"/>
      <c r="AN746" s="96"/>
      <c r="AO746" s="96"/>
      <c r="AP746" s="96"/>
      <c r="AQ746" s="96"/>
      <c r="AR746" s="96"/>
      <c r="AS746" s="96"/>
      <c r="AT746" s="96"/>
      <c r="AU746" s="96"/>
      <c r="AV746" s="96"/>
      <c r="AW746" s="96"/>
      <c r="AX746" s="96"/>
      <c r="AY746" s="96"/>
      <c r="AZ746" s="96"/>
      <c r="BA746" s="96"/>
      <c r="BB746" s="96"/>
      <c r="BC746" s="96"/>
      <c r="BD746" s="96"/>
      <c r="BE746" s="96"/>
      <c r="BF746" s="96"/>
      <c r="BG746" s="96"/>
      <c r="BH746" s="96"/>
      <c r="BI746" s="96"/>
      <c r="BJ746" s="96"/>
      <c r="BK746" s="96"/>
      <c r="BL746" s="96"/>
      <c r="BM746" s="96"/>
      <c r="BN746" s="96"/>
      <c r="BO746" s="96"/>
      <c r="BP746" s="96"/>
      <c r="BQ746" s="96"/>
      <c r="BR746" s="96"/>
      <c r="BS746" s="96"/>
      <c r="BT746" s="96"/>
      <c r="BU746" s="96"/>
      <c r="BV746" s="96"/>
      <c r="BW746" s="96"/>
      <c r="BX746" s="96"/>
      <c r="BY746" s="96"/>
      <c r="BZ746" s="96"/>
      <c r="CA746" s="96"/>
      <c r="CB746" s="96"/>
      <c r="CC746" s="96"/>
      <c r="CD746" s="96"/>
      <c r="CE746" s="96"/>
      <c r="CF746" s="96"/>
      <c r="CG746" s="96"/>
      <c r="CH746" s="96"/>
      <c r="CI746" s="96"/>
      <c r="CJ746" s="96"/>
      <c r="CK746" s="96"/>
      <c r="CL746" s="96"/>
      <c r="CM746" s="96"/>
      <c r="CN746" s="96"/>
      <c r="CO746" s="96"/>
      <c r="CP746" s="96"/>
      <c r="CQ746" s="96"/>
      <c r="CR746" s="96"/>
      <c r="CS746" s="96"/>
      <c r="CT746" s="96"/>
      <c r="CU746" s="96"/>
      <c r="CV746" s="96"/>
      <c r="CW746" s="96"/>
      <c r="CX746" s="96"/>
      <c r="CY746" s="96"/>
      <c r="CZ746" s="96"/>
      <c r="DA746" s="96"/>
      <c r="DB746" s="96"/>
      <c r="DC746" s="96"/>
      <c r="DD746" s="96"/>
      <c r="DE746" s="96"/>
      <c r="DF746" s="96"/>
      <c r="DG746" s="96"/>
      <c r="DH746" s="96"/>
      <c r="DI746" s="96"/>
      <c r="DJ746" s="96"/>
      <c r="DK746" s="96"/>
      <c r="DL746" s="96"/>
      <c r="DM746" s="96"/>
      <c r="DN746" s="96"/>
      <c r="DO746" s="96"/>
      <c r="DP746" s="96"/>
      <c r="DQ746" s="96"/>
      <c r="DR746" s="96"/>
      <c r="DS746" s="96"/>
      <c r="DT746" s="96"/>
      <c r="DU746" s="96"/>
      <c r="DV746" s="96"/>
      <c r="DW746" s="96"/>
      <c r="DX746" s="96"/>
      <c r="DY746" s="96"/>
      <c r="DZ746" s="96"/>
      <c r="EA746" s="96"/>
      <c r="EB746" s="96"/>
      <c r="EC746" s="96"/>
      <c r="ED746" s="96"/>
      <c r="EE746" s="96"/>
      <c r="EF746" s="96"/>
      <c r="EG746" s="96"/>
      <c r="EH746" s="96"/>
      <c r="EI746" s="96"/>
      <c r="EJ746" s="96"/>
      <c r="EK746" s="96"/>
      <c r="EL746" s="96"/>
      <c r="EM746" s="96"/>
      <c r="EN746" s="96"/>
      <c r="EO746" s="96"/>
      <c r="EP746" s="96"/>
      <c r="EQ746" s="96"/>
      <c r="ER746" s="96"/>
      <c r="ES746" s="96"/>
      <c r="ET746" s="96"/>
      <c r="EU746" s="96"/>
      <c r="EV746" s="96"/>
      <c r="EW746" s="96"/>
      <c r="EX746" s="96"/>
      <c r="EY746" s="96"/>
      <c r="EZ746" s="96"/>
      <c r="FA746" s="96"/>
      <c r="FB746" s="96"/>
      <c r="FC746" s="96"/>
      <c r="FD746" s="96"/>
      <c r="FE746" s="96"/>
      <c r="FF746" s="96"/>
      <c r="FG746" s="96"/>
      <c r="FH746" s="96"/>
      <c r="FI746" s="96"/>
      <c r="FJ746" s="96"/>
      <c r="FK746" s="96"/>
      <c r="FL746" s="96"/>
      <c r="FM746" s="96"/>
      <c r="FN746" s="96"/>
      <c r="FO746" s="96"/>
      <c r="FP746" s="96"/>
      <c r="FQ746" s="96"/>
      <c r="FR746" s="96"/>
      <c r="FS746" s="96"/>
      <c r="FT746" s="96"/>
      <c r="FU746" s="96"/>
      <c r="FV746" s="96"/>
      <c r="FW746" s="96"/>
      <c r="FX746" s="96"/>
      <c r="FY746" s="96"/>
      <c r="FZ746" s="96"/>
      <c r="GA746" s="96"/>
      <c r="GB746" s="96"/>
      <c r="GC746" s="96"/>
      <c r="GD746" s="96"/>
      <c r="GE746" s="96"/>
      <c r="GF746" s="96"/>
      <c r="GG746" s="96"/>
      <c r="GH746" s="96"/>
      <c r="GI746" s="96"/>
      <c r="GJ746" s="96"/>
      <c r="GK746" s="96"/>
      <c r="GL746" s="96"/>
      <c r="GM746" s="96"/>
      <c r="GN746" s="96"/>
      <c r="GO746" s="96"/>
      <c r="GP746" s="96"/>
    </row>
    <row r="747" spans="1:198" ht="13.5" customHeight="1">
      <c r="A747" s="333"/>
      <c r="B747" s="336"/>
      <c r="C747" s="368"/>
      <c r="D747" s="368"/>
      <c r="E747" s="408"/>
      <c r="F747" s="381"/>
      <c r="G747" s="488"/>
      <c r="H747" s="89"/>
      <c r="I747" s="60" t="s">
        <v>30</v>
      </c>
      <c r="J747" s="70"/>
      <c r="K747" s="70"/>
      <c r="L747" s="71"/>
      <c r="M747" s="71"/>
      <c r="N747" s="87"/>
      <c r="O747" s="70"/>
      <c r="P747" s="70"/>
      <c r="Q747" s="70"/>
      <c r="R747" s="70"/>
      <c r="S747" s="70"/>
      <c r="T747" s="70"/>
      <c r="U747" s="70"/>
      <c r="V747" s="70"/>
      <c r="W747" s="70"/>
      <c r="X747" s="442"/>
      <c r="Y747" s="40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96"/>
      <c r="AO747" s="96"/>
      <c r="AP747" s="96"/>
      <c r="AQ747" s="96"/>
      <c r="AR747" s="96"/>
      <c r="AS747" s="96"/>
      <c r="AT747" s="96"/>
      <c r="AU747" s="96"/>
      <c r="AV747" s="96"/>
      <c r="AW747" s="96"/>
      <c r="AX747" s="96"/>
      <c r="AY747" s="96"/>
      <c r="AZ747" s="96"/>
      <c r="BA747" s="96"/>
      <c r="BB747" s="96"/>
      <c r="BC747" s="96"/>
      <c r="BD747" s="96"/>
      <c r="BE747" s="96"/>
      <c r="BF747" s="96"/>
      <c r="BG747" s="96"/>
      <c r="BH747" s="96"/>
      <c r="BI747" s="96"/>
      <c r="BJ747" s="96"/>
      <c r="BK747" s="96"/>
      <c r="BL747" s="96"/>
      <c r="BM747" s="96"/>
      <c r="BN747" s="96"/>
      <c r="BO747" s="96"/>
      <c r="BP747" s="96"/>
      <c r="BQ747" s="96"/>
      <c r="BR747" s="96"/>
      <c r="BS747" s="96"/>
      <c r="BT747" s="96"/>
      <c r="BU747" s="96"/>
      <c r="BV747" s="96"/>
      <c r="BW747" s="96"/>
      <c r="BX747" s="96"/>
      <c r="BY747" s="96"/>
      <c r="BZ747" s="96"/>
      <c r="CA747" s="96"/>
      <c r="CB747" s="96"/>
      <c r="CC747" s="96"/>
      <c r="CD747" s="96"/>
      <c r="CE747" s="96"/>
      <c r="CF747" s="96"/>
      <c r="CG747" s="96"/>
      <c r="CH747" s="96"/>
      <c r="CI747" s="96"/>
      <c r="CJ747" s="96"/>
      <c r="CK747" s="96"/>
      <c r="CL747" s="96"/>
      <c r="CM747" s="96"/>
      <c r="CN747" s="96"/>
      <c r="CO747" s="96"/>
      <c r="CP747" s="96"/>
      <c r="CQ747" s="96"/>
      <c r="CR747" s="96"/>
      <c r="CS747" s="96"/>
      <c r="CT747" s="96"/>
      <c r="CU747" s="96"/>
      <c r="CV747" s="96"/>
      <c r="CW747" s="96"/>
      <c r="CX747" s="96"/>
      <c r="CY747" s="96"/>
      <c r="CZ747" s="96"/>
      <c r="DA747" s="96"/>
      <c r="DB747" s="96"/>
      <c r="DC747" s="96"/>
      <c r="DD747" s="96"/>
      <c r="DE747" s="96"/>
      <c r="DF747" s="96"/>
      <c r="DG747" s="96"/>
      <c r="DH747" s="96"/>
      <c r="DI747" s="96"/>
      <c r="DJ747" s="96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6"/>
      <c r="DV747" s="96"/>
      <c r="DW747" s="96"/>
      <c r="DX747" s="96"/>
      <c r="DY747" s="96"/>
      <c r="DZ747" s="96"/>
      <c r="EA747" s="96"/>
      <c r="EB747" s="96"/>
      <c r="EC747" s="96"/>
      <c r="ED747" s="96"/>
      <c r="EE747" s="96"/>
      <c r="EF747" s="96"/>
      <c r="EG747" s="96"/>
      <c r="EH747" s="96"/>
      <c r="EI747" s="96"/>
      <c r="EJ747" s="96"/>
      <c r="EK747" s="96"/>
      <c r="EL747" s="96"/>
      <c r="EM747" s="96"/>
      <c r="EN747" s="96"/>
      <c r="EO747" s="96"/>
      <c r="EP747" s="96"/>
      <c r="EQ747" s="96"/>
      <c r="ER747" s="96"/>
      <c r="ES747" s="96"/>
      <c r="ET747" s="96"/>
      <c r="EU747" s="96"/>
      <c r="EV747" s="96"/>
      <c r="EW747" s="96"/>
      <c r="EX747" s="96"/>
      <c r="EY747" s="96"/>
      <c r="EZ747" s="96"/>
      <c r="FA747" s="96"/>
      <c r="FB747" s="96"/>
      <c r="FC747" s="96"/>
      <c r="FD747" s="96"/>
      <c r="FE747" s="96"/>
      <c r="FF747" s="96"/>
      <c r="FG747" s="96"/>
      <c r="FH747" s="96"/>
      <c r="FI747" s="96"/>
      <c r="FJ747" s="96"/>
      <c r="FK747" s="96"/>
      <c r="FL747" s="96"/>
      <c r="FM747" s="96"/>
      <c r="FN747" s="96"/>
      <c r="FO747" s="96"/>
      <c r="FP747" s="96"/>
      <c r="FQ747" s="96"/>
      <c r="FR747" s="96"/>
      <c r="FS747" s="96"/>
      <c r="FT747" s="96"/>
      <c r="FU747" s="96"/>
      <c r="FV747" s="96"/>
      <c r="FW747" s="96"/>
      <c r="FX747" s="96"/>
      <c r="FY747" s="96"/>
      <c r="FZ747" s="96"/>
      <c r="GA747" s="96"/>
      <c r="GB747" s="96"/>
      <c r="GC747" s="96"/>
      <c r="GD747" s="96"/>
      <c r="GE747" s="96"/>
      <c r="GF747" s="96"/>
      <c r="GG747" s="96"/>
      <c r="GH747" s="96"/>
      <c r="GI747" s="96"/>
      <c r="GJ747" s="96"/>
      <c r="GK747" s="96"/>
      <c r="GL747" s="96"/>
      <c r="GM747" s="96"/>
      <c r="GN747" s="96"/>
      <c r="GO747" s="96"/>
      <c r="GP747" s="96"/>
    </row>
    <row r="748" spans="1:198" ht="13.5" customHeight="1">
      <c r="A748" s="333"/>
      <c r="B748" s="336"/>
      <c r="C748" s="368"/>
      <c r="D748" s="368"/>
      <c r="E748" s="408"/>
      <c r="F748" s="381"/>
      <c r="G748" s="488"/>
      <c r="H748" s="89">
        <v>6050</v>
      </c>
      <c r="I748" s="60" t="s">
        <v>138</v>
      </c>
      <c r="J748" s="70"/>
      <c r="K748" s="70"/>
      <c r="L748" s="87"/>
      <c r="M748" s="71"/>
      <c r="N748" s="87"/>
      <c r="O748" s="70"/>
      <c r="P748" s="70"/>
      <c r="Q748" s="70"/>
      <c r="R748" s="70"/>
      <c r="S748" s="70"/>
      <c r="T748" s="70"/>
      <c r="U748" s="70"/>
      <c r="V748" s="70"/>
      <c r="W748" s="70"/>
      <c r="X748" s="442"/>
      <c r="Y748" s="40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96"/>
      <c r="AO748" s="96"/>
      <c r="AP748" s="96"/>
      <c r="AQ748" s="96"/>
      <c r="AR748" s="96"/>
      <c r="AS748" s="96"/>
      <c r="AT748" s="96"/>
      <c r="AU748" s="96"/>
      <c r="AV748" s="96"/>
      <c r="AW748" s="96"/>
      <c r="AX748" s="96"/>
      <c r="AY748" s="96"/>
      <c r="AZ748" s="96"/>
      <c r="BA748" s="96"/>
      <c r="BB748" s="96"/>
      <c r="BC748" s="96"/>
      <c r="BD748" s="96"/>
      <c r="BE748" s="96"/>
      <c r="BF748" s="96"/>
      <c r="BG748" s="96"/>
      <c r="BH748" s="96"/>
      <c r="BI748" s="96"/>
      <c r="BJ748" s="96"/>
      <c r="BK748" s="96"/>
      <c r="BL748" s="96"/>
      <c r="BM748" s="96"/>
      <c r="BN748" s="96"/>
      <c r="BO748" s="96"/>
      <c r="BP748" s="96"/>
      <c r="BQ748" s="96"/>
      <c r="BR748" s="96"/>
      <c r="BS748" s="96"/>
      <c r="BT748" s="96"/>
      <c r="BU748" s="96"/>
      <c r="BV748" s="96"/>
      <c r="BW748" s="96"/>
      <c r="BX748" s="96"/>
      <c r="BY748" s="96"/>
      <c r="BZ748" s="96"/>
      <c r="CA748" s="96"/>
      <c r="CB748" s="96"/>
      <c r="CC748" s="96"/>
      <c r="CD748" s="96"/>
      <c r="CE748" s="96"/>
      <c r="CF748" s="96"/>
      <c r="CG748" s="96"/>
      <c r="CH748" s="96"/>
      <c r="CI748" s="96"/>
      <c r="CJ748" s="96"/>
      <c r="CK748" s="96"/>
      <c r="CL748" s="96"/>
      <c r="CM748" s="96"/>
      <c r="CN748" s="96"/>
      <c r="CO748" s="96"/>
      <c r="CP748" s="96"/>
      <c r="CQ748" s="96"/>
      <c r="CR748" s="96"/>
      <c r="CS748" s="96"/>
      <c r="CT748" s="96"/>
      <c r="CU748" s="96"/>
      <c r="CV748" s="96"/>
      <c r="CW748" s="96"/>
      <c r="CX748" s="96"/>
      <c r="CY748" s="96"/>
      <c r="CZ748" s="96"/>
      <c r="DA748" s="96"/>
      <c r="DB748" s="96"/>
      <c r="DC748" s="96"/>
      <c r="DD748" s="96"/>
      <c r="DE748" s="96"/>
      <c r="DF748" s="96"/>
      <c r="DG748" s="96"/>
      <c r="DH748" s="96"/>
      <c r="DI748" s="96"/>
      <c r="DJ748" s="96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6"/>
      <c r="DV748" s="96"/>
      <c r="DW748" s="96"/>
      <c r="DX748" s="96"/>
      <c r="DY748" s="96"/>
      <c r="DZ748" s="96"/>
      <c r="EA748" s="96"/>
      <c r="EB748" s="96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96"/>
      <c r="EZ748" s="96"/>
      <c r="FA748" s="96"/>
      <c r="FB748" s="96"/>
      <c r="FC748" s="96"/>
      <c r="FD748" s="96"/>
      <c r="FE748" s="96"/>
      <c r="FF748" s="96"/>
      <c r="FG748" s="96"/>
      <c r="FH748" s="96"/>
      <c r="FI748" s="96"/>
      <c r="FJ748" s="96"/>
      <c r="FK748" s="96"/>
      <c r="FL748" s="96"/>
      <c r="FM748" s="96"/>
      <c r="FN748" s="96"/>
      <c r="FO748" s="96"/>
      <c r="FP748" s="96"/>
      <c r="FQ748" s="96"/>
      <c r="FR748" s="96"/>
      <c r="FS748" s="96"/>
      <c r="FT748" s="96"/>
      <c r="FU748" s="96"/>
      <c r="FV748" s="96"/>
      <c r="FW748" s="96"/>
      <c r="FX748" s="96"/>
      <c r="FY748" s="96"/>
      <c r="FZ748" s="96"/>
      <c r="GA748" s="96"/>
      <c r="GB748" s="96"/>
      <c r="GC748" s="96"/>
      <c r="GD748" s="96"/>
      <c r="GE748" s="96"/>
      <c r="GF748" s="96"/>
      <c r="GG748" s="96"/>
      <c r="GH748" s="96"/>
      <c r="GI748" s="96"/>
      <c r="GJ748" s="96"/>
      <c r="GK748" s="96"/>
      <c r="GL748" s="96"/>
      <c r="GM748" s="96"/>
      <c r="GN748" s="96"/>
      <c r="GO748" s="96"/>
      <c r="GP748" s="96"/>
    </row>
    <row r="749" spans="1:198" ht="12" customHeight="1">
      <c r="A749" s="333"/>
      <c r="B749" s="336"/>
      <c r="C749" s="368"/>
      <c r="D749" s="368"/>
      <c r="E749" s="408"/>
      <c r="F749" s="381"/>
      <c r="G749" s="488"/>
      <c r="H749" s="89"/>
      <c r="I749" s="64" t="s">
        <v>26</v>
      </c>
      <c r="J749" s="65">
        <f t="shared" ref="J749:P749" si="241">SUM(J745:J748)</f>
        <v>0</v>
      </c>
      <c r="K749" s="65">
        <f t="shared" ref="K749" si="242">SUM(K745:K748)</f>
        <v>0</v>
      </c>
      <c r="L749" s="65">
        <f t="shared" ref="L749" si="243">SUM(L745:L748)</f>
        <v>0</v>
      </c>
      <c r="M749" s="66">
        <f t="shared" si="241"/>
        <v>3333765</v>
      </c>
      <c r="N749" s="65">
        <f t="shared" si="241"/>
        <v>0</v>
      </c>
      <c r="O749" s="66">
        <f>SUM(O745:O748)</f>
        <v>0</v>
      </c>
      <c r="P749" s="66">
        <f t="shared" si="241"/>
        <v>0</v>
      </c>
      <c r="Q749" s="66"/>
      <c r="R749" s="66"/>
      <c r="S749" s="66"/>
      <c r="T749" s="66"/>
      <c r="U749" s="66"/>
      <c r="V749" s="66"/>
      <c r="W749" s="66"/>
      <c r="X749" s="442"/>
      <c r="Y749" s="40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  <c r="AO749" s="96"/>
      <c r="AP749" s="96"/>
      <c r="AQ749" s="96"/>
      <c r="AR749" s="96"/>
      <c r="AS749" s="96"/>
      <c r="AT749" s="96"/>
      <c r="AU749" s="96"/>
      <c r="AV749" s="96"/>
      <c r="AW749" s="96"/>
      <c r="AX749" s="96"/>
      <c r="AY749" s="96"/>
      <c r="AZ749" s="96"/>
      <c r="BA749" s="96"/>
      <c r="BB749" s="96"/>
      <c r="BC749" s="96"/>
      <c r="BD749" s="96"/>
      <c r="BE749" s="96"/>
      <c r="BF749" s="96"/>
      <c r="BG749" s="96"/>
      <c r="BH749" s="96"/>
      <c r="BI749" s="96"/>
      <c r="BJ749" s="96"/>
      <c r="BK749" s="96"/>
      <c r="BL749" s="96"/>
      <c r="BM749" s="96"/>
      <c r="BN749" s="96"/>
      <c r="BO749" s="96"/>
      <c r="BP749" s="96"/>
      <c r="BQ749" s="96"/>
      <c r="BR749" s="96"/>
      <c r="BS749" s="96"/>
      <c r="BT749" s="96"/>
      <c r="BU749" s="96"/>
      <c r="BV749" s="96"/>
      <c r="BW749" s="96"/>
      <c r="BX749" s="96"/>
      <c r="BY749" s="96"/>
      <c r="BZ749" s="96"/>
      <c r="CA749" s="96"/>
      <c r="CB749" s="96"/>
      <c r="CC749" s="96"/>
      <c r="CD749" s="96"/>
      <c r="CE749" s="96"/>
      <c r="CF749" s="96"/>
      <c r="CG749" s="96"/>
      <c r="CH749" s="96"/>
      <c r="CI749" s="96"/>
      <c r="CJ749" s="96"/>
      <c r="CK749" s="96"/>
      <c r="CL749" s="96"/>
      <c r="CM749" s="96"/>
      <c r="CN749" s="96"/>
      <c r="CO749" s="96"/>
      <c r="CP749" s="96"/>
      <c r="CQ749" s="96"/>
      <c r="CR749" s="96"/>
      <c r="CS749" s="96"/>
      <c r="CT749" s="96"/>
      <c r="CU749" s="96"/>
      <c r="CV749" s="96"/>
      <c r="CW749" s="96"/>
      <c r="CX749" s="96"/>
      <c r="CY749" s="96"/>
      <c r="CZ749" s="96"/>
      <c r="DA749" s="96"/>
      <c r="DB749" s="96"/>
      <c r="DC749" s="96"/>
      <c r="DD749" s="96"/>
      <c r="DE749" s="96"/>
      <c r="DF749" s="96"/>
      <c r="DG749" s="96"/>
      <c r="DH749" s="96"/>
      <c r="DI749" s="96"/>
      <c r="DJ749" s="96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6"/>
      <c r="DV749" s="96"/>
      <c r="DW749" s="96"/>
      <c r="DX749" s="96"/>
      <c r="DY749" s="96"/>
      <c r="DZ749" s="96"/>
      <c r="EA749" s="96"/>
      <c r="EB749" s="96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96"/>
      <c r="EZ749" s="96"/>
      <c r="FA749" s="96"/>
      <c r="FB749" s="96"/>
      <c r="FC749" s="96"/>
      <c r="FD749" s="96"/>
      <c r="FE749" s="96"/>
      <c r="FF749" s="96"/>
      <c r="FG749" s="96"/>
      <c r="FH749" s="96"/>
      <c r="FI749" s="96"/>
      <c r="FJ749" s="96"/>
      <c r="FK749" s="96"/>
      <c r="FL749" s="96"/>
      <c r="FM749" s="96"/>
      <c r="FN749" s="96"/>
      <c r="FO749" s="96"/>
      <c r="FP749" s="96"/>
      <c r="FQ749" s="96"/>
      <c r="FR749" s="96"/>
      <c r="FS749" s="96"/>
      <c r="FT749" s="96"/>
      <c r="FU749" s="96"/>
      <c r="FV749" s="96"/>
      <c r="FW749" s="96"/>
      <c r="FX749" s="96"/>
      <c r="FY749" s="96"/>
      <c r="FZ749" s="96"/>
      <c r="GA749" s="96"/>
      <c r="GB749" s="96"/>
      <c r="GC749" s="96"/>
      <c r="GD749" s="96"/>
      <c r="GE749" s="96"/>
      <c r="GF749" s="96"/>
      <c r="GG749" s="96"/>
      <c r="GH749" s="96"/>
      <c r="GI749" s="96"/>
      <c r="GJ749" s="96"/>
      <c r="GK749" s="96"/>
      <c r="GL749" s="96"/>
      <c r="GM749" s="96"/>
      <c r="GN749" s="96"/>
      <c r="GO749" s="96"/>
      <c r="GP749" s="96"/>
    </row>
    <row r="750" spans="1:198" ht="12.75" customHeight="1">
      <c r="A750" s="333">
        <v>66</v>
      </c>
      <c r="B750" s="336" t="s">
        <v>116</v>
      </c>
      <c r="C750" s="368">
        <v>2017</v>
      </c>
      <c r="D750" s="368">
        <v>2029</v>
      </c>
      <c r="E750" s="408" t="s">
        <v>27</v>
      </c>
      <c r="F750" s="417">
        <f>136350+0+X750</f>
        <v>3605776</v>
      </c>
      <c r="G750" s="361">
        <v>92605</v>
      </c>
      <c r="H750" s="89">
        <v>6050</v>
      </c>
      <c r="I750" s="60" t="s">
        <v>28</v>
      </c>
      <c r="J750" s="87">
        <v>27060</v>
      </c>
      <c r="K750" s="87">
        <v>37000</v>
      </c>
      <c r="L750" s="87">
        <v>0</v>
      </c>
      <c r="O750" s="87"/>
      <c r="P750" s="244"/>
      <c r="Q750" s="87">
        <v>968163</v>
      </c>
      <c r="R750" s="87">
        <v>2501263</v>
      </c>
      <c r="S750" s="71"/>
      <c r="T750" s="71"/>
      <c r="U750" s="71"/>
      <c r="V750" s="71"/>
      <c r="W750" s="71"/>
      <c r="X750" s="367">
        <f>SUM(M754:W754)</f>
        <v>3469426</v>
      </c>
      <c r="Y750" s="138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96"/>
      <c r="AP750" s="96"/>
      <c r="AQ750" s="96"/>
      <c r="AR750" s="96"/>
      <c r="AS750" s="96"/>
      <c r="AT750" s="96"/>
      <c r="AU750" s="96"/>
      <c r="AV750" s="96"/>
      <c r="AW750" s="96"/>
      <c r="AX750" s="96"/>
      <c r="AY750" s="96"/>
      <c r="AZ750" s="96"/>
      <c r="BA750" s="96"/>
      <c r="BB750" s="96"/>
      <c r="BC750" s="96"/>
      <c r="BD750" s="96"/>
      <c r="BE750" s="96"/>
      <c r="BF750" s="96"/>
      <c r="BG750" s="96"/>
      <c r="BH750" s="96"/>
      <c r="BI750" s="96"/>
      <c r="BJ750" s="96"/>
      <c r="BK750" s="96"/>
      <c r="BL750" s="96"/>
      <c r="BM750" s="96"/>
      <c r="BN750" s="96"/>
      <c r="BO750" s="96"/>
      <c r="BP750" s="96"/>
      <c r="BQ750" s="96"/>
      <c r="BR750" s="96"/>
      <c r="BS750" s="96"/>
      <c r="BT750" s="96"/>
      <c r="BU750" s="96"/>
      <c r="BV750" s="96"/>
      <c r="BW750" s="96"/>
      <c r="BX750" s="96"/>
      <c r="BY750" s="96"/>
      <c r="BZ750" s="96"/>
      <c r="CA750" s="96"/>
      <c r="CB750" s="96"/>
      <c r="CC750" s="96"/>
      <c r="CD750" s="96"/>
      <c r="CE750" s="96"/>
      <c r="CF750" s="96"/>
      <c r="CG750" s="96"/>
      <c r="CH750" s="96"/>
      <c r="CI750" s="96"/>
      <c r="CJ750" s="96"/>
      <c r="CK750" s="96"/>
      <c r="CL750" s="96"/>
      <c r="CM750" s="96"/>
      <c r="CN750" s="96"/>
      <c r="CO750" s="96"/>
      <c r="CP750" s="96"/>
      <c r="CQ750" s="96"/>
      <c r="CR750" s="96"/>
      <c r="CS750" s="96"/>
      <c r="CT750" s="96"/>
      <c r="CU750" s="96"/>
      <c r="CV750" s="96"/>
      <c r="CW750" s="96"/>
      <c r="CX750" s="96"/>
      <c r="CY750" s="96"/>
      <c r="CZ750" s="96"/>
      <c r="DA750" s="96"/>
      <c r="DB750" s="96"/>
      <c r="DC750" s="96"/>
      <c r="DD750" s="96"/>
      <c r="DE750" s="96"/>
      <c r="DF750" s="96"/>
      <c r="DG750" s="96"/>
      <c r="DH750" s="96"/>
      <c r="DI750" s="96"/>
      <c r="DJ750" s="96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6"/>
      <c r="DV750" s="96"/>
      <c r="DW750" s="96"/>
      <c r="DX750" s="96"/>
      <c r="DY750" s="96"/>
      <c r="DZ750" s="96"/>
      <c r="EA750" s="96"/>
      <c r="EB750" s="96"/>
      <c r="EC750" s="96"/>
      <c r="ED750" s="96"/>
      <c r="EE750" s="96"/>
      <c r="EF750" s="96"/>
      <c r="EG750" s="96"/>
      <c r="EH750" s="96"/>
      <c r="EI750" s="96"/>
      <c r="EJ750" s="96"/>
      <c r="EK750" s="96"/>
      <c r="EL750" s="96"/>
      <c r="EM750" s="96"/>
      <c r="EN750" s="96"/>
      <c r="EO750" s="96"/>
      <c r="EP750" s="96"/>
      <c r="EQ750" s="96"/>
      <c r="ER750" s="96"/>
      <c r="ES750" s="96"/>
      <c r="ET750" s="96"/>
      <c r="EU750" s="96"/>
      <c r="EV750" s="96"/>
      <c r="EW750" s="96"/>
      <c r="EX750" s="96"/>
      <c r="EY750" s="96"/>
      <c r="EZ750" s="96"/>
      <c r="FA750" s="96"/>
      <c r="FB750" s="96"/>
      <c r="FC750" s="96"/>
      <c r="FD750" s="96"/>
      <c r="FE750" s="96"/>
      <c r="FF750" s="96"/>
      <c r="FG750" s="96"/>
      <c r="FH750" s="96"/>
      <c r="FI750" s="96"/>
      <c r="FJ750" s="96"/>
      <c r="FK750" s="96"/>
      <c r="FL750" s="96"/>
      <c r="FM750" s="96"/>
      <c r="FN750" s="96"/>
      <c r="FO750" s="96"/>
      <c r="FP750" s="96"/>
      <c r="FQ750" s="96"/>
      <c r="FR750" s="96"/>
      <c r="FS750" s="96"/>
      <c r="FT750" s="96"/>
      <c r="FU750" s="96"/>
      <c r="FV750" s="96"/>
      <c r="FW750" s="96"/>
      <c r="FX750" s="96"/>
      <c r="FY750" s="96"/>
      <c r="FZ750" s="96"/>
      <c r="GA750" s="96"/>
      <c r="GB750" s="96"/>
      <c r="GC750" s="96"/>
      <c r="GD750" s="96"/>
      <c r="GE750" s="96"/>
      <c r="GF750" s="96"/>
      <c r="GG750" s="96"/>
      <c r="GH750" s="96"/>
      <c r="GI750" s="96"/>
      <c r="GJ750" s="96"/>
      <c r="GK750" s="96"/>
      <c r="GL750" s="96"/>
      <c r="GM750" s="96"/>
      <c r="GN750" s="96"/>
      <c r="GO750" s="96"/>
      <c r="GP750" s="96"/>
    </row>
    <row r="751" spans="1:198" ht="12.75" customHeight="1">
      <c r="A751" s="333"/>
      <c r="B751" s="336"/>
      <c r="C751" s="368"/>
      <c r="D751" s="368"/>
      <c r="E751" s="408"/>
      <c r="F751" s="417"/>
      <c r="G751" s="361"/>
      <c r="H751" s="89"/>
      <c r="I751" s="60" t="s">
        <v>31</v>
      </c>
      <c r="J751" s="71"/>
      <c r="K751" s="70"/>
      <c r="L751" s="87">
        <v>0</v>
      </c>
      <c r="M751" s="70"/>
      <c r="N751" s="70"/>
      <c r="O751" s="70"/>
      <c r="P751" s="70"/>
      <c r="Q751" s="70"/>
      <c r="R751" s="71"/>
      <c r="S751" s="71"/>
      <c r="T751" s="70"/>
      <c r="U751" s="70"/>
      <c r="V751" s="70"/>
      <c r="W751" s="70"/>
      <c r="X751" s="367"/>
      <c r="Y751" s="40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  <c r="AN751" s="96"/>
      <c r="AO751" s="96"/>
      <c r="AP751" s="96"/>
      <c r="AQ751" s="96"/>
      <c r="AR751" s="96"/>
      <c r="AS751" s="96"/>
      <c r="AT751" s="96"/>
      <c r="AU751" s="96"/>
      <c r="AV751" s="96"/>
      <c r="AW751" s="96"/>
      <c r="AX751" s="96"/>
      <c r="AY751" s="96"/>
      <c r="AZ751" s="96"/>
      <c r="BA751" s="96"/>
      <c r="BB751" s="96"/>
      <c r="BC751" s="96"/>
      <c r="BD751" s="96"/>
      <c r="BE751" s="96"/>
      <c r="BF751" s="96"/>
      <c r="BG751" s="96"/>
      <c r="BH751" s="96"/>
      <c r="BI751" s="96"/>
      <c r="BJ751" s="96"/>
      <c r="BK751" s="96"/>
      <c r="BL751" s="96"/>
      <c r="BM751" s="96"/>
      <c r="BN751" s="96"/>
      <c r="BO751" s="96"/>
      <c r="BP751" s="96"/>
      <c r="BQ751" s="96"/>
      <c r="BR751" s="96"/>
      <c r="BS751" s="96"/>
      <c r="BT751" s="96"/>
      <c r="BU751" s="96"/>
      <c r="BV751" s="96"/>
      <c r="BW751" s="96"/>
      <c r="BX751" s="96"/>
      <c r="BY751" s="96"/>
      <c r="BZ751" s="96"/>
      <c r="CA751" s="96"/>
      <c r="CB751" s="96"/>
      <c r="CC751" s="96"/>
      <c r="CD751" s="96"/>
      <c r="CE751" s="96"/>
      <c r="CF751" s="96"/>
      <c r="CG751" s="96"/>
      <c r="CH751" s="96"/>
      <c r="CI751" s="96"/>
      <c r="CJ751" s="96"/>
      <c r="CK751" s="96"/>
      <c r="CL751" s="96"/>
      <c r="CM751" s="96"/>
      <c r="CN751" s="96"/>
      <c r="CO751" s="96"/>
      <c r="CP751" s="96"/>
      <c r="CQ751" s="96"/>
      <c r="CR751" s="96"/>
      <c r="CS751" s="96"/>
      <c r="CT751" s="96"/>
      <c r="CU751" s="96"/>
      <c r="CV751" s="96"/>
      <c r="CW751" s="96"/>
      <c r="CX751" s="96"/>
      <c r="CY751" s="96"/>
      <c r="CZ751" s="96"/>
      <c r="DA751" s="96"/>
      <c r="DB751" s="96"/>
      <c r="DC751" s="96"/>
      <c r="DD751" s="96"/>
      <c r="DE751" s="96"/>
      <c r="DF751" s="96"/>
      <c r="DG751" s="96"/>
      <c r="DH751" s="96"/>
      <c r="DI751" s="96"/>
      <c r="DJ751" s="96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6"/>
      <c r="DV751" s="96"/>
      <c r="DW751" s="96"/>
      <c r="DX751" s="96"/>
      <c r="DY751" s="96"/>
      <c r="DZ751" s="96"/>
      <c r="EA751" s="96"/>
      <c r="EB751" s="96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96"/>
      <c r="EZ751" s="96"/>
      <c r="FA751" s="96"/>
      <c r="FB751" s="96"/>
      <c r="FC751" s="96"/>
      <c r="FD751" s="96"/>
      <c r="FE751" s="96"/>
      <c r="FF751" s="96"/>
      <c r="FG751" s="96"/>
      <c r="FH751" s="96"/>
      <c r="FI751" s="96"/>
      <c r="FJ751" s="96"/>
      <c r="FK751" s="96"/>
      <c r="FL751" s="96"/>
      <c r="FM751" s="96"/>
      <c r="FN751" s="96"/>
      <c r="FO751" s="96"/>
      <c r="FP751" s="96"/>
      <c r="FQ751" s="96"/>
      <c r="FR751" s="96"/>
      <c r="FS751" s="96"/>
      <c r="FT751" s="96"/>
      <c r="FU751" s="96"/>
      <c r="FV751" s="96"/>
      <c r="FW751" s="96"/>
      <c r="FX751" s="96"/>
      <c r="FY751" s="96"/>
      <c r="FZ751" s="96"/>
      <c r="GA751" s="96"/>
      <c r="GB751" s="96"/>
      <c r="GC751" s="96"/>
      <c r="GD751" s="96"/>
      <c r="GE751" s="96"/>
      <c r="GF751" s="96"/>
      <c r="GG751" s="96"/>
      <c r="GH751" s="96"/>
      <c r="GI751" s="96"/>
      <c r="GJ751" s="96"/>
      <c r="GK751" s="96"/>
      <c r="GL751" s="96"/>
      <c r="GM751" s="96"/>
      <c r="GN751" s="96"/>
      <c r="GO751" s="96"/>
      <c r="GP751" s="96"/>
    </row>
    <row r="752" spans="1:198" ht="12.75" customHeight="1">
      <c r="A752" s="333"/>
      <c r="B752" s="336"/>
      <c r="C752" s="368"/>
      <c r="D752" s="368"/>
      <c r="E752" s="408"/>
      <c r="F752" s="417"/>
      <c r="G752" s="361"/>
      <c r="H752" s="89"/>
      <c r="I752" s="60" t="s">
        <v>30</v>
      </c>
      <c r="J752" s="71"/>
      <c r="K752" s="70"/>
      <c r="L752" s="71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367"/>
      <c r="Y752" s="40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  <c r="AO752" s="96"/>
      <c r="AP752" s="96"/>
      <c r="AQ752" s="96"/>
      <c r="AR752" s="96"/>
      <c r="AS752" s="96"/>
      <c r="AT752" s="96"/>
      <c r="AU752" s="96"/>
      <c r="AV752" s="96"/>
      <c r="AW752" s="96"/>
      <c r="AX752" s="96"/>
      <c r="AY752" s="96"/>
      <c r="AZ752" s="96"/>
      <c r="BA752" s="96"/>
      <c r="BB752" s="96"/>
      <c r="BC752" s="96"/>
      <c r="BD752" s="96"/>
      <c r="BE752" s="96"/>
      <c r="BF752" s="96"/>
      <c r="BG752" s="96"/>
      <c r="BH752" s="96"/>
      <c r="BI752" s="96"/>
      <c r="BJ752" s="96"/>
      <c r="BK752" s="96"/>
      <c r="BL752" s="96"/>
      <c r="BM752" s="96"/>
      <c r="BN752" s="96"/>
      <c r="BO752" s="96"/>
      <c r="BP752" s="96"/>
      <c r="BQ752" s="96"/>
      <c r="BR752" s="96"/>
      <c r="BS752" s="96"/>
      <c r="BT752" s="96"/>
      <c r="BU752" s="96"/>
      <c r="BV752" s="96"/>
      <c r="BW752" s="96"/>
      <c r="BX752" s="96"/>
      <c r="BY752" s="96"/>
      <c r="BZ752" s="96"/>
      <c r="CA752" s="96"/>
      <c r="CB752" s="96"/>
      <c r="CC752" s="96"/>
      <c r="CD752" s="96"/>
      <c r="CE752" s="96"/>
      <c r="CF752" s="96"/>
      <c r="CG752" s="96"/>
      <c r="CH752" s="96"/>
      <c r="CI752" s="96"/>
      <c r="CJ752" s="96"/>
      <c r="CK752" s="96"/>
      <c r="CL752" s="96"/>
      <c r="CM752" s="96"/>
      <c r="CN752" s="96"/>
      <c r="CO752" s="96"/>
      <c r="CP752" s="96"/>
      <c r="CQ752" s="96"/>
      <c r="CR752" s="96"/>
      <c r="CS752" s="96"/>
      <c r="CT752" s="96"/>
      <c r="CU752" s="96"/>
      <c r="CV752" s="96"/>
      <c r="CW752" s="96"/>
      <c r="CX752" s="96"/>
      <c r="CY752" s="96"/>
      <c r="CZ752" s="96"/>
      <c r="DA752" s="96"/>
      <c r="DB752" s="96"/>
      <c r="DC752" s="96"/>
      <c r="DD752" s="96"/>
      <c r="DE752" s="96"/>
      <c r="DF752" s="96"/>
      <c r="DG752" s="96"/>
      <c r="DH752" s="96"/>
      <c r="DI752" s="96"/>
      <c r="DJ752" s="96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6"/>
      <c r="DV752" s="96"/>
      <c r="DW752" s="96"/>
      <c r="DX752" s="96"/>
      <c r="DY752" s="96"/>
      <c r="DZ752" s="96"/>
      <c r="EA752" s="96"/>
      <c r="EB752" s="96"/>
      <c r="EC752" s="96"/>
      <c r="ED752" s="96"/>
      <c r="EE752" s="96"/>
      <c r="EF752" s="96"/>
      <c r="EG752" s="96"/>
      <c r="EH752" s="96"/>
      <c r="EI752" s="96"/>
      <c r="EJ752" s="96"/>
      <c r="EK752" s="96"/>
      <c r="EL752" s="96"/>
      <c r="EM752" s="96"/>
      <c r="EN752" s="96"/>
      <c r="EO752" s="96"/>
      <c r="EP752" s="96"/>
      <c r="EQ752" s="96"/>
      <c r="ER752" s="96"/>
      <c r="ES752" s="96"/>
      <c r="ET752" s="96"/>
      <c r="EU752" s="96"/>
      <c r="EV752" s="96"/>
      <c r="EW752" s="96"/>
      <c r="EX752" s="96"/>
      <c r="EY752" s="96"/>
      <c r="EZ752" s="96"/>
      <c r="FA752" s="96"/>
      <c r="FB752" s="96"/>
      <c r="FC752" s="96"/>
      <c r="FD752" s="96"/>
      <c r="FE752" s="96"/>
      <c r="FF752" s="96"/>
      <c r="FG752" s="96"/>
      <c r="FH752" s="96"/>
      <c r="FI752" s="96"/>
      <c r="FJ752" s="96"/>
      <c r="FK752" s="96"/>
      <c r="FL752" s="96"/>
      <c r="FM752" s="96"/>
      <c r="FN752" s="96"/>
      <c r="FO752" s="96"/>
      <c r="FP752" s="96"/>
      <c r="FQ752" s="96"/>
      <c r="FR752" s="96"/>
      <c r="FS752" s="96"/>
      <c r="FT752" s="96"/>
      <c r="FU752" s="96"/>
      <c r="FV752" s="96"/>
      <c r="FW752" s="96"/>
      <c r="FX752" s="96"/>
      <c r="FY752" s="96"/>
      <c r="FZ752" s="96"/>
      <c r="GA752" s="96"/>
      <c r="GB752" s="96"/>
      <c r="GC752" s="96"/>
      <c r="GD752" s="96"/>
      <c r="GE752" s="96"/>
      <c r="GF752" s="96"/>
      <c r="GG752" s="96"/>
      <c r="GH752" s="96"/>
      <c r="GI752" s="96"/>
      <c r="GJ752" s="96"/>
      <c r="GK752" s="96"/>
      <c r="GL752" s="96"/>
      <c r="GM752" s="96"/>
      <c r="GN752" s="96"/>
      <c r="GO752" s="96"/>
      <c r="GP752" s="96"/>
    </row>
    <row r="753" spans="1:198" ht="12.75" customHeight="1">
      <c r="A753" s="333"/>
      <c r="B753" s="336"/>
      <c r="C753" s="368"/>
      <c r="D753" s="368"/>
      <c r="E753" s="408"/>
      <c r="F753" s="417"/>
      <c r="G753" s="361"/>
      <c r="H753" s="89"/>
      <c r="I753" s="60" t="s">
        <v>33</v>
      </c>
      <c r="J753" s="71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367"/>
      <c r="Y753" s="40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  <c r="AK753" s="96"/>
      <c r="AL753" s="96"/>
      <c r="AM753" s="96"/>
      <c r="AN753" s="96"/>
      <c r="AO753" s="96"/>
      <c r="AP753" s="96"/>
      <c r="AQ753" s="96"/>
      <c r="AR753" s="96"/>
      <c r="AS753" s="96"/>
      <c r="AT753" s="96"/>
      <c r="AU753" s="96"/>
      <c r="AV753" s="96"/>
      <c r="AW753" s="96"/>
      <c r="AX753" s="96"/>
      <c r="AY753" s="96"/>
      <c r="AZ753" s="96"/>
      <c r="BA753" s="96"/>
      <c r="BB753" s="96"/>
      <c r="BC753" s="96"/>
      <c r="BD753" s="96"/>
      <c r="BE753" s="96"/>
      <c r="BF753" s="96"/>
      <c r="BG753" s="96"/>
      <c r="BH753" s="96"/>
      <c r="BI753" s="96"/>
      <c r="BJ753" s="96"/>
      <c r="BK753" s="96"/>
      <c r="BL753" s="96"/>
      <c r="BM753" s="96"/>
      <c r="BN753" s="96"/>
      <c r="BO753" s="96"/>
      <c r="BP753" s="96"/>
      <c r="BQ753" s="96"/>
      <c r="BR753" s="96"/>
      <c r="BS753" s="96"/>
      <c r="BT753" s="96"/>
      <c r="BU753" s="96"/>
      <c r="BV753" s="96"/>
      <c r="BW753" s="96"/>
      <c r="BX753" s="96"/>
      <c r="BY753" s="96"/>
      <c r="BZ753" s="96"/>
      <c r="CA753" s="96"/>
      <c r="CB753" s="96"/>
      <c r="CC753" s="96"/>
      <c r="CD753" s="96"/>
      <c r="CE753" s="96"/>
      <c r="CF753" s="96"/>
      <c r="CG753" s="96"/>
      <c r="CH753" s="96"/>
      <c r="CI753" s="96"/>
      <c r="CJ753" s="96"/>
      <c r="CK753" s="96"/>
      <c r="CL753" s="96"/>
      <c r="CM753" s="96"/>
      <c r="CN753" s="96"/>
      <c r="CO753" s="96"/>
      <c r="CP753" s="96"/>
      <c r="CQ753" s="96"/>
      <c r="CR753" s="96"/>
      <c r="CS753" s="96"/>
      <c r="CT753" s="96"/>
      <c r="CU753" s="96"/>
      <c r="CV753" s="96"/>
      <c r="CW753" s="96"/>
      <c r="CX753" s="96"/>
      <c r="CY753" s="96"/>
      <c r="CZ753" s="96"/>
      <c r="DA753" s="96"/>
      <c r="DB753" s="96"/>
      <c r="DC753" s="96"/>
      <c r="DD753" s="96"/>
      <c r="DE753" s="96"/>
      <c r="DF753" s="96"/>
      <c r="DG753" s="96"/>
      <c r="DH753" s="96"/>
      <c r="DI753" s="96"/>
      <c r="DJ753" s="96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6"/>
      <c r="DV753" s="96"/>
      <c r="DW753" s="96"/>
      <c r="DX753" s="96"/>
      <c r="DY753" s="96"/>
      <c r="DZ753" s="96"/>
      <c r="EA753" s="96"/>
      <c r="EB753" s="96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96"/>
      <c r="EZ753" s="96"/>
      <c r="FA753" s="96"/>
      <c r="FB753" s="96"/>
      <c r="FC753" s="96"/>
      <c r="FD753" s="96"/>
      <c r="FE753" s="96"/>
      <c r="FF753" s="96"/>
      <c r="FG753" s="96"/>
      <c r="FH753" s="96"/>
      <c r="FI753" s="96"/>
      <c r="FJ753" s="96"/>
      <c r="FK753" s="96"/>
      <c r="FL753" s="96"/>
      <c r="FM753" s="96"/>
      <c r="FN753" s="96"/>
      <c r="FO753" s="96"/>
      <c r="FP753" s="96"/>
      <c r="FQ753" s="96"/>
      <c r="FR753" s="96"/>
      <c r="FS753" s="96"/>
      <c r="FT753" s="96"/>
      <c r="FU753" s="96"/>
      <c r="FV753" s="96"/>
      <c r="FW753" s="96"/>
      <c r="FX753" s="96"/>
      <c r="FY753" s="96"/>
      <c r="FZ753" s="96"/>
      <c r="GA753" s="96"/>
      <c r="GB753" s="96"/>
      <c r="GC753" s="96"/>
      <c r="GD753" s="96"/>
      <c r="GE753" s="96"/>
      <c r="GF753" s="96"/>
      <c r="GG753" s="96"/>
      <c r="GH753" s="96"/>
      <c r="GI753" s="96"/>
      <c r="GJ753" s="96"/>
      <c r="GK753" s="96"/>
      <c r="GL753" s="96"/>
      <c r="GM753" s="96"/>
      <c r="GN753" s="96"/>
      <c r="GO753" s="96"/>
      <c r="GP753" s="96"/>
    </row>
    <row r="754" spans="1:198" ht="12" customHeight="1">
      <c r="A754" s="333"/>
      <c r="B754" s="336"/>
      <c r="C754" s="368"/>
      <c r="D754" s="368"/>
      <c r="E754" s="408"/>
      <c r="F754" s="417"/>
      <c r="G754" s="361"/>
      <c r="H754" s="89"/>
      <c r="I754" s="64" t="s">
        <v>26</v>
      </c>
      <c r="J754" s="65">
        <f t="shared" ref="J754:N754" si="244">SUM(J750:J753)</f>
        <v>27060</v>
      </c>
      <c r="K754" s="65">
        <f t="shared" si="244"/>
        <v>37000</v>
      </c>
      <c r="L754" s="65">
        <f t="shared" si="244"/>
        <v>0</v>
      </c>
      <c r="M754" s="65">
        <f t="shared" si="244"/>
        <v>0</v>
      </c>
      <c r="N754" s="66">
        <f t="shared" si="244"/>
        <v>0</v>
      </c>
      <c r="O754" s="65">
        <f>SUM(O750:O753)</f>
        <v>0</v>
      </c>
      <c r="P754" s="65">
        <f>SUM(P750:P753)</f>
        <v>0</v>
      </c>
      <c r="Q754" s="65">
        <f>SUM(Q750:Q753)</f>
        <v>968163</v>
      </c>
      <c r="R754" s="65">
        <f>SUM(R750:R753)</f>
        <v>2501263</v>
      </c>
      <c r="S754" s="65">
        <f>SUM(S750:S753)</f>
        <v>0</v>
      </c>
      <c r="T754" s="65"/>
      <c r="U754" s="65"/>
      <c r="V754" s="65"/>
      <c r="W754" s="65"/>
      <c r="X754" s="367"/>
      <c r="Y754" s="40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  <c r="AO754" s="96"/>
      <c r="AP754" s="96"/>
      <c r="AQ754" s="96"/>
      <c r="AR754" s="96"/>
      <c r="AS754" s="96"/>
      <c r="AT754" s="96"/>
      <c r="AU754" s="96"/>
      <c r="AV754" s="96"/>
      <c r="AW754" s="96"/>
      <c r="AX754" s="96"/>
      <c r="AY754" s="96"/>
      <c r="AZ754" s="96"/>
      <c r="BA754" s="96"/>
      <c r="BB754" s="96"/>
      <c r="BC754" s="96"/>
      <c r="BD754" s="96"/>
      <c r="BE754" s="96"/>
      <c r="BF754" s="96"/>
      <c r="BG754" s="96"/>
      <c r="BH754" s="96"/>
      <c r="BI754" s="96"/>
      <c r="BJ754" s="96"/>
      <c r="BK754" s="96"/>
      <c r="BL754" s="96"/>
      <c r="BM754" s="96"/>
      <c r="BN754" s="96"/>
      <c r="BO754" s="96"/>
      <c r="BP754" s="96"/>
      <c r="BQ754" s="96"/>
      <c r="BR754" s="96"/>
      <c r="BS754" s="96"/>
      <c r="BT754" s="96"/>
      <c r="BU754" s="96"/>
      <c r="BV754" s="96"/>
      <c r="BW754" s="96"/>
      <c r="BX754" s="96"/>
      <c r="BY754" s="96"/>
      <c r="BZ754" s="96"/>
      <c r="CA754" s="96"/>
      <c r="CB754" s="96"/>
      <c r="CC754" s="96"/>
      <c r="CD754" s="96"/>
      <c r="CE754" s="96"/>
      <c r="CF754" s="96"/>
      <c r="CG754" s="96"/>
      <c r="CH754" s="96"/>
      <c r="CI754" s="96"/>
      <c r="CJ754" s="96"/>
      <c r="CK754" s="96"/>
      <c r="CL754" s="96"/>
      <c r="CM754" s="96"/>
      <c r="CN754" s="96"/>
      <c r="CO754" s="96"/>
      <c r="CP754" s="96"/>
      <c r="CQ754" s="96"/>
      <c r="CR754" s="96"/>
      <c r="CS754" s="96"/>
      <c r="CT754" s="96"/>
      <c r="CU754" s="96"/>
      <c r="CV754" s="96"/>
      <c r="CW754" s="96"/>
      <c r="CX754" s="96"/>
      <c r="CY754" s="96"/>
      <c r="CZ754" s="96"/>
      <c r="DA754" s="96"/>
      <c r="DB754" s="96"/>
      <c r="DC754" s="96"/>
      <c r="DD754" s="96"/>
      <c r="DE754" s="96"/>
      <c r="DF754" s="96"/>
      <c r="DG754" s="96"/>
      <c r="DH754" s="96"/>
      <c r="DI754" s="96"/>
      <c r="DJ754" s="96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6"/>
      <c r="DV754" s="96"/>
      <c r="DW754" s="96"/>
      <c r="DX754" s="96"/>
      <c r="DY754" s="96"/>
      <c r="DZ754" s="96"/>
      <c r="EA754" s="96"/>
      <c r="EB754" s="96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96"/>
      <c r="EZ754" s="96"/>
      <c r="FA754" s="96"/>
      <c r="FB754" s="96"/>
      <c r="FC754" s="96"/>
      <c r="FD754" s="96"/>
      <c r="FE754" s="96"/>
      <c r="FF754" s="96"/>
      <c r="FG754" s="96"/>
      <c r="FH754" s="96"/>
      <c r="FI754" s="96"/>
      <c r="FJ754" s="96"/>
      <c r="FK754" s="96"/>
      <c r="FL754" s="96"/>
      <c r="FM754" s="96"/>
      <c r="FN754" s="96"/>
      <c r="FO754" s="96"/>
      <c r="FP754" s="96"/>
      <c r="FQ754" s="96"/>
      <c r="FR754" s="96"/>
      <c r="FS754" s="96"/>
      <c r="FT754" s="96"/>
      <c r="FU754" s="96"/>
      <c r="FV754" s="96"/>
      <c r="FW754" s="96"/>
      <c r="FX754" s="96"/>
      <c r="FY754" s="96"/>
      <c r="FZ754" s="96"/>
      <c r="GA754" s="96"/>
      <c r="GB754" s="96"/>
      <c r="GC754" s="96"/>
      <c r="GD754" s="96"/>
      <c r="GE754" s="96"/>
      <c r="GF754" s="96"/>
      <c r="GG754" s="96"/>
      <c r="GH754" s="96"/>
      <c r="GI754" s="96"/>
      <c r="GJ754" s="96"/>
      <c r="GK754" s="96"/>
      <c r="GL754" s="96"/>
      <c r="GM754" s="96"/>
      <c r="GN754" s="96"/>
      <c r="GO754" s="96"/>
      <c r="GP754" s="96"/>
    </row>
    <row r="755" spans="1:198" ht="13.5" hidden="1" customHeight="1">
      <c r="A755" s="333">
        <v>53</v>
      </c>
      <c r="B755" s="350" t="s">
        <v>66</v>
      </c>
      <c r="C755" s="344">
        <v>2017</v>
      </c>
      <c r="D755" s="344">
        <v>2026</v>
      </c>
      <c r="E755" s="349" t="s">
        <v>27</v>
      </c>
      <c r="F755" s="352">
        <f>X755</f>
        <v>0</v>
      </c>
      <c r="G755" s="357">
        <v>92605</v>
      </c>
      <c r="H755" s="154">
        <v>6050</v>
      </c>
      <c r="I755" s="163" t="s">
        <v>28</v>
      </c>
      <c r="J755" s="157">
        <v>0</v>
      </c>
      <c r="K755" s="156">
        <v>2250</v>
      </c>
      <c r="L755" s="167"/>
      <c r="M755" s="158">
        <v>0</v>
      </c>
      <c r="P755" s="157"/>
      <c r="Q755" s="186"/>
      <c r="R755" s="186"/>
      <c r="S755" s="186"/>
      <c r="T755" s="186"/>
      <c r="U755" s="186"/>
      <c r="V755" s="186"/>
      <c r="W755" s="186"/>
      <c r="X755" s="418">
        <f>SUM(L759:P759)</f>
        <v>0</v>
      </c>
      <c r="Y755" s="141"/>
      <c r="Z755" s="96"/>
      <c r="AA755" s="96"/>
      <c r="AB755" s="96"/>
      <c r="AC755" s="96"/>
      <c r="AD755" s="96"/>
      <c r="AE755" s="96"/>
      <c r="AF755" s="96"/>
      <c r="AG755" s="96"/>
      <c r="AH755" s="96"/>
      <c r="AI755" s="96"/>
      <c r="AJ755" s="96"/>
      <c r="AK755" s="96"/>
      <c r="AL755" s="96"/>
      <c r="AM755" s="96"/>
      <c r="AN755" s="96"/>
      <c r="AO755" s="96"/>
      <c r="AP755" s="96"/>
      <c r="AQ755" s="96"/>
      <c r="AR755" s="96"/>
      <c r="AS755" s="96"/>
      <c r="AT755" s="96"/>
      <c r="AU755" s="96"/>
      <c r="AV755" s="96"/>
      <c r="AW755" s="96"/>
      <c r="AX755" s="96"/>
      <c r="AY755" s="96"/>
      <c r="AZ755" s="96"/>
      <c r="BA755" s="96"/>
      <c r="BB755" s="96"/>
      <c r="BC755" s="96"/>
      <c r="BD755" s="96"/>
      <c r="BE755" s="96"/>
      <c r="BF755" s="96"/>
      <c r="BG755" s="96"/>
      <c r="BH755" s="96"/>
      <c r="BI755" s="96"/>
      <c r="BJ755" s="96"/>
      <c r="BK755" s="96"/>
      <c r="BL755" s="96"/>
      <c r="BM755" s="96"/>
      <c r="BN755" s="96"/>
      <c r="BO755" s="96"/>
      <c r="BP755" s="96"/>
      <c r="BQ755" s="96"/>
      <c r="BR755" s="96"/>
      <c r="BS755" s="96"/>
      <c r="BT755" s="96"/>
      <c r="BU755" s="96"/>
      <c r="BV755" s="96"/>
      <c r="BW755" s="96"/>
      <c r="BX755" s="96"/>
      <c r="BY755" s="96"/>
      <c r="BZ755" s="96"/>
      <c r="CA755" s="96"/>
      <c r="CB755" s="96"/>
      <c r="CC755" s="96"/>
      <c r="CD755" s="96"/>
      <c r="CE755" s="96"/>
      <c r="CF755" s="96"/>
      <c r="CG755" s="96"/>
      <c r="CH755" s="96"/>
      <c r="CI755" s="96"/>
      <c r="CJ755" s="96"/>
      <c r="CK755" s="96"/>
      <c r="CL755" s="96"/>
      <c r="CM755" s="96"/>
      <c r="CN755" s="96"/>
      <c r="CO755" s="96"/>
      <c r="CP755" s="96"/>
      <c r="CQ755" s="96"/>
      <c r="CR755" s="96"/>
      <c r="CS755" s="96"/>
      <c r="CT755" s="96"/>
      <c r="CU755" s="96"/>
      <c r="CV755" s="96"/>
      <c r="CW755" s="96"/>
      <c r="CX755" s="96"/>
      <c r="CY755" s="96"/>
      <c r="CZ755" s="96"/>
      <c r="DA755" s="96"/>
      <c r="DB755" s="96"/>
      <c r="DC755" s="96"/>
      <c r="DD755" s="96"/>
      <c r="DE755" s="96"/>
      <c r="DF755" s="96"/>
      <c r="DG755" s="96"/>
      <c r="DH755" s="96"/>
      <c r="DI755" s="96"/>
      <c r="DJ755" s="96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6"/>
      <c r="DV755" s="96"/>
      <c r="DW755" s="96"/>
      <c r="DX755" s="96"/>
      <c r="DY755" s="96"/>
      <c r="DZ755" s="96"/>
      <c r="EA755" s="96"/>
      <c r="EB755" s="96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96"/>
      <c r="EZ755" s="96"/>
      <c r="FA755" s="96"/>
      <c r="FB755" s="96"/>
      <c r="FC755" s="96"/>
      <c r="FD755" s="96"/>
      <c r="FE755" s="96"/>
      <c r="FF755" s="96"/>
      <c r="FG755" s="96"/>
      <c r="FH755" s="96"/>
      <c r="FI755" s="96"/>
      <c r="FJ755" s="96"/>
      <c r="FK755" s="96"/>
      <c r="FL755" s="96"/>
      <c r="FM755" s="96"/>
      <c r="FN755" s="96"/>
      <c r="FO755" s="96"/>
      <c r="FP755" s="96"/>
      <c r="FQ755" s="96"/>
      <c r="FR755" s="96"/>
      <c r="FS755" s="96"/>
      <c r="FT755" s="96"/>
      <c r="FU755" s="96"/>
      <c r="FV755" s="96"/>
      <c r="FW755" s="96"/>
      <c r="FX755" s="96"/>
      <c r="FY755" s="96"/>
      <c r="FZ755" s="96"/>
      <c r="GA755" s="96"/>
      <c r="GB755" s="96"/>
      <c r="GC755" s="96"/>
      <c r="GD755" s="96"/>
      <c r="GE755" s="96"/>
      <c r="GF755" s="96"/>
      <c r="GG755" s="96"/>
      <c r="GH755" s="96"/>
      <c r="GI755" s="96"/>
      <c r="GJ755" s="96"/>
      <c r="GK755" s="96"/>
      <c r="GL755" s="96"/>
      <c r="GM755" s="96"/>
      <c r="GN755" s="96"/>
      <c r="GO755" s="96"/>
      <c r="GP755" s="96"/>
    </row>
    <row r="756" spans="1:198" ht="13.5" hidden="1" customHeight="1">
      <c r="A756" s="333"/>
      <c r="B756" s="350"/>
      <c r="C756" s="344"/>
      <c r="D756" s="344"/>
      <c r="E756" s="349"/>
      <c r="F756" s="352"/>
      <c r="G756" s="357"/>
      <c r="H756" s="154"/>
      <c r="I756" s="163" t="s">
        <v>31</v>
      </c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418"/>
      <c r="Y756" s="40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  <c r="AO756" s="96"/>
      <c r="AP756" s="96"/>
      <c r="AQ756" s="96"/>
      <c r="AR756" s="96"/>
      <c r="AS756" s="96"/>
      <c r="AT756" s="96"/>
      <c r="AU756" s="96"/>
      <c r="AV756" s="96"/>
      <c r="AW756" s="96"/>
      <c r="AX756" s="96"/>
      <c r="AY756" s="96"/>
      <c r="AZ756" s="96"/>
      <c r="BA756" s="96"/>
      <c r="BB756" s="96"/>
      <c r="BC756" s="96"/>
      <c r="BD756" s="96"/>
      <c r="BE756" s="96"/>
      <c r="BF756" s="96"/>
      <c r="BG756" s="96"/>
      <c r="BH756" s="96"/>
      <c r="BI756" s="96"/>
      <c r="BJ756" s="96"/>
      <c r="BK756" s="96"/>
      <c r="BL756" s="96"/>
      <c r="BM756" s="96"/>
      <c r="BN756" s="96"/>
      <c r="BO756" s="96"/>
      <c r="BP756" s="96"/>
      <c r="BQ756" s="96"/>
      <c r="BR756" s="96"/>
      <c r="BS756" s="96"/>
      <c r="BT756" s="96"/>
      <c r="BU756" s="96"/>
      <c r="BV756" s="96"/>
      <c r="BW756" s="96"/>
      <c r="BX756" s="96"/>
      <c r="BY756" s="96"/>
      <c r="BZ756" s="96"/>
      <c r="CA756" s="96"/>
      <c r="CB756" s="96"/>
      <c r="CC756" s="96"/>
      <c r="CD756" s="96"/>
      <c r="CE756" s="96"/>
      <c r="CF756" s="96"/>
      <c r="CG756" s="96"/>
      <c r="CH756" s="96"/>
      <c r="CI756" s="96"/>
      <c r="CJ756" s="96"/>
      <c r="CK756" s="96"/>
      <c r="CL756" s="96"/>
      <c r="CM756" s="96"/>
      <c r="CN756" s="96"/>
      <c r="CO756" s="96"/>
      <c r="CP756" s="96"/>
      <c r="CQ756" s="96"/>
      <c r="CR756" s="96"/>
      <c r="CS756" s="96"/>
      <c r="CT756" s="96"/>
      <c r="CU756" s="96"/>
      <c r="CV756" s="96"/>
      <c r="CW756" s="96"/>
      <c r="CX756" s="96"/>
      <c r="CY756" s="96"/>
      <c r="CZ756" s="96"/>
      <c r="DA756" s="96"/>
      <c r="DB756" s="96"/>
      <c r="DC756" s="96"/>
      <c r="DD756" s="96"/>
      <c r="DE756" s="96"/>
      <c r="DF756" s="96"/>
      <c r="DG756" s="96"/>
      <c r="DH756" s="96"/>
      <c r="DI756" s="96"/>
      <c r="DJ756" s="96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6"/>
      <c r="DV756" s="96"/>
      <c r="DW756" s="96"/>
      <c r="DX756" s="96"/>
      <c r="DY756" s="96"/>
      <c r="DZ756" s="96"/>
      <c r="EA756" s="96"/>
      <c r="EB756" s="96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96"/>
      <c r="EZ756" s="96"/>
      <c r="FA756" s="96"/>
      <c r="FB756" s="96"/>
      <c r="FC756" s="96"/>
      <c r="FD756" s="96"/>
      <c r="FE756" s="96"/>
      <c r="FF756" s="96"/>
      <c r="FG756" s="96"/>
      <c r="FH756" s="96"/>
      <c r="FI756" s="96"/>
      <c r="FJ756" s="96"/>
      <c r="FK756" s="96"/>
      <c r="FL756" s="96"/>
      <c r="FM756" s="96"/>
      <c r="FN756" s="96"/>
      <c r="FO756" s="96"/>
      <c r="FP756" s="96"/>
      <c r="FQ756" s="96"/>
      <c r="FR756" s="96"/>
      <c r="FS756" s="96"/>
      <c r="FT756" s="96"/>
      <c r="FU756" s="96"/>
      <c r="FV756" s="96"/>
      <c r="FW756" s="96"/>
      <c r="FX756" s="96"/>
      <c r="FY756" s="96"/>
      <c r="FZ756" s="96"/>
      <c r="GA756" s="96"/>
      <c r="GB756" s="96"/>
      <c r="GC756" s="96"/>
      <c r="GD756" s="96"/>
      <c r="GE756" s="96"/>
      <c r="GF756" s="96"/>
      <c r="GG756" s="96"/>
      <c r="GH756" s="96"/>
      <c r="GI756" s="96"/>
      <c r="GJ756" s="96"/>
      <c r="GK756" s="96"/>
      <c r="GL756" s="96"/>
      <c r="GM756" s="96"/>
      <c r="GN756" s="96"/>
      <c r="GO756" s="96"/>
      <c r="GP756" s="96"/>
    </row>
    <row r="757" spans="1:198" ht="13.5" hidden="1" customHeight="1">
      <c r="A757" s="333"/>
      <c r="B757" s="350"/>
      <c r="C757" s="344"/>
      <c r="D757" s="344"/>
      <c r="E757" s="349"/>
      <c r="F757" s="352"/>
      <c r="G757" s="357"/>
      <c r="H757" s="154"/>
      <c r="I757" s="163" t="s">
        <v>30</v>
      </c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418"/>
      <c r="Y757" s="40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  <c r="AO757" s="96"/>
      <c r="AP757" s="96"/>
      <c r="AQ757" s="96"/>
      <c r="AR757" s="96"/>
      <c r="AS757" s="96"/>
      <c r="AT757" s="96"/>
      <c r="AU757" s="96"/>
      <c r="AV757" s="96"/>
      <c r="AW757" s="96"/>
      <c r="AX757" s="96"/>
      <c r="AY757" s="96"/>
      <c r="AZ757" s="96"/>
      <c r="BA757" s="96"/>
      <c r="BB757" s="96"/>
      <c r="BC757" s="96"/>
      <c r="BD757" s="96"/>
      <c r="BE757" s="96"/>
      <c r="BF757" s="96"/>
      <c r="BG757" s="96"/>
      <c r="BH757" s="96"/>
      <c r="BI757" s="96"/>
      <c r="BJ757" s="96"/>
      <c r="BK757" s="96"/>
      <c r="BL757" s="96"/>
      <c r="BM757" s="96"/>
      <c r="BN757" s="96"/>
      <c r="BO757" s="96"/>
      <c r="BP757" s="96"/>
      <c r="BQ757" s="96"/>
      <c r="BR757" s="96"/>
      <c r="BS757" s="96"/>
      <c r="BT757" s="96"/>
      <c r="BU757" s="96"/>
      <c r="BV757" s="96"/>
      <c r="BW757" s="96"/>
      <c r="BX757" s="96"/>
      <c r="BY757" s="96"/>
      <c r="BZ757" s="96"/>
      <c r="CA757" s="96"/>
      <c r="CB757" s="96"/>
      <c r="CC757" s="96"/>
      <c r="CD757" s="96"/>
      <c r="CE757" s="96"/>
      <c r="CF757" s="96"/>
      <c r="CG757" s="96"/>
      <c r="CH757" s="96"/>
      <c r="CI757" s="96"/>
      <c r="CJ757" s="96"/>
      <c r="CK757" s="96"/>
      <c r="CL757" s="96"/>
      <c r="CM757" s="96"/>
      <c r="CN757" s="96"/>
      <c r="CO757" s="96"/>
      <c r="CP757" s="96"/>
      <c r="CQ757" s="96"/>
      <c r="CR757" s="96"/>
      <c r="CS757" s="96"/>
      <c r="CT757" s="96"/>
      <c r="CU757" s="96"/>
      <c r="CV757" s="96"/>
      <c r="CW757" s="96"/>
      <c r="CX757" s="96"/>
      <c r="CY757" s="96"/>
      <c r="CZ757" s="96"/>
      <c r="DA757" s="96"/>
      <c r="DB757" s="96"/>
      <c r="DC757" s="96"/>
      <c r="DD757" s="96"/>
      <c r="DE757" s="96"/>
      <c r="DF757" s="96"/>
      <c r="DG757" s="96"/>
      <c r="DH757" s="96"/>
      <c r="DI757" s="96"/>
      <c r="DJ757" s="96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6"/>
      <c r="DV757" s="96"/>
      <c r="DW757" s="96"/>
      <c r="DX757" s="96"/>
      <c r="DY757" s="96"/>
      <c r="DZ757" s="96"/>
      <c r="EA757" s="96"/>
      <c r="EB757" s="96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96"/>
      <c r="EZ757" s="96"/>
      <c r="FA757" s="96"/>
      <c r="FB757" s="96"/>
      <c r="FC757" s="96"/>
      <c r="FD757" s="96"/>
      <c r="FE757" s="96"/>
      <c r="FF757" s="96"/>
      <c r="FG757" s="96"/>
      <c r="FH757" s="96"/>
      <c r="FI757" s="96"/>
      <c r="FJ757" s="96"/>
      <c r="FK757" s="96"/>
      <c r="FL757" s="96"/>
      <c r="FM757" s="96"/>
      <c r="FN757" s="96"/>
      <c r="FO757" s="96"/>
      <c r="FP757" s="96"/>
      <c r="FQ757" s="96"/>
      <c r="FR757" s="96"/>
      <c r="FS757" s="96"/>
      <c r="FT757" s="96"/>
      <c r="FU757" s="96"/>
      <c r="FV757" s="96"/>
      <c r="FW757" s="96"/>
      <c r="FX757" s="96"/>
      <c r="FY757" s="96"/>
      <c r="FZ757" s="96"/>
      <c r="GA757" s="96"/>
      <c r="GB757" s="96"/>
      <c r="GC757" s="96"/>
      <c r="GD757" s="96"/>
      <c r="GE757" s="96"/>
      <c r="GF757" s="96"/>
      <c r="GG757" s="96"/>
      <c r="GH757" s="96"/>
      <c r="GI757" s="96"/>
      <c r="GJ757" s="96"/>
      <c r="GK757" s="96"/>
      <c r="GL757" s="96"/>
      <c r="GM757" s="96"/>
      <c r="GN757" s="96"/>
      <c r="GO757" s="96"/>
      <c r="GP757" s="96"/>
    </row>
    <row r="758" spans="1:198" ht="13.5" hidden="1" customHeight="1">
      <c r="A758" s="333"/>
      <c r="B758" s="350"/>
      <c r="C758" s="344"/>
      <c r="D758" s="344"/>
      <c r="E758" s="349"/>
      <c r="F758" s="352"/>
      <c r="G758" s="357"/>
      <c r="H758" s="201"/>
      <c r="I758" s="163" t="s">
        <v>33</v>
      </c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418"/>
      <c r="Y758" s="40"/>
      <c r="Z758" s="96"/>
      <c r="AA758" s="96"/>
      <c r="AB758" s="96"/>
      <c r="AC758" s="96"/>
      <c r="AD758" s="96"/>
      <c r="AE758" s="96"/>
      <c r="AF758" s="96"/>
      <c r="AG758" s="96"/>
      <c r="AH758" s="96"/>
      <c r="AI758" s="96"/>
      <c r="AJ758" s="96"/>
      <c r="AK758" s="96"/>
      <c r="AL758" s="96"/>
      <c r="AM758" s="96"/>
      <c r="AN758" s="96"/>
      <c r="AO758" s="96"/>
      <c r="AP758" s="96"/>
      <c r="AQ758" s="96"/>
      <c r="AR758" s="96"/>
      <c r="AS758" s="96"/>
      <c r="AT758" s="96"/>
      <c r="AU758" s="96"/>
      <c r="AV758" s="96"/>
      <c r="AW758" s="96"/>
      <c r="AX758" s="96"/>
      <c r="AY758" s="96"/>
      <c r="AZ758" s="96"/>
      <c r="BA758" s="96"/>
      <c r="BB758" s="96"/>
      <c r="BC758" s="96"/>
      <c r="BD758" s="96"/>
      <c r="BE758" s="96"/>
      <c r="BF758" s="96"/>
      <c r="BG758" s="96"/>
      <c r="BH758" s="96"/>
      <c r="BI758" s="96"/>
      <c r="BJ758" s="96"/>
      <c r="BK758" s="96"/>
      <c r="BL758" s="96"/>
      <c r="BM758" s="96"/>
      <c r="BN758" s="96"/>
      <c r="BO758" s="96"/>
      <c r="BP758" s="96"/>
      <c r="BQ758" s="96"/>
      <c r="BR758" s="96"/>
      <c r="BS758" s="96"/>
      <c r="BT758" s="96"/>
      <c r="BU758" s="96"/>
      <c r="BV758" s="96"/>
      <c r="BW758" s="96"/>
      <c r="BX758" s="96"/>
      <c r="BY758" s="96"/>
      <c r="BZ758" s="96"/>
      <c r="CA758" s="96"/>
      <c r="CB758" s="96"/>
      <c r="CC758" s="96"/>
      <c r="CD758" s="96"/>
      <c r="CE758" s="96"/>
      <c r="CF758" s="96"/>
      <c r="CG758" s="96"/>
      <c r="CH758" s="96"/>
      <c r="CI758" s="96"/>
      <c r="CJ758" s="96"/>
      <c r="CK758" s="96"/>
      <c r="CL758" s="96"/>
      <c r="CM758" s="96"/>
      <c r="CN758" s="96"/>
      <c r="CO758" s="96"/>
      <c r="CP758" s="96"/>
      <c r="CQ758" s="96"/>
      <c r="CR758" s="96"/>
      <c r="CS758" s="96"/>
      <c r="CT758" s="96"/>
      <c r="CU758" s="96"/>
      <c r="CV758" s="96"/>
      <c r="CW758" s="96"/>
      <c r="CX758" s="96"/>
      <c r="CY758" s="96"/>
      <c r="CZ758" s="96"/>
      <c r="DA758" s="96"/>
      <c r="DB758" s="96"/>
      <c r="DC758" s="96"/>
      <c r="DD758" s="96"/>
      <c r="DE758" s="96"/>
      <c r="DF758" s="96"/>
      <c r="DG758" s="96"/>
      <c r="DH758" s="96"/>
      <c r="DI758" s="96"/>
      <c r="DJ758" s="96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6"/>
      <c r="DV758" s="96"/>
      <c r="DW758" s="96"/>
      <c r="DX758" s="96"/>
      <c r="DY758" s="96"/>
      <c r="DZ758" s="96"/>
      <c r="EA758" s="96"/>
      <c r="EB758" s="96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96"/>
      <c r="EZ758" s="96"/>
      <c r="FA758" s="96"/>
      <c r="FB758" s="96"/>
      <c r="FC758" s="96"/>
      <c r="FD758" s="96"/>
      <c r="FE758" s="96"/>
      <c r="FF758" s="96"/>
      <c r="FG758" s="96"/>
      <c r="FH758" s="96"/>
      <c r="FI758" s="96"/>
      <c r="FJ758" s="96"/>
      <c r="FK758" s="96"/>
      <c r="FL758" s="96"/>
      <c r="FM758" s="96"/>
      <c r="FN758" s="96"/>
      <c r="FO758" s="96"/>
      <c r="FP758" s="96"/>
      <c r="FQ758" s="96"/>
      <c r="FR758" s="96"/>
      <c r="FS758" s="96"/>
      <c r="FT758" s="96"/>
      <c r="FU758" s="96"/>
      <c r="FV758" s="96"/>
      <c r="FW758" s="96"/>
      <c r="FX758" s="96"/>
      <c r="FY758" s="96"/>
      <c r="FZ758" s="96"/>
      <c r="GA758" s="96"/>
      <c r="GB758" s="96"/>
      <c r="GC758" s="96"/>
      <c r="GD758" s="96"/>
      <c r="GE758" s="96"/>
      <c r="GF758" s="96"/>
      <c r="GG758" s="96"/>
      <c r="GH758" s="96"/>
      <c r="GI758" s="96"/>
      <c r="GJ758" s="96"/>
      <c r="GK758" s="96"/>
      <c r="GL758" s="96"/>
      <c r="GM758" s="96"/>
      <c r="GN758" s="96"/>
      <c r="GO758" s="96"/>
      <c r="GP758" s="96"/>
    </row>
    <row r="759" spans="1:198" ht="13.5" hidden="1" customHeight="1">
      <c r="A759" s="333"/>
      <c r="B759" s="350"/>
      <c r="C759" s="344"/>
      <c r="D759" s="344"/>
      <c r="E759" s="349"/>
      <c r="F759" s="352"/>
      <c r="G759" s="357"/>
      <c r="H759" s="159"/>
      <c r="I759" s="160" t="s">
        <v>26</v>
      </c>
      <c r="J759" s="161">
        <f t="shared" ref="J759:M759" si="245">SUM(J755:J758)</f>
        <v>0</v>
      </c>
      <c r="K759" s="161">
        <f t="shared" si="245"/>
        <v>2250</v>
      </c>
      <c r="L759" s="161">
        <f t="shared" si="245"/>
        <v>0</v>
      </c>
      <c r="M759" s="161">
        <f t="shared" si="245"/>
        <v>0</v>
      </c>
      <c r="N759" s="162">
        <f>SUM(N755:N758)</f>
        <v>0</v>
      </c>
      <c r="O759" s="162">
        <f>SUM(O755:O758)</f>
        <v>0</v>
      </c>
      <c r="P759" s="162">
        <f>SUM(P755:P758)</f>
        <v>0</v>
      </c>
      <c r="Q759" s="162"/>
      <c r="R759" s="162"/>
      <c r="S759" s="162"/>
      <c r="T759" s="162"/>
      <c r="U759" s="162"/>
      <c r="V759" s="162"/>
      <c r="W759" s="162"/>
      <c r="X759" s="418"/>
      <c r="Y759" s="40"/>
      <c r="Z759" s="96"/>
      <c r="AA759" s="96"/>
      <c r="AB759" s="96"/>
      <c r="AC759" s="96"/>
      <c r="AD759" s="96"/>
      <c r="AE759" s="96"/>
      <c r="AF759" s="96"/>
      <c r="AG759" s="96"/>
      <c r="AH759" s="96"/>
      <c r="AI759" s="96"/>
      <c r="AJ759" s="96"/>
      <c r="AK759" s="96"/>
      <c r="AL759" s="96"/>
      <c r="AM759" s="96"/>
      <c r="AN759" s="96"/>
      <c r="AO759" s="96"/>
      <c r="AP759" s="96"/>
      <c r="AQ759" s="96"/>
      <c r="AR759" s="96"/>
      <c r="AS759" s="96"/>
      <c r="AT759" s="96"/>
      <c r="AU759" s="96"/>
      <c r="AV759" s="96"/>
      <c r="AW759" s="96"/>
      <c r="AX759" s="96"/>
      <c r="AY759" s="96"/>
      <c r="AZ759" s="96"/>
      <c r="BA759" s="96"/>
      <c r="BB759" s="96"/>
      <c r="BC759" s="96"/>
      <c r="BD759" s="96"/>
      <c r="BE759" s="96"/>
      <c r="BF759" s="96"/>
      <c r="BG759" s="96"/>
      <c r="BH759" s="96"/>
      <c r="BI759" s="96"/>
      <c r="BJ759" s="96"/>
      <c r="BK759" s="96"/>
      <c r="BL759" s="96"/>
      <c r="BM759" s="96"/>
      <c r="BN759" s="96"/>
      <c r="BO759" s="96"/>
      <c r="BP759" s="96"/>
      <c r="BQ759" s="96"/>
      <c r="BR759" s="96"/>
      <c r="BS759" s="96"/>
      <c r="BT759" s="96"/>
      <c r="BU759" s="96"/>
      <c r="BV759" s="96"/>
      <c r="BW759" s="96"/>
      <c r="BX759" s="96"/>
      <c r="BY759" s="96"/>
      <c r="BZ759" s="96"/>
      <c r="CA759" s="96"/>
      <c r="CB759" s="96"/>
      <c r="CC759" s="96"/>
      <c r="CD759" s="96"/>
      <c r="CE759" s="96"/>
      <c r="CF759" s="96"/>
      <c r="CG759" s="96"/>
      <c r="CH759" s="96"/>
      <c r="CI759" s="96"/>
      <c r="CJ759" s="96"/>
      <c r="CK759" s="96"/>
      <c r="CL759" s="96"/>
      <c r="CM759" s="96"/>
      <c r="CN759" s="96"/>
      <c r="CO759" s="96"/>
      <c r="CP759" s="96"/>
      <c r="CQ759" s="96"/>
      <c r="CR759" s="96"/>
      <c r="CS759" s="96"/>
      <c r="CT759" s="96"/>
      <c r="CU759" s="96"/>
      <c r="CV759" s="96"/>
      <c r="CW759" s="96"/>
      <c r="CX759" s="96"/>
      <c r="CY759" s="96"/>
      <c r="CZ759" s="96"/>
      <c r="DA759" s="96"/>
      <c r="DB759" s="96"/>
      <c r="DC759" s="96"/>
      <c r="DD759" s="96"/>
      <c r="DE759" s="96"/>
      <c r="DF759" s="96"/>
      <c r="DG759" s="96"/>
      <c r="DH759" s="96"/>
      <c r="DI759" s="96"/>
      <c r="DJ759" s="96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6"/>
      <c r="DV759" s="96"/>
      <c r="DW759" s="96"/>
      <c r="DX759" s="96"/>
      <c r="DY759" s="96"/>
      <c r="DZ759" s="96"/>
      <c r="EA759" s="96"/>
      <c r="EB759" s="96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96"/>
      <c r="EZ759" s="96"/>
      <c r="FA759" s="96"/>
      <c r="FB759" s="96"/>
      <c r="FC759" s="96"/>
      <c r="FD759" s="96"/>
      <c r="FE759" s="96"/>
      <c r="FF759" s="96"/>
      <c r="FG759" s="96"/>
      <c r="FH759" s="96"/>
      <c r="FI759" s="96"/>
      <c r="FJ759" s="96"/>
      <c r="FK759" s="96"/>
      <c r="FL759" s="96"/>
      <c r="FM759" s="96"/>
      <c r="FN759" s="96"/>
      <c r="FO759" s="96"/>
      <c r="FP759" s="96"/>
      <c r="FQ759" s="96"/>
      <c r="FR759" s="96"/>
      <c r="FS759" s="96"/>
      <c r="FT759" s="96"/>
      <c r="FU759" s="96"/>
      <c r="FV759" s="96"/>
      <c r="FW759" s="96"/>
      <c r="FX759" s="96"/>
      <c r="FY759" s="96"/>
      <c r="FZ759" s="96"/>
      <c r="GA759" s="96"/>
      <c r="GB759" s="96"/>
      <c r="GC759" s="96"/>
      <c r="GD759" s="96"/>
      <c r="GE759" s="96"/>
      <c r="GF759" s="96"/>
      <c r="GG759" s="96"/>
      <c r="GH759" s="96"/>
      <c r="GI759" s="96"/>
      <c r="GJ759" s="96"/>
      <c r="GK759" s="96"/>
      <c r="GL759" s="96"/>
      <c r="GM759" s="96"/>
      <c r="GN759" s="96"/>
      <c r="GO759" s="96"/>
      <c r="GP759" s="96"/>
    </row>
    <row r="760" spans="1:198" ht="13.5" hidden="1" customHeight="1">
      <c r="A760" s="333">
        <v>54</v>
      </c>
      <c r="B760" s="350" t="s">
        <v>114</v>
      </c>
      <c r="C760" s="344">
        <v>2013</v>
      </c>
      <c r="D760" s="344">
        <v>2028</v>
      </c>
      <c r="E760" s="349" t="s">
        <v>27</v>
      </c>
      <c r="F760" s="417">
        <f>X760</f>
        <v>0</v>
      </c>
      <c r="G760" s="357">
        <v>92605</v>
      </c>
      <c r="H760" s="154">
        <v>6050</v>
      </c>
      <c r="I760" s="155" t="s">
        <v>28</v>
      </c>
      <c r="J760" s="157">
        <v>80000</v>
      </c>
      <c r="K760" s="157">
        <v>90000</v>
      </c>
      <c r="L760" s="167"/>
      <c r="M760" s="167"/>
      <c r="N760" s="157"/>
      <c r="P760" s="157"/>
      <c r="Q760" s="157"/>
      <c r="R760" s="157"/>
      <c r="S760" s="164"/>
      <c r="T760" s="157"/>
      <c r="U760" s="157"/>
      <c r="V760" s="157"/>
      <c r="W760" s="157"/>
      <c r="X760" s="418">
        <f>SUM(P764:W764)</f>
        <v>0</v>
      </c>
      <c r="Y760" s="141"/>
      <c r="Z760" s="96"/>
      <c r="AA760" s="96"/>
      <c r="AB760" s="96"/>
      <c r="AC760" s="96"/>
      <c r="AD760" s="96"/>
      <c r="AE760" s="96"/>
      <c r="AF760" s="96"/>
      <c r="AG760" s="96"/>
      <c r="AH760" s="96"/>
      <c r="AI760" s="96"/>
      <c r="AJ760" s="96"/>
      <c r="AK760" s="96"/>
      <c r="AL760" s="96"/>
      <c r="AM760" s="96"/>
      <c r="AN760" s="96"/>
      <c r="AO760" s="96"/>
      <c r="AP760" s="96"/>
      <c r="AQ760" s="96"/>
      <c r="AR760" s="96"/>
      <c r="AS760" s="96"/>
      <c r="AT760" s="96"/>
      <c r="AU760" s="96"/>
      <c r="AV760" s="96"/>
      <c r="AW760" s="96"/>
      <c r="AX760" s="96"/>
      <c r="AY760" s="96"/>
      <c r="AZ760" s="96"/>
      <c r="BA760" s="96"/>
      <c r="BB760" s="96"/>
      <c r="BC760" s="96"/>
      <c r="BD760" s="96"/>
      <c r="BE760" s="96"/>
      <c r="BF760" s="96"/>
      <c r="BG760" s="96"/>
      <c r="BH760" s="96"/>
      <c r="BI760" s="96"/>
      <c r="BJ760" s="96"/>
      <c r="BK760" s="96"/>
      <c r="BL760" s="96"/>
      <c r="BM760" s="96"/>
      <c r="BN760" s="96"/>
      <c r="BO760" s="96"/>
      <c r="BP760" s="96"/>
      <c r="BQ760" s="96"/>
      <c r="BR760" s="96"/>
      <c r="BS760" s="96"/>
      <c r="BT760" s="96"/>
      <c r="BU760" s="96"/>
      <c r="BV760" s="96"/>
      <c r="BW760" s="96"/>
      <c r="BX760" s="96"/>
      <c r="BY760" s="96"/>
      <c r="BZ760" s="96"/>
      <c r="CA760" s="96"/>
      <c r="CB760" s="96"/>
      <c r="CC760" s="96"/>
      <c r="CD760" s="96"/>
      <c r="CE760" s="96"/>
      <c r="CF760" s="96"/>
      <c r="CG760" s="96"/>
      <c r="CH760" s="96"/>
      <c r="CI760" s="96"/>
      <c r="CJ760" s="96"/>
      <c r="CK760" s="96"/>
      <c r="CL760" s="96"/>
      <c r="CM760" s="96"/>
      <c r="CN760" s="96"/>
      <c r="CO760" s="96"/>
      <c r="CP760" s="96"/>
      <c r="CQ760" s="96"/>
      <c r="CR760" s="96"/>
      <c r="CS760" s="96"/>
      <c r="CT760" s="96"/>
      <c r="CU760" s="96"/>
      <c r="CV760" s="96"/>
      <c r="CW760" s="96"/>
      <c r="CX760" s="96"/>
      <c r="CY760" s="96"/>
      <c r="CZ760" s="96"/>
      <c r="DA760" s="96"/>
      <c r="DB760" s="96"/>
      <c r="DC760" s="96"/>
      <c r="DD760" s="96"/>
      <c r="DE760" s="96"/>
      <c r="DF760" s="96"/>
      <c r="DG760" s="96"/>
      <c r="DH760" s="96"/>
      <c r="DI760" s="96"/>
      <c r="DJ760" s="96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6"/>
      <c r="DV760" s="96"/>
      <c r="DW760" s="96"/>
      <c r="DX760" s="96"/>
      <c r="DY760" s="96"/>
      <c r="DZ760" s="96"/>
      <c r="EA760" s="96"/>
      <c r="EB760" s="96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96"/>
      <c r="EZ760" s="96"/>
      <c r="FA760" s="96"/>
      <c r="FB760" s="96"/>
      <c r="FC760" s="96"/>
      <c r="FD760" s="96"/>
      <c r="FE760" s="96"/>
      <c r="FF760" s="96"/>
      <c r="FG760" s="96"/>
      <c r="FH760" s="96"/>
      <c r="FI760" s="96"/>
      <c r="FJ760" s="96"/>
      <c r="FK760" s="96"/>
      <c r="FL760" s="96"/>
      <c r="FM760" s="96"/>
      <c r="FN760" s="96"/>
      <c r="FO760" s="96"/>
      <c r="FP760" s="96"/>
      <c r="FQ760" s="96"/>
      <c r="FR760" s="96"/>
      <c r="FS760" s="96"/>
      <c r="FT760" s="96"/>
      <c r="FU760" s="96"/>
      <c r="FV760" s="96"/>
      <c r="FW760" s="96"/>
      <c r="FX760" s="96"/>
      <c r="FY760" s="96"/>
      <c r="FZ760" s="96"/>
      <c r="GA760" s="96"/>
      <c r="GB760" s="96"/>
      <c r="GC760" s="96"/>
      <c r="GD760" s="96"/>
      <c r="GE760" s="96"/>
      <c r="GF760" s="96"/>
      <c r="GG760" s="96"/>
      <c r="GH760" s="96"/>
      <c r="GI760" s="96"/>
      <c r="GJ760" s="96"/>
      <c r="GK760" s="96"/>
      <c r="GL760" s="96"/>
      <c r="GM760" s="96"/>
      <c r="GN760" s="96"/>
      <c r="GO760" s="96"/>
      <c r="GP760" s="96"/>
    </row>
    <row r="761" spans="1:198" ht="13.5" hidden="1" customHeight="1">
      <c r="A761" s="333"/>
      <c r="B761" s="350"/>
      <c r="C761" s="344"/>
      <c r="D761" s="344"/>
      <c r="E761" s="349"/>
      <c r="F761" s="417"/>
      <c r="G761" s="357"/>
      <c r="H761" s="154"/>
      <c r="I761" s="155" t="s">
        <v>28</v>
      </c>
      <c r="J761" s="164">
        <v>109090</v>
      </c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418"/>
      <c r="Y761" s="40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  <c r="AK761" s="96"/>
      <c r="AL761" s="96"/>
      <c r="AM761" s="96"/>
      <c r="AN761" s="96"/>
      <c r="AO761" s="96"/>
      <c r="AP761" s="96"/>
      <c r="AQ761" s="96"/>
      <c r="AR761" s="96"/>
      <c r="AS761" s="96"/>
      <c r="AT761" s="96"/>
      <c r="AU761" s="96"/>
      <c r="AV761" s="96"/>
      <c r="AW761" s="96"/>
      <c r="AX761" s="96"/>
      <c r="AY761" s="96"/>
      <c r="AZ761" s="96"/>
      <c r="BA761" s="96"/>
      <c r="BB761" s="96"/>
      <c r="BC761" s="96"/>
      <c r="BD761" s="96"/>
      <c r="BE761" s="96"/>
      <c r="BF761" s="96"/>
      <c r="BG761" s="96"/>
      <c r="BH761" s="96"/>
      <c r="BI761" s="96"/>
      <c r="BJ761" s="96"/>
      <c r="BK761" s="96"/>
      <c r="BL761" s="96"/>
      <c r="BM761" s="96"/>
      <c r="BN761" s="96"/>
      <c r="BO761" s="96"/>
      <c r="BP761" s="96"/>
      <c r="BQ761" s="96"/>
      <c r="BR761" s="96"/>
      <c r="BS761" s="96"/>
      <c r="BT761" s="96"/>
      <c r="BU761" s="96"/>
      <c r="BV761" s="96"/>
      <c r="BW761" s="96"/>
      <c r="BX761" s="96"/>
      <c r="BY761" s="96"/>
      <c r="BZ761" s="96"/>
      <c r="CA761" s="96"/>
      <c r="CB761" s="96"/>
      <c r="CC761" s="96"/>
      <c r="CD761" s="96"/>
      <c r="CE761" s="96"/>
      <c r="CF761" s="96"/>
      <c r="CG761" s="96"/>
      <c r="CH761" s="96"/>
      <c r="CI761" s="96"/>
      <c r="CJ761" s="96"/>
      <c r="CK761" s="96"/>
      <c r="CL761" s="96"/>
      <c r="CM761" s="96"/>
      <c r="CN761" s="96"/>
      <c r="CO761" s="96"/>
      <c r="CP761" s="96"/>
      <c r="CQ761" s="96"/>
      <c r="CR761" s="96"/>
      <c r="CS761" s="96"/>
      <c r="CT761" s="96"/>
      <c r="CU761" s="96"/>
      <c r="CV761" s="96"/>
      <c r="CW761" s="96"/>
      <c r="CX761" s="96"/>
      <c r="CY761" s="96"/>
      <c r="CZ761" s="96"/>
      <c r="DA761" s="96"/>
      <c r="DB761" s="96"/>
      <c r="DC761" s="96"/>
      <c r="DD761" s="96"/>
      <c r="DE761" s="96"/>
      <c r="DF761" s="96"/>
      <c r="DG761" s="96"/>
      <c r="DH761" s="96"/>
      <c r="DI761" s="96"/>
      <c r="DJ761" s="96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6"/>
      <c r="DV761" s="96"/>
      <c r="DW761" s="96"/>
      <c r="DX761" s="96"/>
      <c r="DY761" s="96"/>
      <c r="DZ761" s="96"/>
      <c r="EA761" s="96"/>
      <c r="EB761" s="96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96"/>
      <c r="EZ761" s="96"/>
      <c r="FA761" s="96"/>
      <c r="FB761" s="96"/>
      <c r="FC761" s="96"/>
      <c r="FD761" s="96"/>
      <c r="FE761" s="96"/>
      <c r="FF761" s="96"/>
      <c r="FG761" s="96"/>
      <c r="FH761" s="96"/>
      <c r="FI761" s="96"/>
      <c r="FJ761" s="96"/>
      <c r="FK761" s="96"/>
      <c r="FL761" s="96"/>
      <c r="FM761" s="96"/>
      <c r="FN761" s="96"/>
      <c r="FO761" s="96"/>
      <c r="FP761" s="96"/>
      <c r="FQ761" s="96"/>
      <c r="FR761" s="96"/>
      <c r="FS761" s="96"/>
      <c r="FT761" s="96"/>
      <c r="FU761" s="96"/>
      <c r="FV761" s="96"/>
      <c r="FW761" s="96"/>
      <c r="FX761" s="96"/>
      <c r="FY761" s="96"/>
      <c r="FZ761" s="96"/>
      <c r="GA761" s="96"/>
      <c r="GB761" s="96"/>
      <c r="GC761" s="96"/>
      <c r="GD761" s="96"/>
      <c r="GE761" s="96"/>
      <c r="GF761" s="96"/>
      <c r="GG761" s="96"/>
      <c r="GH761" s="96"/>
      <c r="GI761" s="96"/>
      <c r="GJ761" s="96"/>
      <c r="GK761" s="96"/>
      <c r="GL761" s="96"/>
      <c r="GM761" s="96"/>
      <c r="GN761" s="96"/>
      <c r="GO761" s="96"/>
      <c r="GP761" s="96"/>
    </row>
    <row r="762" spans="1:198" ht="13.5" hidden="1" customHeight="1">
      <c r="A762" s="333"/>
      <c r="B762" s="350"/>
      <c r="C762" s="344"/>
      <c r="D762" s="344"/>
      <c r="E762" s="349"/>
      <c r="F762" s="417"/>
      <c r="G762" s="357"/>
      <c r="H762" s="154"/>
      <c r="I762" s="155" t="s">
        <v>30</v>
      </c>
      <c r="J762" s="164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418"/>
      <c r="Y762" s="40"/>
      <c r="Z762" s="96"/>
      <c r="AA762" s="96"/>
      <c r="AB762" s="96"/>
      <c r="AC762" s="96"/>
      <c r="AD762" s="96"/>
      <c r="AE762" s="96"/>
      <c r="AF762" s="96"/>
      <c r="AG762" s="96"/>
      <c r="AH762" s="96"/>
      <c r="AI762" s="96"/>
      <c r="AJ762" s="96"/>
      <c r="AK762" s="96"/>
      <c r="AL762" s="96"/>
      <c r="AM762" s="96"/>
      <c r="AN762" s="96"/>
      <c r="AO762" s="96"/>
      <c r="AP762" s="96"/>
      <c r="AQ762" s="96"/>
      <c r="AR762" s="96"/>
      <c r="AS762" s="96"/>
      <c r="AT762" s="96"/>
      <c r="AU762" s="96"/>
      <c r="AV762" s="96"/>
      <c r="AW762" s="96"/>
      <c r="AX762" s="96"/>
      <c r="AY762" s="96"/>
      <c r="AZ762" s="96"/>
      <c r="BA762" s="96"/>
      <c r="BB762" s="96"/>
      <c r="BC762" s="96"/>
      <c r="BD762" s="96"/>
      <c r="BE762" s="96"/>
      <c r="BF762" s="96"/>
      <c r="BG762" s="96"/>
      <c r="BH762" s="96"/>
      <c r="BI762" s="96"/>
      <c r="BJ762" s="96"/>
      <c r="BK762" s="96"/>
      <c r="BL762" s="96"/>
      <c r="BM762" s="96"/>
      <c r="BN762" s="96"/>
      <c r="BO762" s="96"/>
      <c r="BP762" s="96"/>
      <c r="BQ762" s="96"/>
      <c r="BR762" s="96"/>
      <c r="BS762" s="96"/>
      <c r="BT762" s="96"/>
      <c r="BU762" s="96"/>
      <c r="BV762" s="96"/>
      <c r="BW762" s="96"/>
      <c r="BX762" s="96"/>
      <c r="BY762" s="96"/>
      <c r="BZ762" s="96"/>
      <c r="CA762" s="96"/>
      <c r="CB762" s="96"/>
      <c r="CC762" s="96"/>
      <c r="CD762" s="96"/>
      <c r="CE762" s="96"/>
      <c r="CF762" s="96"/>
      <c r="CG762" s="96"/>
      <c r="CH762" s="96"/>
      <c r="CI762" s="96"/>
      <c r="CJ762" s="96"/>
      <c r="CK762" s="96"/>
      <c r="CL762" s="96"/>
      <c r="CM762" s="96"/>
      <c r="CN762" s="96"/>
      <c r="CO762" s="96"/>
      <c r="CP762" s="96"/>
      <c r="CQ762" s="96"/>
      <c r="CR762" s="96"/>
      <c r="CS762" s="96"/>
      <c r="CT762" s="96"/>
      <c r="CU762" s="96"/>
      <c r="CV762" s="96"/>
      <c r="CW762" s="96"/>
      <c r="CX762" s="96"/>
      <c r="CY762" s="96"/>
      <c r="CZ762" s="96"/>
      <c r="DA762" s="96"/>
      <c r="DB762" s="96"/>
      <c r="DC762" s="96"/>
      <c r="DD762" s="96"/>
      <c r="DE762" s="96"/>
      <c r="DF762" s="96"/>
      <c r="DG762" s="96"/>
      <c r="DH762" s="96"/>
      <c r="DI762" s="96"/>
      <c r="DJ762" s="96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6"/>
      <c r="DV762" s="96"/>
      <c r="DW762" s="96"/>
      <c r="DX762" s="96"/>
      <c r="DY762" s="96"/>
      <c r="DZ762" s="96"/>
      <c r="EA762" s="96"/>
      <c r="EB762" s="96"/>
      <c r="EC762" s="96"/>
      <c r="ED762" s="96"/>
      <c r="EE762" s="96"/>
      <c r="EF762" s="96"/>
      <c r="EG762" s="96"/>
      <c r="EH762" s="96"/>
      <c r="EI762" s="96"/>
      <c r="EJ762" s="96"/>
      <c r="EK762" s="96"/>
      <c r="EL762" s="96"/>
      <c r="EM762" s="96"/>
      <c r="EN762" s="96"/>
      <c r="EO762" s="96"/>
      <c r="EP762" s="96"/>
      <c r="EQ762" s="96"/>
      <c r="ER762" s="96"/>
      <c r="ES762" s="96"/>
      <c r="ET762" s="96"/>
      <c r="EU762" s="96"/>
      <c r="EV762" s="96"/>
      <c r="EW762" s="96"/>
      <c r="EX762" s="96"/>
      <c r="EY762" s="96"/>
      <c r="EZ762" s="96"/>
      <c r="FA762" s="96"/>
      <c r="FB762" s="96"/>
      <c r="FC762" s="96"/>
      <c r="FD762" s="96"/>
      <c r="FE762" s="96"/>
      <c r="FF762" s="96"/>
      <c r="FG762" s="96"/>
      <c r="FH762" s="96"/>
      <c r="FI762" s="96"/>
      <c r="FJ762" s="96"/>
      <c r="FK762" s="96"/>
      <c r="FL762" s="96"/>
      <c r="FM762" s="96"/>
      <c r="FN762" s="96"/>
      <c r="FO762" s="96"/>
      <c r="FP762" s="96"/>
      <c r="FQ762" s="96"/>
      <c r="FR762" s="96"/>
      <c r="FS762" s="96"/>
      <c r="FT762" s="96"/>
      <c r="FU762" s="96"/>
      <c r="FV762" s="96"/>
      <c r="FW762" s="96"/>
      <c r="FX762" s="96"/>
      <c r="FY762" s="96"/>
      <c r="FZ762" s="96"/>
      <c r="GA762" s="96"/>
      <c r="GB762" s="96"/>
      <c r="GC762" s="96"/>
      <c r="GD762" s="96"/>
      <c r="GE762" s="96"/>
      <c r="GF762" s="96"/>
      <c r="GG762" s="96"/>
      <c r="GH762" s="96"/>
      <c r="GI762" s="96"/>
      <c r="GJ762" s="96"/>
      <c r="GK762" s="96"/>
      <c r="GL762" s="96"/>
      <c r="GM762" s="96"/>
      <c r="GN762" s="96"/>
      <c r="GO762" s="96"/>
      <c r="GP762" s="96"/>
    </row>
    <row r="763" spans="1:198" ht="13.5" hidden="1" customHeight="1">
      <c r="A763" s="333"/>
      <c r="B763" s="350"/>
      <c r="C763" s="344"/>
      <c r="D763" s="344"/>
      <c r="E763" s="349"/>
      <c r="F763" s="417"/>
      <c r="G763" s="357"/>
      <c r="H763" s="201"/>
      <c r="I763" s="155" t="s">
        <v>33</v>
      </c>
      <c r="J763" s="164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418"/>
      <c r="Y763" s="40"/>
      <c r="Z763" s="96"/>
      <c r="AA763" s="96"/>
      <c r="AB763" s="96"/>
      <c r="AC763" s="96"/>
      <c r="AD763" s="96"/>
      <c r="AE763" s="96"/>
      <c r="AF763" s="96"/>
      <c r="AG763" s="96"/>
      <c r="AH763" s="96"/>
      <c r="AI763" s="96"/>
      <c r="AJ763" s="96"/>
      <c r="AK763" s="96"/>
      <c r="AL763" s="96"/>
      <c r="AM763" s="96"/>
      <c r="AN763" s="96"/>
      <c r="AO763" s="96"/>
      <c r="AP763" s="96"/>
      <c r="AQ763" s="96"/>
      <c r="AR763" s="96"/>
      <c r="AS763" s="96"/>
      <c r="AT763" s="96"/>
      <c r="AU763" s="96"/>
      <c r="AV763" s="96"/>
      <c r="AW763" s="96"/>
      <c r="AX763" s="96"/>
      <c r="AY763" s="96"/>
      <c r="AZ763" s="96"/>
      <c r="BA763" s="96"/>
      <c r="BB763" s="96"/>
      <c r="BC763" s="96"/>
      <c r="BD763" s="96"/>
      <c r="BE763" s="96"/>
      <c r="BF763" s="96"/>
      <c r="BG763" s="96"/>
      <c r="BH763" s="96"/>
      <c r="BI763" s="96"/>
      <c r="BJ763" s="96"/>
      <c r="BK763" s="96"/>
      <c r="BL763" s="96"/>
      <c r="BM763" s="96"/>
      <c r="BN763" s="96"/>
      <c r="BO763" s="96"/>
      <c r="BP763" s="96"/>
      <c r="BQ763" s="96"/>
      <c r="BR763" s="96"/>
      <c r="BS763" s="96"/>
      <c r="BT763" s="96"/>
      <c r="BU763" s="96"/>
      <c r="BV763" s="96"/>
      <c r="BW763" s="96"/>
      <c r="BX763" s="96"/>
      <c r="BY763" s="96"/>
      <c r="BZ763" s="96"/>
      <c r="CA763" s="96"/>
      <c r="CB763" s="96"/>
      <c r="CC763" s="96"/>
      <c r="CD763" s="96"/>
      <c r="CE763" s="96"/>
      <c r="CF763" s="96"/>
      <c r="CG763" s="96"/>
      <c r="CH763" s="96"/>
      <c r="CI763" s="96"/>
      <c r="CJ763" s="96"/>
      <c r="CK763" s="96"/>
      <c r="CL763" s="96"/>
      <c r="CM763" s="96"/>
      <c r="CN763" s="96"/>
      <c r="CO763" s="96"/>
      <c r="CP763" s="96"/>
      <c r="CQ763" s="96"/>
      <c r="CR763" s="96"/>
      <c r="CS763" s="96"/>
      <c r="CT763" s="96"/>
      <c r="CU763" s="96"/>
      <c r="CV763" s="96"/>
      <c r="CW763" s="96"/>
      <c r="CX763" s="96"/>
      <c r="CY763" s="96"/>
      <c r="CZ763" s="96"/>
      <c r="DA763" s="96"/>
      <c r="DB763" s="96"/>
      <c r="DC763" s="96"/>
      <c r="DD763" s="96"/>
      <c r="DE763" s="96"/>
      <c r="DF763" s="96"/>
      <c r="DG763" s="96"/>
      <c r="DH763" s="96"/>
      <c r="DI763" s="96"/>
      <c r="DJ763" s="96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6"/>
      <c r="DV763" s="96"/>
      <c r="DW763" s="96"/>
      <c r="DX763" s="96"/>
      <c r="DY763" s="96"/>
      <c r="DZ763" s="96"/>
      <c r="EA763" s="96"/>
      <c r="EB763" s="96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96"/>
      <c r="EZ763" s="96"/>
      <c r="FA763" s="96"/>
      <c r="FB763" s="96"/>
      <c r="FC763" s="96"/>
      <c r="FD763" s="96"/>
      <c r="FE763" s="96"/>
      <c r="FF763" s="96"/>
      <c r="FG763" s="96"/>
      <c r="FH763" s="96"/>
      <c r="FI763" s="96"/>
      <c r="FJ763" s="96"/>
      <c r="FK763" s="96"/>
      <c r="FL763" s="96"/>
      <c r="FM763" s="96"/>
      <c r="FN763" s="96"/>
      <c r="FO763" s="96"/>
      <c r="FP763" s="96"/>
      <c r="FQ763" s="96"/>
      <c r="FR763" s="96"/>
      <c r="FS763" s="96"/>
      <c r="FT763" s="96"/>
      <c r="FU763" s="96"/>
      <c r="FV763" s="96"/>
      <c r="FW763" s="96"/>
      <c r="FX763" s="96"/>
      <c r="FY763" s="96"/>
      <c r="FZ763" s="96"/>
      <c r="GA763" s="96"/>
      <c r="GB763" s="96"/>
      <c r="GC763" s="96"/>
      <c r="GD763" s="96"/>
      <c r="GE763" s="96"/>
      <c r="GF763" s="96"/>
      <c r="GG763" s="96"/>
      <c r="GH763" s="96"/>
      <c r="GI763" s="96"/>
      <c r="GJ763" s="96"/>
      <c r="GK763" s="96"/>
      <c r="GL763" s="96"/>
      <c r="GM763" s="96"/>
      <c r="GN763" s="96"/>
      <c r="GO763" s="96"/>
      <c r="GP763" s="96"/>
    </row>
    <row r="764" spans="1:198" ht="13.5" hidden="1" customHeight="1">
      <c r="A764" s="333"/>
      <c r="B764" s="350"/>
      <c r="C764" s="344"/>
      <c r="D764" s="344"/>
      <c r="E764" s="349"/>
      <c r="F764" s="417"/>
      <c r="G764" s="357"/>
      <c r="H764" s="159"/>
      <c r="I764" s="160" t="s">
        <v>26</v>
      </c>
      <c r="J764" s="161">
        <f t="shared" ref="J764:N764" si="246">SUM(J760:J763)</f>
        <v>189090</v>
      </c>
      <c r="K764" s="162">
        <f t="shared" si="246"/>
        <v>90000</v>
      </c>
      <c r="L764" s="162">
        <f t="shared" si="246"/>
        <v>0</v>
      </c>
      <c r="M764" s="162">
        <f t="shared" si="246"/>
        <v>0</v>
      </c>
      <c r="N764" s="162">
        <f t="shared" si="246"/>
        <v>0</v>
      </c>
      <c r="O764" s="162">
        <f>SUM(O760:O763)</f>
        <v>0</v>
      </c>
      <c r="P764" s="162">
        <f>SUM(P760:P763)</f>
        <v>0</v>
      </c>
      <c r="Q764" s="161">
        <f>SUM(Q760:R760)</f>
        <v>0</v>
      </c>
      <c r="R764" s="161">
        <f>SUM(R760:S760)</f>
        <v>0</v>
      </c>
      <c r="S764" s="162"/>
      <c r="T764" s="162"/>
      <c r="U764" s="162"/>
      <c r="V764" s="162"/>
      <c r="W764" s="162"/>
      <c r="X764" s="418"/>
      <c r="Y764" s="40"/>
      <c r="Z764" s="96"/>
      <c r="AA764" s="96"/>
      <c r="AB764" s="96"/>
      <c r="AC764" s="96"/>
      <c r="AD764" s="96"/>
      <c r="AE764" s="96"/>
      <c r="AF764" s="96"/>
      <c r="AG764" s="96"/>
      <c r="AH764" s="96"/>
      <c r="AI764" s="96"/>
      <c r="AJ764" s="96"/>
      <c r="AK764" s="96"/>
      <c r="AL764" s="96"/>
      <c r="AM764" s="96"/>
      <c r="AN764" s="96"/>
      <c r="AO764" s="96"/>
      <c r="AP764" s="96"/>
      <c r="AQ764" s="96"/>
      <c r="AR764" s="96"/>
      <c r="AS764" s="96"/>
      <c r="AT764" s="96"/>
      <c r="AU764" s="96"/>
      <c r="AV764" s="96"/>
      <c r="AW764" s="96"/>
      <c r="AX764" s="96"/>
      <c r="AY764" s="96"/>
      <c r="AZ764" s="96"/>
      <c r="BA764" s="96"/>
      <c r="BB764" s="96"/>
      <c r="BC764" s="96"/>
      <c r="BD764" s="96"/>
      <c r="BE764" s="96"/>
      <c r="BF764" s="96"/>
      <c r="BG764" s="96"/>
      <c r="BH764" s="96"/>
      <c r="BI764" s="96"/>
      <c r="BJ764" s="96"/>
      <c r="BK764" s="96"/>
      <c r="BL764" s="96"/>
      <c r="BM764" s="96"/>
      <c r="BN764" s="96"/>
      <c r="BO764" s="96"/>
      <c r="BP764" s="96"/>
      <c r="BQ764" s="96"/>
      <c r="BR764" s="96"/>
      <c r="BS764" s="96"/>
      <c r="BT764" s="96"/>
      <c r="BU764" s="96"/>
      <c r="BV764" s="96"/>
      <c r="BW764" s="96"/>
      <c r="BX764" s="96"/>
      <c r="BY764" s="96"/>
      <c r="BZ764" s="96"/>
      <c r="CA764" s="96"/>
      <c r="CB764" s="96"/>
      <c r="CC764" s="96"/>
      <c r="CD764" s="96"/>
      <c r="CE764" s="96"/>
      <c r="CF764" s="96"/>
      <c r="CG764" s="96"/>
      <c r="CH764" s="96"/>
      <c r="CI764" s="96"/>
      <c r="CJ764" s="96"/>
      <c r="CK764" s="96"/>
      <c r="CL764" s="96"/>
      <c r="CM764" s="96"/>
      <c r="CN764" s="96"/>
      <c r="CO764" s="96"/>
      <c r="CP764" s="96"/>
      <c r="CQ764" s="96"/>
      <c r="CR764" s="96"/>
      <c r="CS764" s="96"/>
      <c r="CT764" s="96"/>
      <c r="CU764" s="96"/>
      <c r="CV764" s="96"/>
      <c r="CW764" s="96"/>
      <c r="CX764" s="96"/>
      <c r="CY764" s="96"/>
      <c r="CZ764" s="96"/>
      <c r="DA764" s="96"/>
      <c r="DB764" s="96"/>
      <c r="DC764" s="96"/>
      <c r="DD764" s="96"/>
      <c r="DE764" s="96"/>
      <c r="DF764" s="96"/>
      <c r="DG764" s="96"/>
      <c r="DH764" s="96"/>
      <c r="DI764" s="96"/>
      <c r="DJ764" s="96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6"/>
      <c r="DV764" s="96"/>
      <c r="DW764" s="96"/>
      <c r="DX764" s="96"/>
      <c r="DY764" s="96"/>
      <c r="DZ764" s="96"/>
      <c r="EA764" s="96"/>
      <c r="EB764" s="96"/>
      <c r="EC764" s="96"/>
      <c r="ED764" s="96"/>
      <c r="EE764" s="96"/>
      <c r="EF764" s="96"/>
      <c r="EG764" s="96"/>
      <c r="EH764" s="96"/>
      <c r="EI764" s="96"/>
      <c r="EJ764" s="96"/>
      <c r="EK764" s="96"/>
      <c r="EL764" s="96"/>
      <c r="EM764" s="96"/>
      <c r="EN764" s="96"/>
      <c r="EO764" s="96"/>
      <c r="EP764" s="96"/>
      <c r="EQ764" s="96"/>
      <c r="ER764" s="96"/>
      <c r="ES764" s="96"/>
      <c r="ET764" s="96"/>
      <c r="EU764" s="96"/>
      <c r="EV764" s="96"/>
      <c r="EW764" s="96"/>
      <c r="EX764" s="96"/>
      <c r="EY764" s="96"/>
      <c r="EZ764" s="96"/>
      <c r="FA764" s="96"/>
      <c r="FB764" s="96"/>
      <c r="FC764" s="96"/>
      <c r="FD764" s="96"/>
      <c r="FE764" s="96"/>
      <c r="FF764" s="96"/>
      <c r="FG764" s="96"/>
      <c r="FH764" s="96"/>
      <c r="FI764" s="96"/>
      <c r="FJ764" s="96"/>
      <c r="FK764" s="96"/>
      <c r="FL764" s="96"/>
      <c r="FM764" s="96"/>
      <c r="FN764" s="96"/>
      <c r="FO764" s="96"/>
      <c r="FP764" s="96"/>
      <c r="FQ764" s="96"/>
      <c r="FR764" s="96"/>
      <c r="FS764" s="96"/>
      <c r="FT764" s="96"/>
      <c r="FU764" s="96"/>
      <c r="FV764" s="96"/>
      <c r="FW764" s="96"/>
      <c r="FX764" s="96"/>
      <c r="FY764" s="96"/>
      <c r="FZ764" s="96"/>
      <c r="GA764" s="96"/>
      <c r="GB764" s="96"/>
      <c r="GC764" s="96"/>
      <c r="GD764" s="96"/>
      <c r="GE764" s="96"/>
      <c r="GF764" s="96"/>
      <c r="GG764" s="96"/>
      <c r="GH764" s="96"/>
      <c r="GI764" s="96"/>
      <c r="GJ764" s="96"/>
      <c r="GK764" s="96"/>
      <c r="GL764" s="96"/>
      <c r="GM764" s="96"/>
      <c r="GN764" s="96"/>
      <c r="GO764" s="96"/>
      <c r="GP764" s="96"/>
    </row>
    <row r="765" spans="1:198" ht="12.75" customHeight="1">
      <c r="A765" s="333">
        <v>67</v>
      </c>
      <c r="B765" s="336" t="s">
        <v>106</v>
      </c>
      <c r="C765" s="344">
        <v>2014</v>
      </c>
      <c r="D765" s="344">
        <v>2029</v>
      </c>
      <c r="E765" s="349" t="s">
        <v>27</v>
      </c>
      <c r="F765" s="417">
        <f>699457+0+X765</f>
        <v>1149457</v>
      </c>
      <c r="G765" s="335">
        <v>92605</v>
      </c>
      <c r="H765" s="154">
        <v>6050</v>
      </c>
      <c r="I765" s="155" t="s">
        <v>28</v>
      </c>
      <c r="J765" s="156">
        <v>59579</v>
      </c>
      <c r="K765" s="157"/>
      <c r="L765" s="158"/>
      <c r="M765" s="158">
        <v>0</v>
      </c>
      <c r="N765" s="157"/>
      <c r="P765" s="164"/>
      <c r="Q765" s="164">
        <v>200000</v>
      </c>
      <c r="R765" s="157">
        <v>250000</v>
      </c>
      <c r="S765" s="157"/>
      <c r="T765" s="164"/>
      <c r="U765" s="164"/>
      <c r="V765" s="157"/>
      <c r="W765" s="157"/>
      <c r="X765" s="440">
        <f>SUM(M769:W769)</f>
        <v>450000</v>
      </c>
      <c r="Y765" s="141"/>
      <c r="Z765" s="96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  <c r="AK765" s="96"/>
      <c r="AL765" s="96"/>
      <c r="AM765" s="96"/>
      <c r="AN765" s="96"/>
      <c r="AO765" s="96"/>
      <c r="AP765" s="96"/>
      <c r="AQ765" s="96"/>
      <c r="AR765" s="96"/>
      <c r="AS765" s="96"/>
      <c r="AT765" s="96"/>
      <c r="AU765" s="96"/>
      <c r="AV765" s="96"/>
      <c r="AW765" s="96"/>
      <c r="AX765" s="96"/>
      <c r="AY765" s="96"/>
      <c r="AZ765" s="96"/>
      <c r="BA765" s="96"/>
      <c r="BB765" s="96"/>
      <c r="BC765" s="96"/>
      <c r="BD765" s="96"/>
      <c r="BE765" s="96"/>
      <c r="BF765" s="96"/>
      <c r="BG765" s="96"/>
      <c r="BH765" s="96"/>
      <c r="BI765" s="96"/>
      <c r="BJ765" s="96"/>
      <c r="BK765" s="96"/>
      <c r="BL765" s="96"/>
      <c r="BM765" s="96"/>
      <c r="BN765" s="96"/>
      <c r="BO765" s="96"/>
      <c r="BP765" s="96"/>
      <c r="BQ765" s="96"/>
      <c r="BR765" s="96"/>
      <c r="BS765" s="96"/>
      <c r="BT765" s="96"/>
      <c r="BU765" s="96"/>
      <c r="BV765" s="96"/>
      <c r="BW765" s="96"/>
      <c r="BX765" s="96"/>
      <c r="BY765" s="96"/>
      <c r="BZ765" s="96"/>
      <c r="CA765" s="96"/>
      <c r="CB765" s="96"/>
      <c r="CC765" s="96"/>
      <c r="CD765" s="96"/>
      <c r="CE765" s="96"/>
      <c r="CF765" s="96"/>
      <c r="CG765" s="96"/>
      <c r="CH765" s="96"/>
      <c r="CI765" s="96"/>
      <c r="CJ765" s="96"/>
      <c r="CK765" s="96"/>
      <c r="CL765" s="96"/>
      <c r="CM765" s="96"/>
      <c r="CN765" s="96"/>
      <c r="CO765" s="96"/>
      <c r="CP765" s="96"/>
      <c r="CQ765" s="96"/>
      <c r="CR765" s="96"/>
      <c r="CS765" s="96"/>
      <c r="CT765" s="96"/>
      <c r="CU765" s="96"/>
      <c r="CV765" s="96"/>
      <c r="CW765" s="96"/>
      <c r="CX765" s="96"/>
      <c r="CY765" s="96"/>
      <c r="CZ765" s="96"/>
      <c r="DA765" s="96"/>
      <c r="DB765" s="96"/>
      <c r="DC765" s="96"/>
      <c r="DD765" s="96"/>
      <c r="DE765" s="96"/>
      <c r="DF765" s="96"/>
      <c r="DG765" s="96"/>
      <c r="DH765" s="96"/>
      <c r="DI765" s="96"/>
      <c r="DJ765" s="96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6"/>
      <c r="DV765" s="96"/>
      <c r="DW765" s="96"/>
      <c r="DX765" s="96"/>
      <c r="DY765" s="96"/>
      <c r="DZ765" s="96"/>
      <c r="EA765" s="96"/>
      <c r="EB765" s="96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96"/>
      <c r="EZ765" s="96"/>
      <c r="FA765" s="96"/>
      <c r="FB765" s="96"/>
      <c r="FC765" s="96"/>
      <c r="FD765" s="96"/>
      <c r="FE765" s="96"/>
      <c r="FF765" s="96"/>
      <c r="FG765" s="96"/>
      <c r="FH765" s="96"/>
      <c r="FI765" s="96"/>
      <c r="FJ765" s="96"/>
      <c r="FK765" s="96"/>
      <c r="FL765" s="96"/>
      <c r="FM765" s="96"/>
      <c r="FN765" s="96"/>
      <c r="FO765" s="96"/>
      <c r="FP765" s="96"/>
      <c r="FQ765" s="96"/>
      <c r="FR765" s="96"/>
      <c r="FS765" s="96"/>
      <c r="FT765" s="96"/>
      <c r="FU765" s="96"/>
      <c r="FV765" s="96"/>
      <c r="FW765" s="96"/>
      <c r="FX765" s="96"/>
      <c r="FY765" s="96"/>
      <c r="FZ765" s="96"/>
      <c r="GA765" s="96"/>
      <c r="GB765" s="96"/>
      <c r="GC765" s="96"/>
      <c r="GD765" s="96"/>
      <c r="GE765" s="96"/>
      <c r="GF765" s="96"/>
      <c r="GG765" s="96"/>
      <c r="GH765" s="96"/>
      <c r="GI765" s="96"/>
      <c r="GJ765" s="96"/>
      <c r="GK765" s="96"/>
      <c r="GL765" s="96"/>
      <c r="GM765" s="96"/>
      <c r="GN765" s="96"/>
      <c r="GO765" s="96"/>
      <c r="GP765" s="96"/>
    </row>
    <row r="766" spans="1:198" ht="12.75" customHeight="1">
      <c r="A766" s="333"/>
      <c r="B766" s="336"/>
      <c r="C766" s="344"/>
      <c r="D766" s="344"/>
      <c r="E766" s="349"/>
      <c r="F766" s="417"/>
      <c r="G766" s="335"/>
      <c r="H766" s="154"/>
      <c r="I766" s="155" t="s">
        <v>31</v>
      </c>
      <c r="J766" s="158"/>
      <c r="K766" s="158"/>
      <c r="L766" s="158"/>
      <c r="M766" s="158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440"/>
      <c r="Y766" s="40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  <c r="AO766" s="96"/>
      <c r="AP766" s="96"/>
      <c r="AQ766" s="96"/>
      <c r="AR766" s="96"/>
      <c r="AS766" s="96"/>
      <c r="AT766" s="96"/>
      <c r="AU766" s="96"/>
      <c r="AV766" s="96"/>
      <c r="AW766" s="96"/>
      <c r="AX766" s="96"/>
      <c r="AY766" s="96"/>
      <c r="AZ766" s="96"/>
      <c r="BA766" s="96"/>
      <c r="BB766" s="96"/>
      <c r="BC766" s="96"/>
      <c r="BD766" s="96"/>
      <c r="BE766" s="96"/>
      <c r="BF766" s="96"/>
      <c r="BG766" s="96"/>
      <c r="BH766" s="96"/>
      <c r="BI766" s="96"/>
      <c r="BJ766" s="96"/>
      <c r="BK766" s="96"/>
      <c r="BL766" s="96"/>
      <c r="BM766" s="96"/>
      <c r="BN766" s="96"/>
      <c r="BO766" s="96"/>
      <c r="BP766" s="96"/>
      <c r="BQ766" s="96"/>
      <c r="BR766" s="96"/>
      <c r="BS766" s="96"/>
      <c r="BT766" s="96"/>
      <c r="BU766" s="96"/>
      <c r="BV766" s="96"/>
      <c r="BW766" s="96"/>
      <c r="BX766" s="96"/>
      <c r="BY766" s="96"/>
      <c r="BZ766" s="96"/>
      <c r="CA766" s="96"/>
      <c r="CB766" s="96"/>
      <c r="CC766" s="96"/>
      <c r="CD766" s="96"/>
      <c r="CE766" s="96"/>
      <c r="CF766" s="96"/>
      <c r="CG766" s="96"/>
      <c r="CH766" s="96"/>
      <c r="CI766" s="96"/>
      <c r="CJ766" s="96"/>
      <c r="CK766" s="96"/>
      <c r="CL766" s="96"/>
      <c r="CM766" s="96"/>
      <c r="CN766" s="96"/>
      <c r="CO766" s="96"/>
      <c r="CP766" s="96"/>
      <c r="CQ766" s="96"/>
      <c r="CR766" s="96"/>
      <c r="CS766" s="96"/>
      <c r="CT766" s="96"/>
      <c r="CU766" s="96"/>
      <c r="CV766" s="96"/>
      <c r="CW766" s="96"/>
      <c r="CX766" s="96"/>
      <c r="CY766" s="96"/>
      <c r="CZ766" s="96"/>
      <c r="DA766" s="96"/>
      <c r="DB766" s="96"/>
      <c r="DC766" s="96"/>
      <c r="DD766" s="96"/>
      <c r="DE766" s="96"/>
      <c r="DF766" s="96"/>
      <c r="DG766" s="96"/>
      <c r="DH766" s="96"/>
      <c r="DI766" s="96"/>
      <c r="DJ766" s="96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6"/>
      <c r="DV766" s="96"/>
      <c r="DW766" s="96"/>
      <c r="DX766" s="96"/>
      <c r="DY766" s="96"/>
      <c r="DZ766" s="96"/>
      <c r="EA766" s="96"/>
      <c r="EB766" s="96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96"/>
      <c r="EZ766" s="96"/>
      <c r="FA766" s="96"/>
      <c r="FB766" s="96"/>
      <c r="FC766" s="96"/>
      <c r="FD766" s="96"/>
      <c r="FE766" s="96"/>
      <c r="FF766" s="96"/>
      <c r="FG766" s="96"/>
      <c r="FH766" s="96"/>
      <c r="FI766" s="96"/>
      <c r="FJ766" s="96"/>
      <c r="FK766" s="96"/>
      <c r="FL766" s="96"/>
      <c r="FM766" s="96"/>
      <c r="FN766" s="96"/>
      <c r="FO766" s="96"/>
      <c r="FP766" s="96"/>
      <c r="FQ766" s="96"/>
      <c r="FR766" s="96"/>
      <c r="FS766" s="96"/>
      <c r="FT766" s="96"/>
      <c r="FU766" s="96"/>
      <c r="FV766" s="96"/>
      <c r="FW766" s="96"/>
      <c r="FX766" s="96"/>
      <c r="FY766" s="96"/>
      <c r="FZ766" s="96"/>
      <c r="GA766" s="96"/>
      <c r="GB766" s="96"/>
      <c r="GC766" s="96"/>
      <c r="GD766" s="96"/>
      <c r="GE766" s="96"/>
      <c r="GF766" s="96"/>
      <c r="GG766" s="96"/>
      <c r="GH766" s="96"/>
      <c r="GI766" s="96"/>
      <c r="GJ766" s="96"/>
      <c r="GK766" s="96"/>
      <c r="GL766" s="96"/>
      <c r="GM766" s="96"/>
      <c r="GN766" s="96"/>
      <c r="GO766" s="96"/>
      <c r="GP766" s="96"/>
    </row>
    <row r="767" spans="1:198" ht="12.75" customHeight="1">
      <c r="A767" s="333"/>
      <c r="B767" s="336"/>
      <c r="C767" s="344"/>
      <c r="D767" s="344"/>
      <c r="E767" s="349"/>
      <c r="F767" s="417"/>
      <c r="G767" s="335"/>
      <c r="H767" s="154"/>
      <c r="I767" s="155" t="s">
        <v>30</v>
      </c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440"/>
      <c r="Y767" s="40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  <c r="AQ767" s="96"/>
      <c r="AR767" s="96"/>
      <c r="AS767" s="96"/>
      <c r="AT767" s="96"/>
      <c r="AU767" s="96"/>
      <c r="AV767" s="96"/>
      <c r="AW767" s="96"/>
      <c r="AX767" s="96"/>
      <c r="AY767" s="96"/>
      <c r="AZ767" s="96"/>
      <c r="BA767" s="96"/>
      <c r="BB767" s="96"/>
      <c r="BC767" s="96"/>
      <c r="BD767" s="96"/>
      <c r="BE767" s="96"/>
      <c r="BF767" s="96"/>
      <c r="BG767" s="96"/>
      <c r="BH767" s="96"/>
      <c r="BI767" s="96"/>
      <c r="BJ767" s="96"/>
      <c r="BK767" s="96"/>
      <c r="BL767" s="96"/>
      <c r="BM767" s="96"/>
      <c r="BN767" s="96"/>
      <c r="BO767" s="96"/>
      <c r="BP767" s="96"/>
      <c r="BQ767" s="96"/>
      <c r="BR767" s="96"/>
      <c r="BS767" s="96"/>
      <c r="BT767" s="96"/>
      <c r="BU767" s="96"/>
      <c r="BV767" s="96"/>
      <c r="BW767" s="96"/>
      <c r="BX767" s="96"/>
      <c r="BY767" s="96"/>
      <c r="BZ767" s="96"/>
      <c r="CA767" s="96"/>
      <c r="CB767" s="96"/>
      <c r="CC767" s="96"/>
      <c r="CD767" s="96"/>
      <c r="CE767" s="96"/>
      <c r="CF767" s="96"/>
      <c r="CG767" s="96"/>
      <c r="CH767" s="96"/>
      <c r="CI767" s="96"/>
      <c r="CJ767" s="96"/>
      <c r="CK767" s="96"/>
      <c r="CL767" s="96"/>
      <c r="CM767" s="96"/>
      <c r="CN767" s="96"/>
      <c r="CO767" s="96"/>
      <c r="CP767" s="96"/>
      <c r="CQ767" s="96"/>
      <c r="CR767" s="96"/>
      <c r="CS767" s="96"/>
      <c r="CT767" s="96"/>
      <c r="CU767" s="96"/>
      <c r="CV767" s="96"/>
      <c r="CW767" s="96"/>
      <c r="CX767" s="96"/>
      <c r="CY767" s="96"/>
      <c r="CZ767" s="96"/>
      <c r="DA767" s="96"/>
      <c r="DB767" s="96"/>
      <c r="DC767" s="96"/>
      <c r="DD767" s="96"/>
      <c r="DE767" s="96"/>
      <c r="DF767" s="96"/>
      <c r="DG767" s="96"/>
      <c r="DH767" s="96"/>
      <c r="DI767" s="96"/>
      <c r="DJ767" s="96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6"/>
      <c r="DV767" s="96"/>
      <c r="DW767" s="96"/>
      <c r="DX767" s="96"/>
      <c r="DY767" s="96"/>
      <c r="DZ767" s="96"/>
      <c r="EA767" s="96"/>
      <c r="EB767" s="96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96"/>
      <c r="EZ767" s="96"/>
      <c r="FA767" s="96"/>
      <c r="FB767" s="96"/>
      <c r="FC767" s="96"/>
      <c r="FD767" s="96"/>
      <c r="FE767" s="96"/>
      <c r="FF767" s="96"/>
      <c r="FG767" s="96"/>
      <c r="FH767" s="96"/>
      <c r="FI767" s="96"/>
      <c r="FJ767" s="96"/>
      <c r="FK767" s="96"/>
      <c r="FL767" s="96"/>
      <c r="FM767" s="96"/>
      <c r="FN767" s="96"/>
      <c r="FO767" s="96"/>
      <c r="FP767" s="96"/>
      <c r="FQ767" s="96"/>
      <c r="FR767" s="96"/>
      <c r="FS767" s="96"/>
      <c r="FT767" s="96"/>
      <c r="FU767" s="96"/>
      <c r="FV767" s="96"/>
      <c r="FW767" s="96"/>
      <c r="FX767" s="96"/>
      <c r="FY767" s="96"/>
      <c r="FZ767" s="96"/>
      <c r="GA767" s="96"/>
      <c r="GB767" s="96"/>
      <c r="GC767" s="96"/>
      <c r="GD767" s="96"/>
      <c r="GE767" s="96"/>
      <c r="GF767" s="96"/>
      <c r="GG767" s="96"/>
      <c r="GH767" s="96"/>
      <c r="GI767" s="96"/>
      <c r="GJ767" s="96"/>
      <c r="GK767" s="96"/>
      <c r="GL767" s="96"/>
      <c r="GM767" s="96"/>
      <c r="GN767" s="96"/>
      <c r="GO767" s="96"/>
      <c r="GP767" s="96"/>
    </row>
    <row r="768" spans="1:198" ht="12.75" customHeight="1">
      <c r="A768" s="333"/>
      <c r="B768" s="336"/>
      <c r="C768" s="344"/>
      <c r="D768" s="344"/>
      <c r="E768" s="349"/>
      <c r="F768" s="417"/>
      <c r="G768" s="335"/>
      <c r="H768" s="154"/>
      <c r="I768" s="155" t="s">
        <v>70</v>
      </c>
      <c r="J768" s="157">
        <v>10000</v>
      </c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440"/>
      <c r="Y768" s="40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  <c r="AQ768" s="96"/>
      <c r="AR768" s="96"/>
      <c r="AS768" s="96"/>
      <c r="AT768" s="96"/>
      <c r="AU768" s="96"/>
      <c r="AV768" s="96"/>
      <c r="AW768" s="96"/>
      <c r="AX768" s="96"/>
      <c r="AY768" s="96"/>
      <c r="AZ768" s="96"/>
      <c r="BA768" s="96"/>
      <c r="BB768" s="96"/>
      <c r="BC768" s="96"/>
      <c r="BD768" s="96"/>
      <c r="BE768" s="96"/>
      <c r="BF768" s="96"/>
      <c r="BG768" s="96"/>
      <c r="BH768" s="96"/>
      <c r="BI768" s="96"/>
      <c r="BJ768" s="96"/>
      <c r="BK768" s="96"/>
      <c r="BL768" s="96"/>
      <c r="BM768" s="96"/>
      <c r="BN768" s="96"/>
      <c r="BO768" s="96"/>
      <c r="BP768" s="96"/>
      <c r="BQ768" s="96"/>
      <c r="BR768" s="96"/>
      <c r="BS768" s="96"/>
      <c r="BT768" s="96"/>
      <c r="BU768" s="96"/>
      <c r="BV768" s="96"/>
      <c r="BW768" s="96"/>
      <c r="BX768" s="96"/>
      <c r="BY768" s="96"/>
      <c r="BZ768" s="96"/>
      <c r="CA768" s="96"/>
      <c r="CB768" s="96"/>
      <c r="CC768" s="96"/>
      <c r="CD768" s="96"/>
      <c r="CE768" s="96"/>
      <c r="CF768" s="96"/>
      <c r="CG768" s="96"/>
      <c r="CH768" s="96"/>
      <c r="CI768" s="96"/>
      <c r="CJ768" s="96"/>
      <c r="CK768" s="96"/>
      <c r="CL768" s="96"/>
      <c r="CM768" s="96"/>
      <c r="CN768" s="96"/>
      <c r="CO768" s="96"/>
      <c r="CP768" s="96"/>
      <c r="CQ768" s="96"/>
      <c r="CR768" s="96"/>
      <c r="CS768" s="96"/>
      <c r="CT768" s="96"/>
      <c r="CU768" s="96"/>
      <c r="CV768" s="96"/>
      <c r="CW768" s="96"/>
      <c r="CX768" s="96"/>
      <c r="CY768" s="96"/>
      <c r="CZ768" s="96"/>
      <c r="DA768" s="96"/>
      <c r="DB768" s="96"/>
      <c r="DC768" s="96"/>
      <c r="DD768" s="96"/>
      <c r="DE768" s="96"/>
      <c r="DF768" s="96"/>
      <c r="DG768" s="96"/>
      <c r="DH768" s="96"/>
      <c r="DI768" s="96"/>
      <c r="DJ768" s="96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6"/>
      <c r="DV768" s="96"/>
      <c r="DW768" s="96"/>
      <c r="DX768" s="96"/>
      <c r="DY768" s="96"/>
      <c r="DZ768" s="96"/>
      <c r="EA768" s="96"/>
      <c r="EB768" s="96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96"/>
      <c r="EZ768" s="96"/>
      <c r="FA768" s="96"/>
      <c r="FB768" s="96"/>
      <c r="FC768" s="96"/>
      <c r="FD768" s="96"/>
      <c r="FE768" s="96"/>
      <c r="FF768" s="96"/>
      <c r="FG768" s="96"/>
      <c r="FH768" s="96"/>
      <c r="FI768" s="96"/>
      <c r="FJ768" s="96"/>
      <c r="FK768" s="96"/>
      <c r="FL768" s="96"/>
      <c r="FM768" s="96"/>
      <c r="FN768" s="96"/>
      <c r="FO768" s="96"/>
      <c r="FP768" s="96"/>
      <c r="FQ768" s="96"/>
      <c r="FR768" s="96"/>
      <c r="FS768" s="96"/>
      <c r="FT768" s="96"/>
      <c r="FU768" s="96"/>
      <c r="FV768" s="96"/>
      <c r="FW768" s="96"/>
      <c r="FX768" s="96"/>
      <c r="FY768" s="96"/>
      <c r="FZ768" s="96"/>
      <c r="GA768" s="96"/>
      <c r="GB768" s="96"/>
      <c r="GC768" s="96"/>
      <c r="GD768" s="96"/>
      <c r="GE768" s="96"/>
      <c r="GF768" s="96"/>
      <c r="GG768" s="96"/>
      <c r="GH768" s="96"/>
      <c r="GI768" s="96"/>
      <c r="GJ768" s="96"/>
      <c r="GK768" s="96"/>
      <c r="GL768" s="96"/>
      <c r="GM768" s="96"/>
      <c r="GN768" s="96"/>
      <c r="GO768" s="96"/>
      <c r="GP768" s="96"/>
    </row>
    <row r="769" spans="1:198" ht="10.5" customHeight="1">
      <c r="A769" s="333"/>
      <c r="B769" s="336"/>
      <c r="C769" s="344"/>
      <c r="D769" s="344"/>
      <c r="E769" s="349"/>
      <c r="F769" s="417"/>
      <c r="G769" s="335"/>
      <c r="H769" s="159"/>
      <c r="I769" s="160" t="s">
        <v>26</v>
      </c>
      <c r="J769" s="161">
        <f>SUM(J765:J768)</f>
        <v>69579</v>
      </c>
      <c r="K769" s="161">
        <f t="shared" ref="K769:O769" si="247">SUM(K765:K768)</f>
        <v>0</v>
      </c>
      <c r="L769" s="162">
        <f t="shared" si="247"/>
        <v>0</v>
      </c>
      <c r="M769" s="162">
        <f t="shared" si="247"/>
        <v>0</v>
      </c>
      <c r="N769" s="162">
        <f t="shared" si="247"/>
        <v>0</v>
      </c>
      <c r="O769" s="162">
        <f t="shared" si="247"/>
        <v>0</v>
      </c>
      <c r="P769" s="162">
        <f>SUM(P765:P768)</f>
        <v>0</v>
      </c>
      <c r="Q769" s="161">
        <f>SUM(Q765:Q768)</f>
        <v>200000</v>
      </c>
      <c r="R769" s="161">
        <f t="shared" ref="R769:W769" si="248">SUM(R765:R768)</f>
        <v>250000</v>
      </c>
      <c r="S769" s="161">
        <f t="shared" si="248"/>
        <v>0</v>
      </c>
      <c r="T769" s="161">
        <f t="shared" si="248"/>
        <v>0</v>
      </c>
      <c r="U769" s="161">
        <f t="shared" si="248"/>
        <v>0</v>
      </c>
      <c r="V769" s="161">
        <f t="shared" si="248"/>
        <v>0</v>
      </c>
      <c r="W769" s="161">
        <f t="shared" si="248"/>
        <v>0</v>
      </c>
      <c r="X769" s="440"/>
      <c r="Y769" s="40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  <c r="AQ769" s="96"/>
      <c r="AR769" s="96"/>
      <c r="AS769" s="96"/>
      <c r="AT769" s="96"/>
      <c r="AU769" s="96"/>
      <c r="AV769" s="96"/>
      <c r="AW769" s="96"/>
      <c r="AX769" s="96"/>
      <c r="AY769" s="96"/>
      <c r="AZ769" s="96"/>
      <c r="BA769" s="96"/>
      <c r="BB769" s="96"/>
      <c r="BC769" s="96"/>
      <c r="BD769" s="96"/>
      <c r="BE769" s="96"/>
      <c r="BF769" s="96"/>
      <c r="BG769" s="96"/>
      <c r="BH769" s="96"/>
      <c r="BI769" s="96"/>
      <c r="BJ769" s="96"/>
      <c r="BK769" s="96"/>
      <c r="BL769" s="96"/>
      <c r="BM769" s="96"/>
      <c r="BN769" s="96"/>
      <c r="BO769" s="96"/>
      <c r="BP769" s="96"/>
      <c r="BQ769" s="96"/>
      <c r="BR769" s="96"/>
      <c r="BS769" s="96"/>
      <c r="BT769" s="96"/>
      <c r="BU769" s="96"/>
      <c r="BV769" s="96"/>
      <c r="BW769" s="96"/>
      <c r="BX769" s="96"/>
      <c r="BY769" s="96"/>
      <c r="BZ769" s="96"/>
      <c r="CA769" s="96"/>
      <c r="CB769" s="96"/>
      <c r="CC769" s="96"/>
      <c r="CD769" s="96"/>
      <c r="CE769" s="96"/>
      <c r="CF769" s="96"/>
      <c r="CG769" s="96"/>
      <c r="CH769" s="96"/>
      <c r="CI769" s="96"/>
      <c r="CJ769" s="96"/>
      <c r="CK769" s="96"/>
      <c r="CL769" s="96"/>
      <c r="CM769" s="96"/>
      <c r="CN769" s="96"/>
      <c r="CO769" s="96"/>
      <c r="CP769" s="96"/>
      <c r="CQ769" s="96"/>
      <c r="CR769" s="96"/>
      <c r="CS769" s="96"/>
      <c r="CT769" s="96"/>
      <c r="CU769" s="96"/>
      <c r="CV769" s="96"/>
      <c r="CW769" s="96"/>
      <c r="CX769" s="96"/>
      <c r="CY769" s="96"/>
      <c r="CZ769" s="96"/>
      <c r="DA769" s="96"/>
      <c r="DB769" s="96"/>
      <c r="DC769" s="96"/>
      <c r="DD769" s="96"/>
      <c r="DE769" s="96"/>
      <c r="DF769" s="96"/>
      <c r="DG769" s="96"/>
      <c r="DH769" s="96"/>
      <c r="DI769" s="96"/>
      <c r="DJ769" s="96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6"/>
      <c r="DV769" s="96"/>
      <c r="DW769" s="96"/>
      <c r="DX769" s="96"/>
      <c r="DY769" s="96"/>
      <c r="DZ769" s="96"/>
      <c r="EA769" s="96"/>
      <c r="EB769" s="96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96"/>
      <c r="EZ769" s="96"/>
      <c r="FA769" s="96"/>
      <c r="FB769" s="96"/>
      <c r="FC769" s="96"/>
      <c r="FD769" s="96"/>
      <c r="FE769" s="96"/>
      <c r="FF769" s="96"/>
      <c r="FG769" s="96"/>
      <c r="FH769" s="96"/>
      <c r="FI769" s="96"/>
      <c r="FJ769" s="96"/>
      <c r="FK769" s="96"/>
      <c r="FL769" s="96"/>
      <c r="FM769" s="96"/>
      <c r="FN769" s="96"/>
      <c r="FO769" s="96"/>
      <c r="FP769" s="96"/>
      <c r="FQ769" s="96"/>
      <c r="FR769" s="96"/>
      <c r="FS769" s="96"/>
      <c r="FT769" s="96"/>
      <c r="FU769" s="96"/>
      <c r="FV769" s="96"/>
      <c r="FW769" s="96"/>
      <c r="FX769" s="96"/>
      <c r="FY769" s="96"/>
      <c r="FZ769" s="96"/>
      <c r="GA769" s="96"/>
      <c r="GB769" s="96"/>
      <c r="GC769" s="96"/>
      <c r="GD769" s="96"/>
      <c r="GE769" s="96"/>
      <c r="GF769" s="96"/>
      <c r="GG769" s="96"/>
      <c r="GH769" s="96"/>
      <c r="GI769" s="96"/>
      <c r="GJ769" s="96"/>
      <c r="GK769" s="96"/>
      <c r="GL769" s="96"/>
      <c r="GM769" s="96"/>
      <c r="GN769" s="96"/>
      <c r="GO769" s="96"/>
      <c r="GP769" s="96"/>
    </row>
    <row r="770" spans="1:198" ht="14.25" hidden="1" customHeight="1">
      <c r="A770" s="333">
        <v>89</v>
      </c>
      <c r="B770" s="350" t="s">
        <v>77</v>
      </c>
      <c r="C770" s="416">
        <v>2016</v>
      </c>
      <c r="D770" s="344">
        <v>2027</v>
      </c>
      <c r="E770" s="413" t="s">
        <v>27</v>
      </c>
      <c r="F770" s="352">
        <f>X770</f>
        <v>0</v>
      </c>
      <c r="G770" s="419">
        <v>92605</v>
      </c>
      <c r="H770" s="154">
        <v>6050</v>
      </c>
      <c r="I770" s="163" t="s">
        <v>28</v>
      </c>
      <c r="J770" s="158">
        <v>0</v>
      </c>
      <c r="K770" s="158"/>
      <c r="L770" s="157">
        <v>0</v>
      </c>
      <c r="M770" s="167"/>
      <c r="N770" s="157"/>
      <c r="O770" s="157"/>
      <c r="P770" s="208"/>
      <c r="Q770" s="208"/>
      <c r="R770" s="164"/>
      <c r="S770" s="157"/>
      <c r="T770" s="157"/>
      <c r="U770" s="157"/>
      <c r="V770" s="157"/>
      <c r="W770" s="157"/>
      <c r="X770" s="418">
        <f>SUM(L774:W774)</f>
        <v>0</v>
      </c>
      <c r="Y770" s="141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  <c r="AQ770" s="96"/>
      <c r="AR770" s="96"/>
      <c r="AS770" s="96"/>
      <c r="AT770" s="96"/>
      <c r="AU770" s="96"/>
      <c r="AV770" s="96"/>
      <c r="AW770" s="96"/>
      <c r="AX770" s="96"/>
      <c r="AY770" s="96"/>
      <c r="AZ770" s="96"/>
      <c r="BA770" s="96"/>
      <c r="BB770" s="96"/>
      <c r="BC770" s="96"/>
      <c r="BD770" s="96"/>
      <c r="BE770" s="96"/>
      <c r="BF770" s="96"/>
      <c r="BG770" s="96"/>
      <c r="BH770" s="96"/>
      <c r="BI770" s="96"/>
      <c r="BJ770" s="96"/>
      <c r="BK770" s="96"/>
      <c r="BL770" s="96"/>
      <c r="BM770" s="96"/>
      <c r="BN770" s="96"/>
      <c r="BO770" s="96"/>
      <c r="BP770" s="96"/>
      <c r="BQ770" s="96"/>
      <c r="BR770" s="96"/>
      <c r="BS770" s="96"/>
      <c r="BT770" s="96"/>
      <c r="BU770" s="96"/>
      <c r="BV770" s="96"/>
      <c r="BW770" s="96"/>
      <c r="BX770" s="96"/>
      <c r="BY770" s="96"/>
      <c r="BZ770" s="96"/>
      <c r="CA770" s="96"/>
      <c r="CB770" s="96"/>
      <c r="CC770" s="96"/>
      <c r="CD770" s="96"/>
      <c r="CE770" s="96"/>
      <c r="CF770" s="96"/>
      <c r="CG770" s="96"/>
      <c r="CH770" s="96"/>
      <c r="CI770" s="96"/>
      <c r="CJ770" s="96"/>
      <c r="CK770" s="96"/>
      <c r="CL770" s="96"/>
      <c r="CM770" s="96"/>
      <c r="CN770" s="96"/>
      <c r="CO770" s="96"/>
      <c r="CP770" s="96"/>
      <c r="CQ770" s="96"/>
      <c r="CR770" s="96"/>
      <c r="CS770" s="96"/>
      <c r="CT770" s="96"/>
      <c r="CU770" s="96"/>
      <c r="CV770" s="96"/>
      <c r="CW770" s="96"/>
      <c r="CX770" s="96"/>
      <c r="CY770" s="96"/>
      <c r="CZ770" s="96"/>
      <c r="DA770" s="96"/>
      <c r="DB770" s="96"/>
      <c r="DC770" s="96"/>
      <c r="DD770" s="96"/>
      <c r="DE770" s="96"/>
      <c r="DF770" s="96"/>
      <c r="DG770" s="96"/>
      <c r="DH770" s="96"/>
      <c r="DI770" s="96"/>
      <c r="DJ770" s="96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6"/>
      <c r="DV770" s="96"/>
      <c r="DW770" s="96"/>
      <c r="DX770" s="96"/>
      <c r="DY770" s="96"/>
      <c r="DZ770" s="96"/>
      <c r="EA770" s="96"/>
      <c r="EB770" s="96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96"/>
      <c r="EZ770" s="96"/>
      <c r="FA770" s="96"/>
      <c r="FB770" s="96"/>
      <c r="FC770" s="96"/>
      <c r="FD770" s="96"/>
      <c r="FE770" s="96"/>
      <c r="FF770" s="96"/>
      <c r="FG770" s="96"/>
      <c r="FH770" s="96"/>
      <c r="FI770" s="96"/>
      <c r="FJ770" s="96"/>
      <c r="FK770" s="96"/>
      <c r="FL770" s="96"/>
      <c r="FM770" s="96"/>
      <c r="FN770" s="96"/>
      <c r="FO770" s="96"/>
      <c r="FP770" s="96"/>
      <c r="FQ770" s="96"/>
      <c r="FR770" s="96"/>
      <c r="FS770" s="96"/>
      <c r="FT770" s="96"/>
      <c r="FU770" s="96"/>
      <c r="FV770" s="96"/>
      <c r="FW770" s="96"/>
      <c r="FX770" s="96"/>
      <c r="FY770" s="96"/>
      <c r="FZ770" s="96"/>
      <c r="GA770" s="96"/>
      <c r="GB770" s="96"/>
      <c r="GC770" s="96"/>
      <c r="GD770" s="96"/>
      <c r="GE770" s="96"/>
      <c r="GF770" s="96"/>
      <c r="GG770" s="96"/>
      <c r="GH770" s="96"/>
      <c r="GI770" s="96"/>
      <c r="GJ770" s="96"/>
      <c r="GK770" s="96"/>
      <c r="GL770" s="96"/>
      <c r="GM770" s="96"/>
      <c r="GN770" s="96"/>
      <c r="GO770" s="96"/>
      <c r="GP770" s="96"/>
    </row>
    <row r="771" spans="1:198" ht="14.25" hidden="1" customHeight="1">
      <c r="A771" s="333"/>
      <c r="B771" s="350"/>
      <c r="C771" s="416"/>
      <c r="D771" s="344"/>
      <c r="E771" s="413"/>
      <c r="F771" s="352"/>
      <c r="G771" s="419"/>
      <c r="H771" s="159"/>
      <c r="I771" s="163" t="s">
        <v>31</v>
      </c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418"/>
      <c r="Y771" s="40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  <c r="AO771" s="96"/>
      <c r="AP771" s="96"/>
      <c r="AQ771" s="96"/>
      <c r="AR771" s="96"/>
      <c r="AS771" s="96"/>
      <c r="AT771" s="96"/>
      <c r="AU771" s="96"/>
      <c r="AV771" s="96"/>
      <c r="AW771" s="96"/>
      <c r="AX771" s="96"/>
      <c r="AY771" s="96"/>
      <c r="AZ771" s="96"/>
      <c r="BA771" s="96"/>
      <c r="BB771" s="96"/>
      <c r="BC771" s="96"/>
      <c r="BD771" s="96"/>
      <c r="BE771" s="96"/>
      <c r="BF771" s="96"/>
      <c r="BG771" s="96"/>
      <c r="BH771" s="96"/>
      <c r="BI771" s="96"/>
      <c r="BJ771" s="96"/>
      <c r="BK771" s="96"/>
      <c r="BL771" s="96"/>
      <c r="BM771" s="96"/>
      <c r="BN771" s="96"/>
      <c r="BO771" s="96"/>
      <c r="BP771" s="96"/>
      <c r="BQ771" s="96"/>
      <c r="BR771" s="96"/>
      <c r="BS771" s="96"/>
      <c r="BT771" s="96"/>
      <c r="BU771" s="96"/>
      <c r="BV771" s="96"/>
      <c r="BW771" s="96"/>
      <c r="BX771" s="96"/>
      <c r="BY771" s="96"/>
      <c r="BZ771" s="96"/>
      <c r="CA771" s="96"/>
      <c r="CB771" s="96"/>
      <c r="CC771" s="96"/>
      <c r="CD771" s="96"/>
      <c r="CE771" s="96"/>
      <c r="CF771" s="96"/>
      <c r="CG771" s="96"/>
      <c r="CH771" s="96"/>
      <c r="CI771" s="96"/>
      <c r="CJ771" s="96"/>
      <c r="CK771" s="96"/>
      <c r="CL771" s="96"/>
      <c r="CM771" s="96"/>
      <c r="CN771" s="96"/>
      <c r="CO771" s="96"/>
      <c r="CP771" s="96"/>
      <c r="CQ771" s="96"/>
      <c r="CR771" s="96"/>
      <c r="CS771" s="96"/>
      <c r="CT771" s="96"/>
      <c r="CU771" s="96"/>
      <c r="CV771" s="96"/>
      <c r="CW771" s="96"/>
      <c r="CX771" s="96"/>
      <c r="CY771" s="96"/>
      <c r="CZ771" s="96"/>
      <c r="DA771" s="96"/>
      <c r="DB771" s="96"/>
      <c r="DC771" s="96"/>
      <c r="DD771" s="96"/>
      <c r="DE771" s="96"/>
      <c r="DF771" s="96"/>
      <c r="DG771" s="96"/>
      <c r="DH771" s="96"/>
      <c r="DI771" s="96"/>
      <c r="DJ771" s="96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6"/>
      <c r="DV771" s="96"/>
      <c r="DW771" s="96"/>
      <c r="DX771" s="96"/>
      <c r="DY771" s="96"/>
      <c r="DZ771" s="96"/>
      <c r="EA771" s="96"/>
      <c r="EB771" s="96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96"/>
      <c r="EZ771" s="96"/>
      <c r="FA771" s="96"/>
      <c r="FB771" s="96"/>
      <c r="FC771" s="96"/>
      <c r="FD771" s="96"/>
      <c r="FE771" s="96"/>
      <c r="FF771" s="96"/>
      <c r="FG771" s="96"/>
      <c r="FH771" s="96"/>
      <c r="FI771" s="96"/>
      <c r="FJ771" s="96"/>
      <c r="FK771" s="96"/>
      <c r="FL771" s="96"/>
      <c r="FM771" s="96"/>
      <c r="FN771" s="96"/>
      <c r="FO771" s="96"/>
      <c r="FP771" s="96"/>
      <c r="FQ771" s="96"/>
      <c r="FR771" s="96"/>
      <c r="FS771" s="96"/>
      <c r="FT771" s="96"/>
      <c r="FU771" s="96"/>
      <c r="FV771" s="96"/>
      <c r="FW771" s="96"/>
      <c r="FX771" s="96"/>
      <c r="FY771" s="96"/>
      <c r="FZ771" s="96"/>
      <c r="GA771" s="96"/>
      <c r="GB771" s="96"/>
      <c r="GC771" s="96"/>
      <c r="GD771" s="96"/>
      <c r="GE771" s="96"/>
      <c r="GF771" s="96"/>
      <c r="GG771" s="96"/>
      <c r="GH771" s="96"/>
      <c r="GI771" s="96"/>
      <c r="GJ771" s="96"/>
      <c r="GK771" s="96"/>
      <c r="GL771" s="96"/>
      <c r="GM771" s="96"/>
      <c r="GN771" s="96"/>
      <c r="GO771" s="96"/>
      <c r="GP771" s="96"/>
    </row>
    <row r="772" spans="1:198" ht="14.25" hidden="1" customHeight="1">
      <c r="A772" s="333"/>
      <c r="B772" s="350"/>
      <c r="C772" s="416"/>
      <c r="D772" s="344"/>
      <c r="E772" s="413"/>
      <c r="F772" s="352"/>
      <c r="G772" s="419"/>
      <c r="H772" s="159"/>
      <c r="I772" s="163" t="s">
        <v>30</v>
      </c>
      <c r="J772" s="157"/>
      <c r="K772" s="157"/>
      <c r="L772" s="157"/>
      <c r="M772" s="157"/>
      <c r="N772" s="157"/>
      <c r="O772" s="164"/>
      <c r="P772" s="157"/>
      <c r="Q772" s="157"/>
      <c r="R772" s="157"/>
      <c r="S772" s="157"/>
      <c r="T772" s="157"/>
      <c r="U772" s="157"/>
      <c r="V772" s="157"/>
      <c r="W772" s="157"/>
      <c r="X772" s="418"/>
      <c r="Y772" s="40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  <c r="AO772" s="96"/>
      <c r="AP772" s="96"/>
      <c r="AQ772" s="96"/>
      <c r="AR772" s="96"/>
      <c r="AS772" s="96"/>
      <c r="AT772" s="96"/>
      <c r="AU772" s="96"/>
      <c r="AV772" s="96"/>
      <c r="AW772" s="96"/>
      <c r="AX772" s="96"/>
      <c r="AY772" s="96"/>
      <c r="AZ772" s="96"/>
      <c r="BA772" s="96"/>
      <c r="BB772" s="96"/>
      <c r="BC772" s="96"/>
      <c r="BD772" s="96"/>
      <c r="BE772" s="96"/>
      <c r="BF772" s="96"/>
      <c r="BG772" s="96"/>
      <c r="BH772" s="96"/>
      <c r="BI772" s="96"/>
      <c r="BJ772" s="96"/>
      <c r="BK772" s="96"/>
      <c r="BL772" s="96"/>
      <c r="BM772" s="96"/>
      <c r="BN772" s="96"/>
      <c r="BO772" s="96"/>
      <c r="BP772" s="96"/>
      <c r="BQ772" s="96"/>
      <c r="BR772" s="96"/>
      <c r="BS772" s="96"/>
      <c r="BT772" s="96"/>
      <c r="BU772" s="96"/>
      <c r="BV772" s="96"/>
      <c r="BW772" s="96"/>
      <c r="BX772" s="96"/>
      <c r="BY772" s="96"/>
      <c r="BZ772" s="96"/>
      <c r="CA772" s="96"/>
      <c r="CB772" s="96"/>
      <c r="CC772" s="96"/>
      <c r="CD772" s="96"/>
      <c r="CE772" s="96"/>
      <c r="CF772" s="96"/>
      <c r="CG772" s="96"/>
      <c r="CH772" s="96"/>
      <c r="CI772" s="96"/>
      <c r="CJ772" s="96"/>
      <c r="CK772" s="96"/>
      <c r="CL772" s="96"/>
      <c r="CM772" s="96"/>
      <c r="CN772" s="96"/>
      <c r="CO772" s="96"/>
      <c r="CP772" s="96"/>
      <c r="CQ772" s="96"/>
      <c r="CR772" s="96"/>
      <c r="CS772" s="96"/>
      <c r="CT772" s="96"/>
      <c r="CU772" s="96"/>
      <c r="CV772" s="96"/>
      <c r="CW772" s="96"/>
      <c r="CX772" s="96"/>
      <c r="CY772" s="96"/>
      <c r="CZ772" s="96"/>
      <c r="DA772" s="96"/>
      <c r="DB772" s="96"/>
      <c r="DC772" s="96"/>
      <c r="DD772" s="96"/>
      <c r="DE772" s="96"/>
      <c r="DF772" s="96"/>
      <c r="DG772" s="96"/>
      <c r="DH772" s="96"/>
      <c r="DI772" s="96"/>
      <c r="DJ772" s="96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6"/>
      <c r="DV772" s="96"/>
      <c r="DW772" s="96"/>
      <c r="DX772" s="96"/>
      <c r="DY772" s="96"/>
      <c r="DZ772" s="96"/>
      <c r="EA772" s="96"/>
      <c r="EB772" s="96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96"/>
      <c r="EZ772" s="96"/>
      <c r="FA772" s="96"/>
      <c r="FB772" s="96"/>
      <c r="FC772" s="96"/>
      <c r="FD772" s="96"/>
      <c r="FE772" s="96"/>
      <c r="FF772" s="96"/>
      <c r="FG772" s="96"/>
      <c r="FH772" s="96"/>
      <c r="FI772" s="96"/>
      <c r="FJ772" s="96"/>
      <c r="FK772" s="96"/>
      <c r="FL772" s="96"/>
      <c r="FM772" s="96"/>
      <c r="FN772" s="96"/>
      <c r="FO772" s="96"/>
      <c r="FP772" s="96"/>
      <c r="FQ772" s="96"/>
      <c r="FR772" s="96"/>
      <c r="FS772" s="96"/>
      <c r="FT772" s="96"/>
      <c r="FU772" s="96"/>
      <c r="FV772" s="96"/>
      <c r="FW772" s="96"/>
      <c r="FX772" s="96"/>
      <c r="FY772" s="96"/>
      <c r="FZ772" s="96"/>
      <c r="GA772" s="96"/>
      <c r="GB772" s="96"/>
      <c r="GC772" s="96"/>
      <c r="GD772" s="96"/>
      <c r="GE772" s="96"/>
      <c r="GF772" s="96"/>
      <c r="GG772" s="96"/>
      <c r="GH772" s="96"/>
      <c r="GI772" s="96"/>
      <c r="GJ772" s="96"/>
      <c r="GK772" s="96"/>
      <c r="GL772" s="96"/>
      <c r="GM772" s="96"/>
      <c r="GN772" s="96"/>
      <c r="GO772" s="96"/>
      <c r="GP772" s="96"/>
    </row>
    <row r="773" spans="1:198" ht="14.25" hidden="1" customHeight="1">
      <c r="A773" s="333"/>
      <c r="B773" s="350"/>
      <c r="C773" s="416"/>
      <c r="D773" s="344"/>
      <c r="E773" s="413"/>
      <c r="F773" s="352"/>
      <c r="G773" s="419"/>
      <c r="H773" s="154"/>
      <c r="I773" s="155" t="s">
        <v>32</v>
      </c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418"/>
      <c r="Y773" s="40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  <c r="AK773" s="96"/>
      <c r="AL773" s="96"/>
      <c r="AM773" s="96"/>
      <c r="AN773" s="96"/>
      <c r="AO773" s="96"/>
      <c r="AP773" s="96"/>
      <c r="AQ773" s="96"/>
      <c r="AR773" s="96"/>
      <c r="AS773" s="96"/>
      <c r="AT773" s="96"/>
      <c r="AU773" s="96"/>
      <c r="AV773" s="96"/>
      <c r="AW773" s="96"/>
      <c r="AX773" s="96"/>
      <c r="AY773" s="96"/>
      <c r="AZ773" s="96"/>
      <c r="BA773" s="96"/>
      <c r="BB773" s="96"/>
      <c r="BC773" s="96"/>
      <c r="BD773" s="96"/>
      <c r="BE773" s="96"/>
      <c r="BF773" s="96"/>
      <c r="BG773" s="96"/>
      <c r="BH773" s="96"/>
      <c r="BI773" s="96"/>
      <c r="BJ773" s="96"/>
      <c r="BK773" s="96"/>
      <c r="BL773" s="96"/>
      <c r="BM773" s="96"/>
      <c r="BN773" s="96"/>
      <c r="BO773" s="96"/>
      <c r="BP773" s="96"/>
      <c r="BQ773" s="96"/>
      <c r="BR773" s="96"/>
      <c r="BS773" s="96"/>
      <c r="BT773" s="96"/>
      <c r="BU773" s="96"/>
      <c r="BV773" s="96"/>
      <c r="BW773" s="96"/>
      <c r="BX773" s="96"/>
      <c r="BY773" s="96"/>
      <c r="BZ773" s="96"/>
      <c r="CA773" s="96"/>
      <c r="CB773" s="96"/>
      <c r="CC773" s="96"/>
      <c r="CD773" s="96"/>
      <c r="CE773" s="96"/>
      <c r="CF773" s="96"/>
      <c r="CG773" s="96"/>
      <c r="CH773" s="96"/>
      <c r="CI773" s="96"/>
      <c r="CJ773" s="96"/>
      <c r="CK773" s="96"/>
      <c r="CL773" s="96"/>
      <c r="CM773" s="96"/>
      <c r="CN773" s="96"/>
      <c r="CO773" s="96"/>
      <c r="CP773" s="96"/>
      <c r="CQ773" s="96"/>
      <c r="CR773" s="96"/>
      <c r="CS773" s="96"/>
      <c r="CT773" s="96"/>
      <c r="CU773" s="96"/>
      <c r="CV773" s="96"/>
      <c r="CW773" s="96"/>
      <c r="CX773" s="96"/>
      <c r="CY773" s="96"/>
      <c r="CZ773" s="96"/>
      <c r="DA773" s="96"/>
      <c r="DB773" s="96"/>
      <c r="DC773" s="96"/>
      <c r="DD773" s="96"/>
      <c r="DE773" s="96"/>
      <c r="DF773" s="96"/>
      <c r="DG773" s="96"/>
      <c r="DH773" s="96"/>
      <c r="DI773" s="96"/>
      <c r="DJ773" s="96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6"/>
      <c r="DV773" s="96"/>
      <c r="DW773" s="96"/>
      <c r="DX773" s="96"/>
      <c r="DY773" s="96"/>
      <c r="DZ773" s="96"/>
      <c r="EA773" s="96"/>
      <c r="EB773" s="96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96"/>
      <c r="EZ773" s="96"/>
      <c r="FA773" s="96"/>
      <c r="FB773" s="96"/>
      <c r="FC773" s="96"/>
      <c r="FD773" s="96"/>
      <c r="FE773" s="96"/>
      <c r="FF773" s="96"/>
      <c r="FG773" s="96"/>
      <c r="FH773" s="96"/>
      <c r="FI773" s="96"/>
      <c r="FJ773" s="96"/>
      <c r="FK773" s="96"/>
      <c r="FL773" s="96"/>
      <c r="FM773" s="96"/>
      <c r="FN773" s="96"/>
      <c r="FO773" s="96"/>
      <c r="FP773" s="96"/>
      <c r="FQ773" s="96"/>
      <c r="FR773" s="96"/>
      <c r="FS773" s="96"/>
      <c r="FT773" s="96"/>
      <c r="FU773" s="96"/>
      <c r="FV773" s="96"/>
      <c r="FW773" s="96"/>
      <c r="FX773" s="96"/>
      <c r="FY773" s="96"/>
      <c r="FZ773" s="96"/>
      <c r="GA773" s="96"/>
      <c r="GB773" s="96"/>
      <c r="GC773" s="96"/>
      <c r="GD773" s="96"/>
      <c r="GE773" s="96"/>
      <c r="GF773" s="96"/>
      <c r="GG773" s="96"/>
      <c r="GH773" s="96"/>
      <c r="GI773" s="96"/>
      <c r="GJ773" s="96"/>
      <c r="GK773" s="96"/>
      <c r="GL773" s="96"/>
      <c r="GM773" s="96"/>
      <c r="GN773" s="96"/>
      <c r="GO773" s="96"/>
      <c r="GP773" s="96"/>
    </row>
    <row r="774" spans="1:198" ht="14.25" hidden="1" customHeight="1">
      <c r="A774" s="333"/>
      <c r="B774" s="350"/>
      <c r="C774" s="416"/>
      <c r="D774" s="344"/>
      <c r="E774" s="413"/>
      <c r="F774" s="352"/>
      <c r="G774" s="419"/>
      <c r="H774" s="159"/>
      <c r="I774" s="160" t="s">
        <v>26</v>
      </c>
      <c r="J774" s="161">
        <f t="shared" ref="J774:P774" si="249">SUM(J770:J773)</f>
        <v>0</v>
      </c>
      <c r="K774" s="161">
        <f t="shared" si="249"/>
        <v>0</v>
      </c>
      <c r="L774" s="161">
        <f t="shared" si="249"/>
        <v>0</v>
      </c>
      <c r="M774" s="161">
        <f t="shared" si="249"/>
        <v>0</v>
      </c>
      <c r="N774" s="161">
        <f t="shared" si="249"/>
        <v>0</v>
      </c>
      <c r="O774" s="162">
        <f>SUM(O770:O773)</f>
        <v>0</v>
      </c>
      <c r="P774" s="162">
        <f t="shared" si="249"/>
        <v>0</v>
      </c>
      <c r="Q774" s="161">
        <f>SUM(Q770:Q773)</f>
        <v>0</v>
      </c>
      <c r="R774" s="162"/>
      <c r="S774" s="162"/>
      <c r="T774" s="162"/>
      <c r="U774" s="162"/>
      <c r="V774" s="162"/>
      <c r="W774" s="162"/>
      <c r="X774" s="418"/>
      <c r="Y774" s="40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  <c r="AK774" s="96"/>
      <c r="AL774" s="96"/>
      <c r="AM774" s="96"/>
      <c r="AN774" s="96"/>
      <c r="AO774" s="96"/>
      <c r="AP774" s="96"/>
      <c r="AQ774" s="96"/>
      <c r="AR774" s="96"/>
      <c r="AS774" s="96"/>
      <c r="AT774" s="96"/>
      <c r="AU774" s="96"/>
      <c r="AV774" s="96"/>
      <c r="AW774" s="96"/>
      <c r="AX774" s="96"/>
      <c r="AY774" s="96"/>
      <c r="AZ774" s="96"/>
      <c r="BA774" s="96"/>
      <c r="BB774" s="96"/>
      <c r="BC774" s="96"/>
      <c r="BD774" s="96"/>
      <c r="BE774" s="96"/>
      <c r="BF774" s="96"/>
      <c r="BG774" s="96"/>
      <c r="BH774" s="96"/>
      <c r="BI774" s="96"/>
      <c r="BJ774" s="96"/>
      <c r="BK774" s="96"/>
      <c r="BL774" s="96"/>
      <c r="BM774" s="96"/>
      <c r="BN774" s="96"/>
      <c r="BO774" s="96"/>
      <c r="BP774" s="96"/>
      <c r="BQ774" s="96"/>
      <c r="BR774" s="96"/>
      <c r="BS774" s="96"/>
      <c r="BT774" s="96"/>
      <c r="BU774" s="96"/>
      <c r="BV774" s="96"/>
      <c r="BW774" s="96"/>
      <c r="BX774" s="96"/>
      <c r="BY774" s="96"/>
      <c r="BZ774" s="96"/>
      <c r="CA774" s="96"/>
      <c r="CB774" s="96"/>
      <c r="CC774" s="96"/>
      <c r="CD774" s="96"/>
      <c r="CE774" s="96"/>
      <c r="CF774" s="96"/>
      <c r="CG774" s="96"/>
      <c r="CH774" s="96"/>
      <c r="CI774" s="96"/>
      <c r="CJ774" s="96"/>
      <c r="CK774" s="96"/>
      <c r="CL774" s="96"/>
      <c r="CM774" s="96"/>
      <c r="CN774" s="96"/>
      <c r="CO774" s="96"/>
      <c r="CP774" s="96"/>
      <c r="CQ774" s="96"/>
      <c r="CR774" s="96"/>
      <c r="CS774" s="96"/>
      <c r="CT774" s="96"/>
      <c r="CU774" s="96"/>
      <c r="CV774" s="96"/>
      <c r="CW774" s="96"/>
      <c r="CX774" s="96"/>
      <c r="CY774" s="96"/>
      <c r="CZ774" s="96"/>
      <c r="DA774" s="96"/>
      <c r="DB774" s="96"/>
      <c r="DC774" s="96"/>
      <c r="DD774" s="96"/>
      <c r="DE774" s="96"/>
      <c r="DF774" s="96"/>
      <c r="DG774" s="96"/>
      <c r="DH774" s="96"/>
      <c r="DI774" s="96"/>
      <c r="DJ774" s="96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6"/>
      <c r="DV774" s="96"/>
      <c r="DW774" s="96"/>
      <c r="DX774" s="96"/>
      <c r="DY774" s="96"/>
      <c r="DZ774" s="96"/>
      <c r="EA774" s="96"/>
      <c r="EB774" s="96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96"/>
      <c r="EZ774" s="96"/>
      <c r="FA774" s="96"/>
      <c r="FB774" s="96"/>
      <c r="FC774" s="96"/>
      <c r="FD774" s="96"/>
      <c r="FE774" s="96"/>
      <c r="FF774" s="96"/>
      <c r="FG774" s="96"/>
      <c r="FH774" s="96"/>
      <c r="FI774" s="96"/>
      <c r="FJ774" s="96"/>
      <c r="FK774" s="96"/>
      <c r="FL774" s="96"/>
      <c r="FM774" s="96"/>
      <c r="FN774" s="96"/>
      <c r="FO774" s="96"/>
      <c r="FP774" s="96"/>
      <c r="FQ774" s="96"/>
      <c r="FR774" s="96"/>
      <c r="FS774" s="96"/>
      <c r="FT774" s="96"/>
      <c r="FU774" s="96"/>
      <c r="FV774" s="96"/>
      <c r="FW774" s="96"/>
      <c r="FX774" s="96"/>
      <c r="FY774" s="96"/>
      <c r="FZ774" s="96"/>
      <c r="GA774" s="96"/>
      <c r="GB774" s="96"/>
      <c r="GC774" s="96"/>
      <c r="GD774" s="96"/>
      <c r="GE774" s="96"/>
      <c r="GF774" s="96"/>
      <c r="GG774" s="96"/>
      <c r="GH774" s="96"/>
      <c r="GI774" s="96"/>
      <c r="GJ774" s="96"/>
      <c r="GK774" s="96"/>
      <c r="GL774" s="96"/>
      <c r="GM774" s="96"/>
      <c r="GN774" s="96"/>
      <c r="GO774" s="96"/>
      <c r="GP774" s="96"/>
    </row>
    <row r="775" spans="1:198" ht="14.25" hidden="1" customHeight="1">
      <c r="A775" s="333">
        <v>88</v>
      </c>
      <c r="B775" s="350" t="s">
        <v>74</v>
      </c>
      <c r="C775" s="457">
        <v>2014</v>
      </c>
      <c r="D775" s="432">
        <v>2026</v>
      </c>
      <c r="E775" s="459" t="s">
        <v>27</v>
      </c>
      <c r="F775" s="407">
        <v>0</v>
      </c>
      <c r="G775" s="420">
        <v>92605</v>
      </c>
      <c r="H775" s="113">
        <v>6050</v>
      </c>
      <c r="I775" s="114" t="s">
        <v>28</v>
      </c>
      <c r="J775" s="95">
        <v>0</v>
      </c>
      <c r="K775" s="95">
        <v>0</v>
      </c>
      <c r="L775" s="93"/>
      <c r="M775" s="93">
        <v>0</v>
      </c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412">
        <f>SUM(L779:W779)</f>
        <v>0</v>
      </c>
      <c r="Y775" s="141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  <c r="AK775" s="96"/>
      <c r="AL775" s="96"/>
      <c r="AM775" s="96"/>
      <c r="AN775" s="96"/>
      <c r="AO775" s="96"/>
      <c r="AP775" s="96"/>
      <c r="AQ775" s="96"/>
      <c r="AR775" s="96"/>
      <c r="AS775" s="96"/>
      <c r="AT775" s="96"/>
      <c r="AU775" s="96"/>
      <c r="AV775" s="96"/>
      <c r="AW775" s="96"/>
      <c r="AX775" s="96"/>
      <c r="AY775" s="96"/>
      <c r="AZ775" s="96"/>
      <c r="BA775" s="96"/>
      <c r="BB775" s="96"/>
      <c r="BC775" s="96"/>
      <c r="BD775" s="96"/>
      <c r="BE775" s="96"/>
      <c r="BF775" s="96"/>
      <c r="BG775" s="96"/>
      <c r="BH775" s="96"/>
      <c r="BI775" s="96"/>
      <c r="BJ775" s="96"/>
      <c r="BK775" s="96"/>
      <c r="BL775" s="96"/>
      <c r="BM775" s="96"/>
      <c r="BN775" s="96"/>
      <c r="BO775" s="96"/>
      <c r="BP775" s="96"/>
      <c r="BQ775" s="96"/>
      <c r="BR775" s="96"/>
      <c r="BS775" s="96"/>
      <c r="BT775" s="96"/>
      <c r="BU775" s="96"/>
      <c r="BV775" s="96"/>
      <c r="BW775" s="96"/>
      <c r="BX775" s="96"/>
      <c r="BY775" s="96"/>
      <c r="BZ775" s="96"/>
      <c r="CA775" s="96"/>
      <c r="CB775" s="96"/>
      <c r="CC775" s="96"/>
      <c r="CD775" s="96"/>
      <c r="CE775" s="96"/>
      <c r="CF775" s="96"/>
      <c r="CG775" s="96"/>
      <c r="CH775" s="96"/>
      <c r="CI775" s="96"/>
      <c r="CJ775" s="96"/>
      <c r="CK775" s="96"/>
      <c r="CL775" s="96"/>
      <c r="CM775" s="96"/>
      <c r="CN775" s="96"/>
      <c r="CO775" s="96"/>
      <c r="CP775" s="96"/>
      <c r="CQ775" s="96"/>
      <c r="CR775" s="96"/>
      <c r="CS775" s="96"/>
      <c r="CT775" s="96"/>
      <c r="CU775" s="96"/>
      <c r="CV775" s="96"/>
      <c r="CW775" s="96"/>
      <c r="CX775" s="96"/>
      <c r="CY775" s="96"/>
      <c r="CZ775" s="96"/>
      <c r="DA775" s="96"/>
      <c r="DB775" s="96"/>
      <c r="DC775" s="96"/>
      <c r="DD775" s="96"/>
      <c r="DE775" s="96"/>
      <c r="DF775" s="96"/>
      <c r="DG775" s="96"/>
      <c r="DH775" s="96"/>
      <c r="DI775" s="96"/>
      <c r="DJ775" s="96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6"/>
      <c r="DV775" s="96"/>
      <c r="DW775" s="96"/>
      <c r="DX775" s="96"/>
      <c r="DY775" s="96"/>
      <c r="DZ775" s="96"/>
      <c r="EA775" s="96"/>
      <c r="EB775" s="96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96"/>
      <c r="EZ775" s="96"/>
      <c r="FA775" s="96"/>
      <c r="FB775" s="96"/>
      <c r="FC775" s="96"/>
      <c r="FD775" s="96"/>
      <c r="FE775" s="96"/>
      <c r="FF775" s="96"/>
      <c r="FG775" s="96"/>
      <c r="FH775" s="96"/>
      <c r="FI775" s="96"/>
      <c r="FJ775" s="96"/>
      <c r="FK775" s="96"/>
      <c r="FL775" s="96"/>
      <c r="FM775" s="96"/>
      <c r="FN775" s="96"/>
      <c r="FO775" s="96"/>
      <c r="FP775" s="96"/>
      <c r="FQ775" s="96"/>
      <c r="FR775" s="96"/>
      <c r="FS775" s="96"/>
      <c r="FT775" s="96"/>
      <c r="FU775" s="96"/>
      <c r="FV775" s="96"/>
      <c r="FW775" s="96"/>
      <c r="FX775" s="96"/>
      <c r="FY775" s="96"/>
      <c r="FZ775" s="96"/>
      <c r="GA775" s="96"/>
      <c r="GB775" s="96"/>
      <c r="GC775" s="96"/>
      <c r="GD775" s="96"/>
      <c r="GE775" s="96"/>
      <c r="GF775" s="96"/>
      <c r="GG775" s="96"/>
      <c r="GH775" s="96"/>
      <c r="GI775" s="96"/>
      <c r="GJ775" s="96"/>
      <c r="GK775" s="96"/>
      <c r="GL775" s="96"/>
      <c r="GM775" s="96"/>
      <c r="GN775" s="96"/>
      <c r="GO775" s="96"/>
      <c r="GP775" s="96"/>
    </row>
    <row r="776" spans="1:198" ht="14.25" hidden="1" customHeight="1">
      <c r="A776" s="333"/>
      <c r="B776" s="350"/>
      <c r="C776" s="457"/>
      <c r="D776" s="432"/>
      <c r="E776" s="459"/>
      <c r="F776" s="407"/>
      <c r="G776" s="420"/>
      <c r="H776" s="113"/>
      <c r="I776" s="114" t="s">
        <v>31</v>
      </c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412"/>
      <c r="Y776" s="40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  <c r="AN776" s="96"/>
      <c r="AO776" s="96"/>
      <c r="AP776" s="96"/>
      <c r="AQ776" s="96"/>
      <c r="AR776" s="96"/>
      <c r="AS776" s="96"/>
      <c r="AT776" s="96"/>
      <c r="AU776" s="96"/>
      <c r="AV776" s="96"/>
      <c r="AW776" s="96"/>
      <c r="AX776" s="96"/>
      <c r="AY776" s="96"/>
      <c r="AZ776" s="96"/>
      <c r="BA776" s="96"/>
      <c r="BB776" s="96"/>
      <c r="BC776" s="96"/>
      <c r="BD776" s="96"/>
      <c r="BE776" s="96"/>
      <c r="BF776" s="96"/>
      <c r="BG776" s="96"/>
      <c r="BH776" s="96"/>
      <c r="BI776" s="96"/>
      <c r="BJ776" s="96"/>
      <c r="BK776" s="96"/>
      <c r="BL776" s="96"/>
      <c r="BM776" s="96"/>
      <c r="BN776" s="96"/>
      <c r="BO776" s="96"/>
      <c r="BP776" s="96"/>
      <c r="BQ776" s="96"/>
      <c r="BR776" s="96"/>
      <c r="BS776" s="96"/>
      <c r="BT776" s="96"/>
      <c r="BU776" s="96"/>
      <c r="BV776" s="96"/>
      <c r="BW776" s="96"/>
      <c r="BX776" s="96"/>
      <c r="BY776" s="96"/>
      <c r="BZ776" s="96"/>
      <c r="CA776" s="96"/>
      <c r="CB776" s="96"/>
      <c r="CC776" s="96"/>
      <c r="CD776" s="96"/>
      <c r="CE776" s="96"/>
      <c r="CF776" s="96"/>
      <c r="CG776" s="96"/>
      <c r="CH776" s="96"/>
      <c r="CI776" s="96"/>
      <c r="CJ776" s="96"/>
      <c r="CK776" s="96"/>
      <c r="CL776" s="96"/>
      <c r="CM776" s="96"/>
      <c r="CN776" s="96"/>
      <c r="CO776" s="96"/>
      <c r="CP776" s="96"/>
      <c r="CQ776" s="96"/>
      <c r="CR776" s="96"/>
      <c r="CS776" s="96"/>
      <c r="CT776" s="96"/>
      <c r="CU776" s="96"/>
      <c r="CV776" s="96"/>
      <c r="CW776" s="96"/>
      <c r="CX776" s="96"/>
      <c r="CY776" s="96"/>
      <c r="CZ776" s="96"/>
      <c r="DA776" s="96"/>
      <c r="DB776" s="96"/>
      <c r="DC776" s="96"/>
      <c r="DD776" s="96"/>
      <c r="DE776" s="96"/>
      <c r="DF776" s="96"/>
      <c r="DG776" s="96"/>
      <c r="DH776" s="96"/>
      <c r="DI776" s="96"/>
      <c r="DJ776" s="96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6"/>
      <c r="DV776" s="96"/>
      <c r="DW776" s="96"/>
      <c r="DX776" s="96"/>
      <c r="DY776" s="96"/>
      <c r="DZ776" s="96"/>
      <c r="EA776" s="96"/>
      <c r="EB776" s="96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96"/>
      <c r="EZ776" s="96"/>
      <c r="FA776" s="96"/>
      <c r="FB776" s="96"/>
      <c r="FC776" s="96"/>
      <c r="FD776" s="96"/>
      <c r="FE776" s="96"/>
      <c r="FF776" s="96"/>
      <c r="FG776" s="96"/>
      <c r="FH776" s="96"/>
      <c r="FI776" s="96"/>
      <c r="FJ776" s="96"/>
      <c r="FK776" s="96"/>
      <c r="FL776" s="96"/>
      <c r="FM776" s="96"/>
      <c r="FN776" s="96"/>
      <c r="FO776" s="96"/>
      <c r="FP776" s="96"/>
      <c r="FQ776" s="96"/>
      <c r="FR776" s="96"/>
      <c r="FS776" s="96"/>
      <c r="FT776" s="96"/>
      <c r="FU776" s="96"/>
      <c r="FV776" s="96"/>
      <c r="FW776" s="96"/>
      <c r="FX776" s="96"/>
      <c r="FY776" s="96"/>
      <c r="FZ776" s="96"/>
      <c r="GA776" s="96"/>
      <c r="GB776" s="96"/>
      <c r="GC776" s="96"/>
      <c r="GD776" s="96"/>
      <c r="GE776" s="96"/>
      <c r="GF776" s="96"/>
      <c r="GG776" s="96"/>
      <c r="GH776" s="96"/>
      <c r="GI776" s="96"/>
      <c r="GJ776" s="96"/>
      <c r="GK776" s="96"/>
      <c r="GL776" s="96"/>
      <c r="GM776" s="96"/>
      <c r="GN776" s="96"/>
      <c r="GO776" s="96"/>
      <c r="GP776" s="96"/>
    </row>
    <row r="777" spans="1:198" ht="14.25" hidden="1" customHeight="1">
      <c r="A777" s="333"/>
      <c r="B777" s="350"/>
      <c r="C777" s="457"/>
      <c r="D777" s="432"/>
      <c r="E777" s="459"/>
      <c r="F777" s="407"/>
      <c r="G777" s="420"/>
      <c r="H777" s="113"/>
      <c r="I777" s="114" t="s">
        <v>30</v>
      </c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412"/>
      <c r="Y777" s="40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  <c r="AK777" s="96"/>
      <c r="AL777" s="96"/>
      <c r="AM777" s="96"/>
      <c r="AN777" s="96"/>
      <c r="AO777" s="96"/>
      <c r="AP777" s="96"/>
      <c r="AQ777" s="96"/>
      <c r="AR777" s="96"/>
      <c r="AS777" s="96"/>
      <c r="AT777" s="96"/>
      <c r="AU777" s="96"/>
      <c r="AV777" s="96"/>
      <c r="AW777" s="96"/>
      <c r="AX777" s="96"/>
      <c r="AY777" s="96"/>
      <c r="AZ777" s="96"/>
      <c r="BA777" s="96"/>
      <c r="BB777" s="96"/>
      <c r="BC777" s="96"/>
      <c r="BD777" s="96"/>
      <c r="BE777" s="96"/>
      <c r="BF777" s="96"/>
      <c r="BG777" s="96"/>
      <c r="BH777" s="96"/>
      <c r="BI777" s="96"/>
      <c r="BJ777" s="96"/>
      <c r="BK777" s="96"/>
      <c r="BL777" s="96"/>
      <c r="BM777" s="96"/>
      <c r="BN777" s="96"/>
      <c r="BO777" s="96"/>
      <c r="BP777" s="96"/>
      <c r="BQ777" s="96"/>
      <c r="BR777" s="96"/>
      <c r="BS777" s="96"/>
      <c r="BT777" s="96"/>
      <c r="BU777" s="96"/>
      <c r="BV777" s="96"/>
      <c r="BW777" s="96"/>
      <c r="BX777" s="96"/>
      <c r="BY777" s="96"/>
      <c r="BZ777" s="96"/>
      <c r="CA777" s="96"/>
      <c r="CB777" s="96"/>
      <c r="CC777" s="96"/>
      <c r="CD777" s="96"/>
      <c r="CE777" s="96"/>
      <c r="CF777" s="96"/>
      <c r="CG777" s="96"/>
      <c r="CH777" s="96"/>
      <c r="CI777" s="96"/>
      <c r="CJ777" s="96"/>
      <c r="CK777" s="96"/>
      <c r="CL777" s="96"/>
      <c r="CM777" s="96"/>
      <c r="CN777" s="96"/>
      <c r="CO777" s="96"/>
      <c r="CP777" s="96"/>
      <c r="CQ777" s="96"/>
      <c r="CR777" s="96"/>
      <c r="CS777" s="96"/>
      <c r="CT777" s="96"/>
      <c r="CU777" s="96"/>
      <c r="CV777" s="96"/>
      <c r="CW777" s="96"/>
      <c r="CX777" s="96"/>
      <c r="CY777" s="96"/>
      <c r="CZ777" s="96"/>
      <c r="DA777" s="96"/>
      <c r="DB777" s="96"/>
      <c r="DC777" s="96"/>
      <c r="DD777" s="96"/>
      <c r="DE777" s="96"/>
      <c r="DF777" s="96"/>
      <c r="DG777" s="96"/>
      <c r="DH777" s="96"/>
      <c r="DI777" s="96"/>
      <c r="DJ777" s="96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6"/>
      <c r="DV777" s="96"/>
      <c r="DW777" s="96"/>
      <c r="DX777" s="96"/>
      <c r="DY777" s="96"/>
      <c r="DZ777" s="96"/>
      <c r="EA777" s="96"/>
      <c r="EB777" s="96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96"/>
      <c r="EZ777" s="96"/>
      <c r="FA777" s="96"/>
      <c r="FB777" s="96"/>
      <c r="FC777" s="96"/>
      <c r="FD777" s="96"/>
      <c r="FE777" s="96"/>
      <c r="FF777" s="96"/>
      <c r="FG777" s="96"/>
      <c r="FH777" s="96"/>
      <c r="FI777" s="96"/>
      <c r="FJ777" s="96"/>
      <c r="FK777" s="96"/>
      <c r="FL777" s="96"/>
      <c r="FM777" s="96"/>
      <c r="FN777" s="96"/>
      <c r="FO777" s="96"/>
      <c r="FP777" s="96"/>
      <c r="FQ777" s="96"/>
      <c r="FR777" s="96"/>
      <c r="FS777" s="96"/>
      <c r="FT777" s="96"/>
      <c r="FU777" s="96"/>
      <c r="FV777" s="96"/>
      <c r="FW777" s="96"/>
      <c r="FX777" s="96"/>
      <c r="FY777" s="96"/>
      <c r="FZ777" s="96"/>
      <c r="GA777" s="96"/>
      <c r="GB777" s="96"/>
      <c r="GC777" s="96"/>
      <c r="GD777" s="96"/>
      <c r="GE777" s="96"/>
      <c r="GF777" s="96"/>
      <c r="GG777" s="96"/>
      <c r="GH777" s="96"/>
      <c r="GI777" s="96"/>
      <c r="GJ777" s="96"/>
      <c r="GK777" s="96"/>
      <c r="GL777" s="96"/>
      <c r="GM777" s="96"/>
      <c r="GN777" s="96"/>
      <c r="GO777" s="96"/>
      <c r="GP777" s="96"/>
    </row>
    <row r="778" spans="1:198" ht="14.25" hidden="1" customHeight="1">
      <c r="A778" s="333"/>
      <c r="B778" s="350"/>
      <c r="C778" s="457"/>
      <c r="D778" s="432"/>
      <c r="E778" s="459"/>
      <c r="F778" s="407"/>
      <c r="G778" s="420"/>
      <c r="H778" s="113"/>
      <c r="I778" s="114" t="s">
        <v>55</v>
      </c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412"/>
      <c r="Y778" s="40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  <c r="AK778" s="96"/>
      <c r="AL778" s="96"/>
      <c r="AM778" s="96"/>
      <c r="AN778" s="96"/>
      <c r="AO778" s="96"/>
      <c r="AP778" s="96"/>
      <c r="AQ778" s="96"/>
      <c r="AR778" s="96"/>
      <c r="AS778" s="96"/>
      <c r="AT778" s="96"/>
      <c r="AU778" s="96"/>
      <c r="AV778" s="96"/>
      <c r="AW778" s="96"/>
      <c r="AX778" s="96"/>
      <c r="AY778" s="96"/>
      <c r="AZ778" s="96"/>
      <c r="BA778" s="96"/>
      <c r="BB778" s="96"/>
      <c r="BC778" s="96"/>
      <c r="BD778" s="96"/>
      <c r="BE778" s="96"/>
      <c r="BF778" s="96"/>
      <c r="BG778" s="96"/>
      <c r="BH778" s="96"/>
      <c r="BI778" s="96"/>
      <c r="BJ778" s="96"/>
      <c r="BK778" s="96"/>
      <c r="BL778" s="96"/>
      <c r="BM778" s="96"/>
      <c r="BN778" s="96"/>
      <c r="BO778" s="96"/>
      <c r="BP778" s="96"/>
      <c r="BQ778" s="96"/>
      <c r="BR778" s="96"/>
      <c r="BS778" s="96"/>
      <c r="BT778" s="96"/>
      <c r="BU778" s="96"/>
      <c r="BV778" s="96"/>
      <c r="BW778" s="96"/>
      <c r="BX778" s="96"/>
      <c r="BY778" s="96"/>
      <c r="BZ778" s="96"/>
      <c r="CA778" s="96"/>
      <c r="CB778" s="96"/>
      <c r="CC778" s="96"/>
      <c r="CD778" s="96"/>
      <c r="CE778" s="96"/>
      <c r="CF778" s="96"/>
      <c r="CG778" s="96"/>
      <c r="CH778" s="96"/>
      <c r="CI778" s="96"/>
      <c r="CJ778" s="96"/>
      <c r="CK778" s="96"/>
      <c r="CL778" s="96"/>
      <c r="CM778" s="96"/>
      <c r="CN778" s="96"/>
      <c r="CO778" s="96"/>
      <c r="CP778" s="96"/>
      <c r="CQ778" s="96"/>
      <c r="CR778" s="96"/>
      <c r="CS778" s="96"/>
      <c r="CT778" s="96"/>
      <c r="CU778" s="96"/>
      <c r="CV778" s="96"/>
      <c r="CW778" s="96"/>
      <c r="CX778" s="96"/>
      <c r="CY778" s="96"/>
      <c r="CZ778" s="96"/>
      <c r="DA778" s="96"/>
      <c r="DB778" s="96"/>
      <c r="DC778" s="96"/>
      <c r="DD778" s="96"/>
      <c r="DE778" s="96"/>
      <c r="DF778" s="96"/>
      <c r="DG778" s="96"/>
      <c r="DH778" s="96"/>
      <c r="DI778" s="96"/>
      <c r="DJ778" s="96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6"/>
      <c r="DV778" s="96"/>
      <c r="DW778" s="96"/>
      <c r="DX778" s="96"/>
      <c r="DY778" s="96"/>
      <c r="DZ778" s="96"/>
      <c r="EA778" s="96"/>
      <c r="EB778" s="96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96"/>
      <c r="EZ778" s="96"/>
      <c r="FA778" s="96"/>
      <c r="FB778" s="96"/>
      <c r="FC778" s="96"/>
      <c r="FD778" s="96"/>
      <c r="FE778" s="96"/>
      <c r="FF778" s="96"/>
      <c r="FG778" s="96"/>
      <c r="FH778" s="96"/>
      <c r="FI778" s="96"/>
      <c r="FJ778" s="96"/>
      <c r="FK778" s="96"/>
      <c r="FL778" s="96"/>
      <c r="FM778" s="96"/>
      <c r="FN778" s="96"/>
      <c r="FO778" s="96"/>
      <c r="FP778" s="96"/>
      <c r="FQ778" s="96"/>
      <c r="FR778" s="96"/>
      <c r="FS778" s="96"/>
      <c r="FT778" s="96"/>
      <c r="FU778" s="96"/>
      <c r="FV778" s="96"/>
      <c r="FW778" s="96"/>
      <c r="FX778" s="96"/>
      <c r="FY778" s="96"/>
      <c r="FZ778" s="96"/>
      <c r="GA778" s="96"/>
      <c r="GB778" s="96"/>
      <c r="GC778" s="96"/>
      <c r="GD778" s="96"/>
      <c r="GE778" s="96"/>
      <c r="GF778" s="96"/>
      <c r="GG778" s="96"/>
      <c r="GH778" s="96"/>
      <c r="GI778" s="96"/>
      <c r="GJ778" s="96"/>
      <c r="GK778" s="96"/>
      <c r="GL778" s="96"/>
      <c r="GM778" s="96"/>
      <c r="GN778" s="96"/>
      <c r="GO778" s="96"/>
      <c r="GP778" s="96"/>
    </row>
    <row r="779" spans="1:198" ht="14.25" hidden="1" customHeight="1">
      <c r="A779" s="333"/>
      <c r="B779" s="350"/>
      <c r="C779" s="457"/>
      <c r="D779" s="432"/>
      <c r="E779" s="459"/>
      <c r="F779" s="407"/>
      <c r="G779" s="420"/>
      <c r="H779" s="151"/>
      <c r="I779" s="145" t="s">
        <v>26</v>
      </c>
      <c r="J779" s="103">
        <f t="shared" ref="J779:O779" si="250">SUM(J775:J778)</f>
        <v>0</v>
      </c>
      <c r="K779" s="103">
        <f t="shared" si="250"/>
        <v>0</v>
      </c>
      <c r="L779" s="103">
        <f t="shared" si="250"/>
        <v>0</v>
      </c>
      <c r="M779" s="103">
        <f t="shared" si="250"/>
        <v>0</v>
      </c>
      <c r="N779" s="103">
        <f t="shared" si="250"/>
        <v>0</v>
      </c>
      <c r="O779" s="103">
        <f t="shared" si="250"/>
        <v>0</v>
      </c>
      <c r="P779" s="103">
        <f>SUM(P775:P778)</f>
        <v>0</v>
      </c>
      <c r="Q779" s="103">
        <f t="shared" ref="Q779:W779" si="251">SUM(Q775:Q778)</f>
        <v>0</v>
      </c>
      <c r="R779" s="103">
        <f t="shared" si="251"/>
        <v>0</v>
      </c>
      <c r="S779" s="103">
        <f t="shared" si="251"/>
        <v>0</v>
      </c>
      <c r="T779" s="103">
        <f t="shared" si="251"/>
        <v>0</v>
      </c>
      <c r="U779" s="103">
        <f t="shared" si="251"/>
        <v>0</v>
      </c>
      <c r="V779" s="103">
        <f t="shared" si="251"/>
        <v>0</v>
      </c>
      <c r="W779" s="103">
        <f t="shared" si="251"/>
        <v>0</v>
      </c>
      <c r="X779" s="412"/>
      <c r="Y779" s="40"/>
      <c r="Z779" s="96"/>
      <c r="AA779" s="96"/>
      <c r="AB779" s="96"/>
      <c r="AC779" s="96"/>
      <c r="AD779" s="96"/>
      <c r="AE779" s="96"/>
      <c r="AF779" s="96"/>
      <c r="AG779" s="96"/>
      <c r="AH779" s="96"/>
      <c r="AI779" s="96"/>
      <c r="AJ779" s="96"/>
      <c r="AK779" s="96"/>
      <c r="AL779" s="96"/>
      <c r="AM779" s="96"/>
      <c r="AN779" s="96"/>
      <c r="AO779" s="96"/>
      <c r="AP779" s="96"/>
      <c r="AQ779" s="96"/>
      <c r="AR779" s="96"/>
      <c r="AS779" s="96"/>
      <c r="AT779" s="96"/>
      <c r="AU779" s="96"/>
      <c r="AV779" s="96"/>
      <c r="AW779" s="96"/>
      <c r="AX779" s="96"/>
      <c r="AY779" s="96"/>
      <c r="AZ779" s="96"/>
      <c r="BA779" s="96"/>
      <c r="BB779" s="96"/>
      <c r="BC779" s="96"/>
      <c r="BD779" s="96"/>
      <c r="BE779" s="96"/>
      <c r="BF779" s="96"/>
      <c r="BG779" s="96"/>
      <c r="BH779" s="96"/>
      <c r="BI779" s="96"/>
      <c r="BJ779" s="96"/>
      <c r="BK779" s="96"/>
      <c r="BL779" s="96"/>
      <c r="BM779" s="96"/>
      <c r="BN779" s="96"/>
      <c r="BO779" s="96"/>
      <c r="BP779" s="96"/>
      <c r="BQ779" s="96"/>
      <c r="BR779" s="96"/>
      <c r="BS779" s="96"/>
      <c r="BT779" s="96"/>
      <c r="BU779" s="96"/>
      <c r="BV779" s="96"/>
      <c r="BW779" s="96"/>
      <c r="BX779" s="96"/>
      <c r="BY779" s="96"/>
      <c r="BZ779" s="96"/>
      <c r="CA779" s="96"/>
      <c r="CB779" s="96"/>
      <c r="CC779" s="96"/>
      <c r="CD779" s="96"/>
      <c r="CE779" s="96"/>
      <c r="CF779" s="96"/>
      <c r="CG779" s="96"/>
      <c r="CH779" s="96"/>
      <c r="CI779" s="96"/>
      <c r="CJ779" s="96"/>
      <c r="CK779" s="96"/>
      <c r="CL779" s="96"/>
      <c r="CM779" s="96"/>
      <c r="CN779" s="96"/>
      <c r="CO779" s="96"/>
      <c r="CP779" s="96"/>
      <c r="CQ779" s="96"/>
      <c r="CR779" s="96"/>
      <c r="CS779" s="96"/>
      <c r="CT779" s="96"/>
      <c r="CU779" s="96"/>
      <c r="CV779" s="96"/>
      <c r="CW779" s="96"/>
      <c r="CX779" s="96"/>
      <c r="CY779" s="96"/>
      <c r="CZ779" s="96"/>
      <c r="DA779" s="96"/>
      <c r="DB779" s="96"/>
      <c r="DC779" s="96"/>
      <c r="DD779" s="96"/>
      <c r="DE779" s="96"/>
      <c r="DF779" s="96"/>
      <c r="DG779" s="96"/>
      <c r="DH779" s="96"/>
      <c r="DI779" s="96"/>
      <c r="DJ779" s="96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6"/>
      <c r="DV779" s="96"/>
      <c r="DW779" s="96"/>
      <c r="DX779" s="96"/>
      <c r="DY779" s="96"/>
      <c r="DZ779" s="96"/>
      <c r="EA779" s="96"/>
      <c r="EB779" s="96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96"/>
      <c r="EZ779" s="96"/>
      <c r="FA779" s="96"/>
      <c r="FB779" s="96"/>
      <c r="FC779" s="96"/>
      <c r="FD779" s="96"/>
      <c r="FE779" s="96"/>
      <c r="FF779" s="96"/>
      <c r="FG779" s="96"/>
      <c r="FH779" s="96"/>
      <c r="FI779" s="96"/>
      <c r="FJ779" s="96"/>
      <c r="FK779" s="96"/>
      <c r="FL779" s="96"/>
      <c r="FM779" s="96"/>
      <c r="FN779" s="96"/>
      <c r="FO779" s="96"/>
      <c r="FP779" s="96"/>
      <c r="FQ779" s="96"/>
      <c r="FR779" s="96"/>
      <c r="FS779" s="96"/>
      <c r="FT779" s="96"/>
      <c r="FU779" s="96"/>
      <c r="FV779" s="96"/>
      <c r="FW779" s="96"/>
      <c r="FX779" s="96"/>
      <c r="FY779" s="96"/>
      <c r="FZ779" s="96"/>
      <c r="GA779" s="96"/>
      <c r="GB779" s="96"/>
      <c r="GC779" s="96"/>
      <c r="GD779" s="96"/>
      <c r="GE779" s="96"/>
      <c r="GF779" s="96"/>
      <c r="GG779" s="96"/>
      <c r="GH779" s="96"/>
      <c r="GI779" s="96"/>
      <c r="GJ779" s="96"/>
      <c r="GK779" s="96"/>
      <c r="GL779" s="96"/>
      <c r="GM779" s="96"/>
      <c r="GN779" s="96"/>
      <c r="GO779" s="96"/>
      <c r="GP779" s="96"/>
    </row>
    <row r="780" spans="1:198" ht="14.25" hidden="1" customHeight="1">
      <c r="A780" s="333">
        <v>90</v>
      </c>
      <c r="B780" s="350" t="s">
        <v>118</v>
      </c>
      <c r="C780" s="344">
        <v>2016</v>
      </c>
      <c r="D780" s="359">
        <v>2022</v>
      </c>
      <c r="E780" s="349" t="s">
        <v>27</v>
      </c>
      <c r="F780" s="352">
        <f>X780</f>
        <v>0</v>
      </c>
      <c r="G780" s="357">
        <v>92605</v>
      </c>
      <c r="H780" s="154">
        <v>6050</v>
      </c>
      <c r="I780" s="163" t="s">
        <v>28</v>
      </c>
      <c r="J780" s="157">
        <f>(12500)+(700000-671835)</f>
        <v>40665</v>
      </c>
      <c r="K780" s="164">
        <f>200000-200000</f>
        <v>0</v>
      </c>
      <c r="L780" s="164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337">
        <f>SUM(L784:W784)</f>
        <v>0</v>
      </c>
      <c r="Y780" s="152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  <c r="AQ780" s="96"/>
      <c r="AR780" s="96"/>
      <c r="AS780" s="96"/>
      <c r="AT780" s="96"/>
      <c r="AU780" s="96"/>
      <c r="AV780" s="96"/>
      <c r="AW780" s="96"/>
      <c r="AX780" s="96"/>
      <c r="AY780" s="96"/>
      <c r="AZ780" s="96"/>
      <c r="BA780" s="96"/>
      <c r="BB780" s="96"/>
      <c r="BC780" s="96"/>
      <c r="BD780" s="96"/>
      <c r="BE780" s="96"/>
      <c r="BF780" s="96"/>
      <c r="BG780" s="96"/>
      <c r="BH780" s="96"/>
      <c r="BI780" s="96"/>
      <c r="BJ780" s="96"/>
      <c r="BK780" s="96"/>
      <c r="BL780" s="96"/>
      <c r="BM780" s="96"/>
      <c r="BN780" s="96"/>
      <c r="BO780" s="96"/>
      <c r="BP780" s="96"/>
      <c r="BQ780" s="96"/>
      <c r="BR780" s="96"/>
      <c r="BS780" s="96"/>
      <c r="BT780" s="96"/>
      <c r="BU780" s="96"/>
      <c r="BV780" s="96"/>
      <c r="BW780" s="96"/>
      <c r="BX780" s="96"/>
      <c r="BY780" s="96"/>
      <c r="BZ780" s="96"/>
      <c r="CA780" s="96"/>
      <c r="CB780" s="96"/>
      <c r="CC780" s="96"/>
      <c r="CD780" s="96"/>
      <c r="CE780" s="96"/>
      <c r="CF780" s="96"/>
      <c r="CG780" s="96"/>
      <c r="CH780" s="96"/>
      <c r="CI780" s="96"/>
      <c r="CJ780" s="96"/>
      <c r="CK780" s="96"/>
      <c r="CL780" s="96"/>
      <c r="CM780" s="96"/>
      <c r="CN780" s="96"/>
      <c r="CO780" s="96"/>
      <c r="CP780" s="96"/>
      <c r="CQ780" s="96"/>
      <c r="CR780" s="96"/>
      <c r="CS780" s="96"/>
      <c r="CT780" s="96"/>
      <c r="CU780" s="96"/>
      <c r="CV780" s="96"/>
      <c r="CW780" s="96"/>
      <c r="CX780" s="96"/>
      <c r="CY780" s="96"/>
      <c r="CZ780" s="96"/>
      <c r="DA780" s="96"/>
      <c r="DB780" s="96"/>
      <c r="DC780" s="96"/>
      <c r="DD780" s="96"/>
      <c r="DE780" s="96"/>
      <c r="DF780" s="96"/>
      <c r="DG780" s="96"/>
      <c r="DH780" s="96"/>
      <c r="DI780" s="96"/>
      <c r="DJ780" s="96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6"/>
      <c r="DV780" s="96"/>
      <c r="DW780" s="96"/>
      <c r="DX780" s="96"/>
      <c r="DY780" s="96"/>
      <c r="DZ780" s="96"/>
      <c r="EA780" s="96"/>
      <c r="EB780" s="96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96"/>
      <c r="EZ780" s="96"/>
      <c r="FA780" s="96"/>
      <c r="FB780" s="96"/>
      <c r="FC780" s="96"/>
      <c r="FD780" s="96"/>
      <c r="FE780" s="96"/>
      <c r="FF780" s="96"/>
      <c r="FG780" s="96"/>
      <c r="FH780" s="96"/>
      <c r="FI780" s="96"/>
      <c r="FJ780" s="96"/>
      <c r="FK780" s="96"/>
      <c r="FL780" s="96"/>
      <c r="FM780" s="96"/>
      <c r="FN780" s="96"/>
      <c r="FO780" s="96"/>
      <c r="FP780" s="96"/>
      <c r="FQ780" s="96"/>
      <c r="FR780" s="96"/>
      <c r="FS780" s="96"/>
      <c r="FT780" s="96"/>
      <c r="FU780" s="96"/>
      <c r="FV780" s="96"/>
      <c r="FW780" s="96"/>
      <c r="FX780" s="96"/>
      <c r="FY780" s="96"/>
      <c r="FZ780" s="96"/>
      <c r="GA780" s="96"/>
      <c r="GB780" s="96"/>
      <c r="GC780" s="96"/>
      <c r="GD780" s="96"/>
      <c r="GE780" s="96"/>
      <c r="GF780" s="96"/>
      <c r="GG780" s="96"/>
      <c r="GH780" s="96"/>
      <c r="GI780" s="96"/>
      <c r="GJ780" s="96"/>
      <c r="GK780" s="96"/>
      <c r="GL780" s="96"/>
      <c r="GM780" s="96"/>
      <c r="GN780" s="96"/>
      <c r="GO780" s="96"/>
      <c r="GP780" s="96"/>
    </row>
    <row r="781" spans="1:198" ht="14.25" hidden="1" customHeight="1">
      <c r="A781" s="333"/>
      <c r="B781" s="350"/>
      <c r="C781" s="344"/>
      <c r="D781" s="359"/>
      <c r="E781" s="349"/>
      <c r="F781" s="352"/>
      <c r="G781" s="357"/>
      <c r="H781" s="165"/>
      <c r="I781" s="166" t="s">
        <v>28</v>
      </c>
      <c r="J781" s="156">
        <v>357648</v>
      </c>
      <c r="K781" s="16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337"/>
      <c r="Y781" s="40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  <c r="AQ781" s="96"/>
      <c r="AR781" s="96"/>
      <c r="AS781" s="96"/>
      <c r="AT781" s="96"/>
      <c r="AU781" s="96"/>
      <c r="AV781" s="96"/>
      <c r="AW781" s="96"/>
      <c r="AX781" s="96"/>
      <c r="AY781" s="96"/>
      <c r="AZ781" s="96"/>
      <c r="BA781" s="96"/>
      <c r="BB781" s="96"/>
      <c r="BC781" s="96"/>
      <c r="BD781" s="96"/>
      <c r="BE781" s="96"/>
      <c r="BF781" s="96"/>
      <c r="BG781" s="96"/>
      <c r="BH781" s="96"/>
      <c r="BI781" s="96"/>
      <c r="BJ781" s="96"/>
      <c r="BK781" s="96"/>
      <c r="BL781" s="96"/>
      <c r="BM781" s="96"/>
      <c r="BN781" s="96"/>
      <c r="BO781" s="96"/>
      <c r="BP781" s="96"/>
      <c r="BQ781" s="96"/>
      <c r="BR781" s="96"/>
      <c r="BS781" s="96"/>
      <c r="BT781" s="96"/>
      <c r="BU781" s="96"/>
      <c r="BV781" s="96"/>
      <c r="BW781" s="96"/>
      <c r="BX781" s="96"/>
      <c r="BY781" s="96"/>
      <c r="BZ781" s="96"/>
      <c r="CA781" s="96"/>
      <c r="CB781" s="96"/>
      <c r="CC781" s="96"/>
      <c r="CD781" s="96"/>
      <c r="CE781" s="96"/>
      <c r="CF781" s="96"/>
      <c r="CG781" s="96"/>
      <c r="CH781" s="96"/>
      <c r="CI781" s="96"/>
      <c r="CJ781" s="96"/>
      <c r="CK781" s="96"/>
      <c r="CL781" s="96"/>
      <c r="CM781" s="96"/>
      <c r="CN781" s="96"/>
      <c r="CO781" s="96"/>
      <c r="CP781" s="96"/>
      <c r="CQ781" s="96"/>
      <c r="CR781" s="96"/>
      <c r="CS781" s="96"/>
      <c r="CT781" s="96"/>
      <c r="CU781" s="96"/>
      <c r="CV781" s="96"/>
      <c r="CW781" s="96"/>
      <c r="CX781" s="96"/>
      <c r="CY781" s="96"/>
      <c r="CZ781" s="96"/>
      <c r="DA781" s="96"/>
      <c r="DB781" s="96"/>
      <c r="DC781" s="96"/>
      <c r="DD781" s="96"/>
      <c r="DE781" s="96"/>
      <c r="DF781" s="96"/>
      <c r="DG781" s="96"/>
      <c r="DH781" s="96"/>
      <c r="DI781" s="96"/>
      <c r="DJ781" s="96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6"/>
      <c r="DV781" s="96"/>
      <c r="DW781" s="96"/>
      <c r="DX781" s="96"/>
      <c r="DY781" s="96"/>
      <c r="DZ781" s="96"/>
      <c r="EA781" s="96"/>
      <c r="EB781" s="96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96"/>
      <c r="EZ781" s="96"/>
      <c r="FA781" s="96"/>
      <c r="FB781" s="96"/>
      <c r="FC781" s="96"/>
      <c r="FD781" s="96"/>
      <c r="FE781" s="96"/>
      <c r="FF781" s="96"/>
      <c r="FG781" s="96"/>
      <c r="FH781" s="96"/>
      <c r="FI781" s="96"/>
      <c r="FJ781" s="96"/>
      <c r="FK781" s="96"/>
      <c r="FL781" s="96"/>
      <c r="FM781" s="96"/>
      <c r="FN781" s="96"/>
      <c r="FO781" s="96"/>
      <c r="FP781" s="96"/>
      <c r="FQ781" s="96"/>
      <c r="FR781" s="96"/>
      <c r="FS781" s="96"/>
      <c r="FT781" s="96"/>
      <c r="FU781" s="96"/>
      <c r="FV781" s="96"/>
      <c r="FW781" s="96"/>
      <c r="FX781" s="96"/>
      <c r="FY781" s="96"/>
      <c r="FZ781" s="96"/>
      <c r="GA781" s="96"/>
      <c r="GB781" s="96"/>
      <c r="GC781" s="96"/>
      <c r="GD781" s="96"/>
      <c r="GE781" s="96"/>
      <c r="GF781" s="96"/>
      <c r="GG781" s="96"/>
      <c r="GH781" s="96"/>
      <c r="GI781" s="96"/>
      <c r="GJ781" s="96"/>
      <c r="GK781" s="96"/>
      <c r="GL781" s="96"/>
      <c r="GM781" s="96"/>
      <c r="GN781" s="96"/>
      <c r="GO781" s="96"/>
      <c r="GP781" s="96"/>
    </row>
    <row r="782" spans="1:198" ht="14.25" hidden="1" customHeight="1">
      <c r="A782" s="333"/>
      <c r="B782" s="350"/>
      <c r="C782" s="344"/>
      <c r="D782" s="359"/>
      <c r="E782" s="349"/>
      <c r="F782" s="352"/>
      <c r="G782" s="357"/>
      <c r="H782" s="165"/>
      <c r="I782" s="168" t="s">
        <v>30</v>
      </c>
      <c r="J782" s="169">
        <v>305600</v>
      </c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337"/>
      <c r="Y782" s="40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  <c r="AQ782" s="96"/>
      <c r="AR782" s="96"/>
      <c r="AS782" s="96"/>
      <c r="AT782" s="96"/>
      <c r="AU782" s="96"/>
      <c r="AV782" s="96"/>
      <c r="AW782" s="96"/>
      <c r="AX782" s="96"/>
      <c r="AY782" s="96"/>
      <c r="AZ782" s="96"/>
      <c r="BA782" s="96"/>
      <c r="BB782" s="96"/>
      <c r="BC782" s="96"/>
      <c r="BD782" s="96"/>
      <c r="BE782" s="96"/>
      <c r="BF782" s="96"/>
      <c r="BG782" s="96"/>
      <c r="BH782" s="96"/>
      <c r="BI782" s="96"/>
      <c r="BJ782" s="96"/>
      <c r="BK782" s="96"/>
      <c r="BL782" s="96"/>
      <c r="BM782" s="96"/>
      <c r="BN782" s="96"/>
      <c r="BO782" s="96"/>
      <c r="BP782" s="96"/>
      <c r="BQ782" s="96"/>
      <c r="BR782" s="96"/>
      <c r="BS782" s="96"/>
      <c r="BT782" s="96"/>
      <c r="BU782" s="96"/>
      <c r="BV782" s="96"/>
      <c r="BW782" s="96"/>
      <c r="BX782" s="96"/>
      <c r="BY782" s="96"/>
      <c r="BZ782" s="96"/>
      <c r="CA782" s="96"/>
      <c r="CB782" s="96"/>
      <c r="CC782" s="96"/>
      <c r="CD782" s="96"/>
      <c r="CE782" s="96"/>
      <c r="CF782" s="96"/>
      <c r="CG782" s="96"/>
      <c r="CH782" s="96"/>
      <c r="CI782" s="96"/>
      <c r="CJ782" s="96"/>
      <c r="CK782" s="96"/>
      <c r="CL782" s="96"/>
      <c r="CM782" s="96"/>
      <c r="CN782" s="96"/>
      <c r="CO782" s="96"/>
      <c r="CP782" s="96"/>
      <c r="CQ782" s="96"/>
      <c r="CR782" s="96"/>
      <c r="CS782" s="96"/>
      <c r="CT782" s="96"/>
      <c r="CU782" s="96"/>
      <c r="CV782" s="96"/>
      <c r="CW782" s="96"/>
      <c r="CX782" s="96"/>
      <c r="CY782" s="96"/>
      <c r="CZ782" s="96"/>
      <c r="DA782" s="96"/>
      <c r="DB782" s="96"/>
      <c r="DC782" s="96"/>
      <c r="DD782" s="96"/>
      <c r="DE782" s="96"/>
      <c r="DF782" s="96"/>
      <c r="DG782" s="96"/>
      <c r="DH782" s="96"/>
      <c r="DI782" s="96"/>
      <c r="DJ782" s="96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6"/>
      <c r="DV782" s="96"/>
      <c r="DW782" s="96"/>
      <c r="DX782" s="96"/>
      <c r="DY782" s="96"/>
      <c r="DZ782" s="96"/>
      <c r="EA782" s="96"/>
      <c r="EB782" s="96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96"/>
      <c r="EZ782" s="96"/>
      <c r="FA782" s="96"/>
      <c r="FB782" s="96"/>
      <c r="FC782" s="96"/>
      <c r="FD782" s="96"/>
      <c r="FE782" s="96"/>
      <c r="FF782" s="96"/>
      <c r="FG782" s="96"/>
      <c r="FH782" s="96"/>
      <c r="FI782" s="96"/>
      <c r="FJ782" s="96"/>
      <c r="FK782" s="96"/>
      <c r="FL782" s="96"/>
      <c r="FM782" s="96"/>
      <c r="FN782" s="96"/>
      <c r="FO782" s="96"/>
      <c r="FP782" s="96"/>
      <c r="FQ782" s="96"/>
      <c r="FR782" s="96"/>
      <c r="FS782" s="96"/>
      <c r="FT782" s="96"/>
      <c r="FU782" s="96"/>
      <c r="FV782" s="96"/>
      <c r="FW782" s="96"/>
      <c r="FX782" s="96"/>
      <c r="FY782" s="96"/>
      <c r="FZ782" s="96"/>
      <c r="GA782" s="96"/>
      <c r="GB782" s="96"/>
      <c r="GC782" s="96"/>
      <c r="GD782" s="96"/>
      <c r="GE782" s="96"/>
      <c r="GF782" s="96"/>
      <c r="GG782" s="96"/>
      <c r="GH782" s="96"/>
      <c r="GI782" s="96"/>
      <c r="GJ782" s="96"/>
      <c r="GK782" s="96"/>
      <c r="GL782" s="96"/>
      <c r="GM782" s="96"/>
      <c r="GN782" s="96"/>
      <c r="GO782" s="96"/>
      <c r="GP782" s="96"/>
    </row>
    <row r="783" spans="1:198" ht="14.25" hidden="1" customHeight="1">
      <c r="A783" s="333"/>
      <c r="B783" s="350"/>
      <c r="C783" s="344"/>
      <c r="D783" s="359"/>
      <c r="E783" s="349"/>
      <c r="F783" s="352"/>
      <c r="G783" s="357"/>
      <c r="H783" s="154"/>
      <c r="I783" s="155" t="s">
        <v>33</v>
      </c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337"/>
      <c r="Y783" s="40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  <c r="AK783" s="96"/>
      <c r="AL783" s="96"/>
      <c r="AM783" s="96"/>
      <c r="AN783" s="96"/>
      <c r="AO783" s="96"/>
      <c r="AP783" s="96"/>
      <c r="AQ783" s="96"/>
      <c r="AR783" s="96"/>
      <c r="AS783" s="96"/>
      <c r="AT783" s="96"/>
      <c r="AU783" s="96"/>
      <c r="AV783" s="96"/>
      <c r="AW783" s="96"/>
      <c r="AX783" s="96"/>
      <c r="AY783" s="96"/>
      <c r="AZ783" s="96"/>
      <c r="BA783" s="96"/>
      <c r="BB783" s="96"/>
      <c r="BC783" s="96"/>
      <c r="BD783" s="96"/>
      <c r="BE783" s="96"/>
      <c r="BF783" s="96"/>
      <c r="BG783" s="96"/>
      <c r="BH783" s="96"/>
      <c r="BI783" s="96"/>
      <c r="BJ783" s="96"/>
      <c r="BK783" s="96"/>
      <c r="BL783" s="96"/>
      <c r="BM783" s="96"/>
      <c r="BN783" s="96"/>
      <c r="BO783" s="96"/>
      <c r="BP783" s="96"/>
      <c r="BQ783" s="96"/>
      <c r="BR783" s="96"/>
      <c r="BS783" s="96"/>
      <c r="BT783" s="96"/>
      <c r="BU783" s="96"/>
      <c r="BV783" s="96"/>
      <c r="BW783" s="96"/>
      <c r="BX783" s="96"/>
      <c r="BY783" s="96"/>
      <c r="BZ783" s="96"/>
      <c r="CA783" s="96"/>
      <c r="CB783" s="96"/>
      <c r="CC783" s="96"/>
      <c r="CD783" s="96"/>
      <c r="CE783" s="96"/>
      <c r="CF783" s="96"/>
      <c r="CG783" s="96"/>
      <c r="CH783" s="96"/>
      <c r="CI783" s="96"/>
      <c r="CJ783" s="96"/>
      <c r="CK783" s="96"/>
      <c r="CL783" s="96"/>
      <c r="CM783" s="96"/>
      <c r="CN783" s="96"/>
      <c r="CO783" s="96"/>
      <c r="CP783" s="96"/>
      <c r="CQ783" s="96"/>
      <c r="CR783" s="96"/>
      <c r="CS783" s="96"/>
      <c r="CT783" s="96"/>
      <c r="CU783" s="96"/>
      <c r="CV783" s="96"/>
      <c r="CW783" s="96"/>
      <c r="CX783" s="96"/>
      <c r="CY783" s="96"/>
      <c r="CZ783" s="96"/>
      <c r="DA783" s="96"/>
      <c r="DB783" s="96"/>
      <c r="DC783" s="96"/>
      <c r="DD783" s="96"/>
      <c r="DE783" s="96"/>
      <c r="DF783" s="96"/>
      <c r="DG783" s="96"/>
      <c r="DH783" s="96"/>
      <c r="DI783" s="96"/>
      <c r="DJ783" s="96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6"/>
      <c r="DV783" s="96"/>
      <c r="DW783" s="96"/>
      <c r="DX783" s="96"/>
      <c r="DY783" s="96"/>
      <c r="DZ783" s="96"/>
      <c r="EA783" s="96"/>
      <c r="EB783" s="96"/>
      <c r="EC783" s="96"/>
      <c r="ED783" s="96"/>
      <c r="EE783" s="96"/>
      <c r="EF783" s="96"/>
      <c r="EG783" s="96"/>
      <c r="EH783" s="96"/>
      <c r="EI783" s="96"/>
      <c r="EJ783" s="96"/>
      <c r="EK783" s="96"/>
      <c r="EL783" s="96"/>
      <c r="EM783" s="96"/>
      <c r="EN783" s="96"/>
      <c r="EO783" s="96"/>
      <c r="EP783" s="96"/>
      <c r="EQ783" s="96"/>
      <c r="ER783" s="96"/>
      <c r="ES783" s="96"/>
      <c r="ET783" s="96"/>
      <c r="EU783" s="96"/>
      <c r="EV783" s="96"/>
      <c r="EW783" s="96"/>
      <c r="EX783" s="96"/>
      <c r="EY783" s="96"/>
      <c r="EZ783" s="96"/>
      <c r="FA783" s="96"/>
      <c r="FB783" s="96"/>
      <c r="FC783" s="96"/>
      <c r="FD783" s="96"/>
      <c r="FE783" s="96"/>
      <c r="FF783" s="96"/>
      <c r="FG783" s="96"/>
      <c r="FH783" s="96"/>
      <c r="FI783" s="96"/>
      <c r="FJ783" s="96"/>
      <c r="FK783" s="96"/>
      <c r="FL783" s="96"/>
      <c r="FM783" s="96"/>
      <c r="FN783" s="96"/>
      <c r="FO783" s="96"/>
      <c r="FP783" s="96"/>
      <c r="FQ783" s="96"/>
      <c r="FR783" s="96"/>
      <c r="FS783" s="96"/>
      <c r="FT783" s="96"/>
      <c r="FU783" s="96"/>
      <c r="FV783" s="96"/>
      <c r="FW783" s="96"/>
      <c r="FX783" s="96"/>
      <c r="FY783" s="96"/>
      <c r="FZ783" s="96"/>
      <c r="GA783" s="96"/>
      <c r="GB783" s="96"/>
      <c r="GC783" s="96"/>
      <c r="GD783" s="96"/>
      <c r="GE783" s="96"/>
      <c r="GF783" s="96"/>
      <c r="GG783" s="96"/>
      <c r="GH783" s="96"/>
      <c r="GI783" s="96"/>
      <c r="GJ783" s="96"/>
      <c r="GK783" s="96"/>
      <c r="GL783" s="96"/>
      <c r="GM783" s="96"/>
      <c r="GN783" s="96"/>
      <c r="GO783" s="96"/>
      <c r="GP783" s="96"/>
    </row>
    <row r="784" spans="1:198" ht="2.25" hidden="1" customHeight="1">
      <c r="A784" s="333"/>
      <c r="B784" s="350"/>
      <c r="C784" s="344"/>
      <c r="D784" s="359"/>
      <c r="E784" s="349"/>
      <c r="F784" s="352"/>
      <c r="G784" s="357"/>
      <c r="H784" s="159"/>
      <c r="I784" s="160" t="s">
        <v>26</v>
      </c>
      <c r="J784" s="161">
        <f t="shared" ref="J784:W784" si="252">SUM(J780:J783)</f>
        <v>703913</v>
      </c>
      <c r="K784" s="161">
        <f>SUM(K780:K783)</f>
        <v>0</v>
      </c>
      <c r="L784" s="161">
        <f t="shared" si="252"/>
        <v>0</v>
      </c>
      <c r="M784" s="161">
        <f t="shared" si="252"/>
        <v>0</v>
      </c>
      <c r="N784" s="161">
        <f t="shared" si="252"/>
        <v>0</v>
      </c>
      <c r="O784" s="161">
        <f t="shared" si="252"/>
        <v>0</v>
      </c>
      <c r="P784" s="162">
        <f t="shared" si="252"/>
        <v>0</v>
      </c>
      <c r="Q784" s="162">
        <f t="shared" si="252"/>
        <v>0</v>
      </c>
      <c r="R784" s="162">
        <f t="shared" si="252"/>
        <v>0</v>
      </c>
      <c r="S784" s="162">
        <f t="shared" si="252"/>
        <v>0</v>
      </c>
      <c r="T784" s="162">
        <f t="shared" si="252"/>
        <v>0</v>
      </c>
      <c r="U784" s="162">
        <f t="shared" si="252"/>
        <v>0</v>
      </c>
      <c r="V784" s="162">
        <f t="shared" si="252"/>
        <v>0</v>
      </c>
      <c r="W784" s="162">
        <f t="shared" si="252"/>
        <v>0</v>
      </c>
      <c r="X784" s="337"/>
      <c r="Y784" s="40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  <c r="AK784" s="96"/>
      <c r="AL784" s="96"/>
      <c r="AM784" s="96"/>
      <c r="AN784" s="96"/>
      <c r="AO784" s="96"/>
      <c r="AP784" s="96"/>
      <c r="AQ784" s="96"/>
      <c r="AR784" s="96"/>
      <c r="AS784" s="96"/>
      <c r="AT784" s="96"/>
      <c r="AU784" s="96"/>
      <c r="AV784" s="96"/>
      <c r="AW784" s="96"/>
      <c r="AX784" s="96"/>
      <c r="AY784" s="96"/>
      <c r="AZ784" s="96"/>
      <c r="BA784" s="96"/>
      <c r="BB784" s="96"/>
      <c r="BC784" s="96"/>
      <c r="BD784" s="96"/>
      <c r="BE784" s="96"/>
      <c r="BF784" s="96"/>
      <c r="BG784" s="96"/>
      <c r="BH784" s="96"/>
      <c r="BI784" s="96"/>
      <c r="BJ784" s="96"/>
      <c r="BK784" s="96"/>
      <c r="BL784" s="96"/>
      <c r="BM784" s="96"/>
      <c r="BN784" s="96"/>
      <c r="BO784" s="96"/>
      <c r="BP784" s="96"/>
      <c r="BQ784" s="96"/>
      <c r="BR784" s="96"/>
      <c r="BS784" s="96"/>
      <c r="BT784" s="96"/>
      <c r="BU784" s="96"/>
      <c r="BV784" s="96"/>
      <c r="BW784" s="96"/>
      <c r="BX784" s="96"/>
      <c r="BY784" s="96"/>
      <c r="BZ784" s="96"/>
      <c r="CA784" s="96"/>
      <c r="CB784" s="96"/>
      <c r="CC784" s="96"/>
      <c r="CD784" s="96"/>
      <c r="CE784" s="96"/>
      <c r="CF784" s="96"/>
      <c r="CG784" s="96"/>
      <c r="CH784" s="96"/>
      <c r="CI784" s="96"/>
      <c r="CJ784" s="96"/>
      <c r="CK784" s="96"/>
      <c r="CL784" s="96"/>
      <c r="CM784" s="96"/>
      <c r="CN784" s="96"/>
      <c r="CO784" s="96"/>
      <c r="CP784" s="96"/>
      <c r="CQ784" s="96"/>
      <c r="CR784" s="96"/>
      <c r="CS784" s="96"/>
      <c r="CT784" s="96"/>
      <c r="CU784" s="96"/>
      <c r="CV784" s="96"/>
      <c r="CW784" s="96"/>
      <c r="CX784" s="96"/>
      <c r="CY784" s="96"/>
      <c r="CZ784" s="96"/>
      <c r="DA784" s="96"/>
      <c r="DB784" s="96"/>
      <c r="DC784" s="96"/>
      <c r="DD784" s="96"/>
      <c r="DE784" s="96"/>
      <c r="DF784" s="96"/>
      <c r="DG784" s="96"/>
      <c r="DH784" s="96"/>
      <c r="DI784" s="96"/>
      <c r="DJ784" s="96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6"/>
      <c r="DV784" s="96"/>
      <c r="DW784" s="96"/>
      <c r="DX784" s="96"/>
      <c r="DY784" s="96"/>
      <c r="DZ784" s="96"/>
      <c r="EA784" s="96"/>
      <c r="EB784" s="96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96"/>
      <c r="EZ784" s="96"/>
      <c r="FA784" s="96"/>
      <c r="FB784" s="96"/>
      <c r="FC784" s="96"/>
      <c r="FD784" s="96"/>
      <c r="FE784" s="96"/>
      <c r="FF784" s="96"/>
      <c r="FG784" s="96"/>
      <c r="FH784" s="96"/>
      <c r="FI784" s="96"/>
      <c r="FJ784" s="96"/>
      <c r="FK784" s="96"/>
      <c r="FL784" s="96"/>
      <c r="FM784" s="96"/>
      <c r="FN784" s="96"/>
      <c r="FO784" s="96"/>
      <c r="FP784" s="96"/>
      <c r="FQ784" s="96"/>
      <c r="FR784" s="96"/>
      <c r="FS784" s="96"/>
      <c r="FT784" s="96"/>
      <c r="FU784" s="96"/>
      <c r="FV784" s="96"/>
      <c r="FW784" s="96"/>
      <c r="FX784" s="96"/>
      <c r="FY784" s="96"/>
      <c r="FZ784" s="96"/>
      <c r="GA784" s="96"/>
      <c r="GB784" s="96"/>
      <c r="GC784" s="96"/>
      <c r="GD784" s="96"/>
      <c r="GE784" s="96"/>
      <c r="GF784" s="96"/>
      <c r="GG784" s="96"/>
      <c r="GH784" s="96"/>
      <c r="GI784" s="96"/>
      <c r="GJ784" s="96"/>
      <c r="GK784" s="96"/>
      <c r="GL784" s="96"/>
      <c r="GM784" s="96"/>
      <c r="GN784" s="96"/>
      <c r="GO784" s="96"/>
      <c r="GP784" s="96"/>
    </row>
    <row r="785" spans="1:198" ht="12.75" customHeight="1">
      <c r="A785" s="333">
        <v>68</v>
      </c>
      <c r="B785" s="336" t="s">
        <v>142</v>
      </c>
      <c r="C785" s="344">
        <v>2016</v>
      </c>
      <c r="D785" s="359">
        <v>2032</v>
      </c>
      <c r="E785" s="349" t="s">
        <v>27</v>
      </c>
      <c r="F785" s="352">
        <f>X785</f>
        <v>1500000</v>
      </c>
      <c r="G785" s="357">
        <v>92605</v>
      </c>
      <c r="H785" s="154">
        <v>6050</v>
      </c>
      <c r="I785" s="183" t="s">
        <v>28</v>
      </c>
      <c r="J785" s="203"/>
      <c r="K785" s="203"/>
      <c r="L785" s="164">
        <v>0</v>
      </c>
      <c r="M785" s="164">
        <v>0</v>
      </c>
      <c r="N785" s="157"/>
      <c r="O785" s="164">
        <v>600000</v>
      </c>
      <c r="P785" s="164">
        <v>150000</v>
      </c>
      <c r="Q785" s="164"/>
      <c r="R785" s="164"/>
      <c r="S785" s="164">
        <v>0</v>
      </c>
      <c r="T785" s="164">
        <v>400000</v>
      </c>
      <c r="U785" s="164">
        <v>350000</v>
      </c>
      <c r="V785" s="157"/>
      <c r="W785" s="157"/>
      <c r="X785" s="337">
        <f>SUM(L789:W789)</f>
        <v>1500000</v>
      </c>
      <c r="Y785" s="153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  <c r="AK785" s="96"/>
      <c r="AL785" s="96"/>
      <c r="AM785" s="96"/>
      <c r="AN785" s="96"/>
      <c r="AO785" s="96"/>
      <c r="AP785" s="96"/>
      <c r="AQ785" s="96"/>
      <c r="AR785" s="96"/>
      <c r="AS785" s="96"/>
      <c r="AT785" s="96"/>
      <c r="AU785" s="96"/>
      <c r="AV785" s="96"/>
      <c r="AW785" s="96"/>
      <c r="AX785" s="96"/>
      <c r="AY785" s="96"/>
      <c r="AZ785" s="96"/>
      <c r="BA785" s="96"/>
      <c r="BB785" s="96"/>
      <c r="BC785" s="96"/>
      <c r="BD785" s="96"/>
      <c r="BE785" s="96"/>
      <c r="BF785" s="96"/>
      <c r="BG785" s="96"/>
      <c r="BH785" s="96"/>
      <c r="BI785" s="96"/>
      <c r="BJ785" s="96"/>
      <c r="BK785" s="96"/>
      <c r="BL785" s="96"/>
      <c r="BM785" s="96"/>
      <c r="BN785" s="96"/>
      <c r="BO785" s="96"/>
      <c r="BP785" s="96"/>
      <c r="BQ785" s="96"/>
      <c r="BR785" s="96"/>
      <c r="BS785" s="96"/>
      <c r="BT785" s="96"/>
      <c r="BU785" s="96"/>
      <c r="BV785" s="96"/>
      <c r="BW785" s="96"/>
      <c r="BX785" s="96"/>
      <c r="BY785" s="96"/>
      <c r="BZ785" s="96"/>
      <c r="CA785" s="96"/>
      <c r="CB785" s="96"/>
      <c r="CC785" s="96"/>
      <c r="CD785" s="96"/>
      <c r="CE785" s="96"/>
      <c r="CF785" s="96"/>
      <c r="CG785" s="96"/>
      <c r="CH785" s="96"/>
      <c r="CI785" s="96"/>
      <c r="CJ785" s="96"/>
      <c r="CK785" s="96"/>
      <c r="CL785" s="96"/>
      <c r="CM785" s="96"/>
      <c r="CN785" s="96"/>
      <c r="CO785" s="96"/>
      <c r="CP785" s="96"/>
      <c r="CQ785" s="96"/>
      <c r="CR785" s="96"/>
      <c r="CS785" s="96"/>
      <c r="CT785" s="96"/>
      <c r="CU785" s="96"/>
      <c r="CV785" s="96"/>
      <c r="CW785" s="96"/>
      <c r="CX785" s="96"/>
      <c r="CY785" s="96"/>
      <c r="CZ785" s="96"/>
      <c r="DA785" s="96"/>
      <c r="DB785" s="96"/>
      <c r="DC785" s="96"/>
      <c r="DD785" s="96"/>
      <c r="DE785" s="96"/>
      <c r="DF785" s="96"/>
      <c r="DG785" s="96"/>
      <c r="DH785" s="96"/>
      <c r="DI785" s="96"/>
      <c r="DJ785" s="96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6"/>
      <c r="DV785" s="96"/>
      <c r="DW785" s="96"/>
      <c r="DX785" s="96"/>
      <c r="DY785" s="96"/>
      <c r="DZ785" s="96"/>
      <c r="EA785" s="96"/>
      <c r="EB785" s="96"/>
      <c r="EC785" s="96"/>
      <c r="ED785" s="96"/>
      <c r="EE785" s="96"/>
      <c r="EF785" s="96"/>
      <c r="EG785" s="96"/>
      <c r="EH785" s="96"/>
      <c r="EI785" s="96"/>
      <c r="EJ785" s="96"/>
      <c r="EK785" s="96"/>
      <c r="EL785" s="96"/>
      <c r="EM785" s="96"/>
      <c r="EN785" s="96"/>
      <c r="EO785" s="96"/>
      <c r="EP785" s="96"/>
      <c r="EQ785" s="96"/>
      <c r="ER785" s="96"/>
      <c r="ES785" s="96"/>
      <c r="ET785" s="96"/>
      <c r="EU785" s="96"/>
      <c r="EV785" s="96"/>
      <c r="EW785" s="96"/>
      <c r="EX785" s="96"/>
      <c r="EY785" s="96"/>
      <c r="EZ785" s="96"/>
      <c r="FA785" s="96"/>
      <c r="FB785" s="96"/>
      <c r="FC785" s="96"/>
      <c r="FD785" s="96"/>
      <c r="FE785" s="96"/>
      <c r="FF785" s="96"/>
      <c r="FG785" s="96"/>
      <c r="FH785" s="96"/>
      <c r="FI785" s="96"/>
      <c r="FJ785" s="96"/>
      <c r="FK785" s="96"/>
      <c r="FL785" s="96"/>
      <c r="FM785" s="96"/>
      <c r="FN785" s="96"/>
      <c r="FO785" s="96"/>
      <c r="FP785" s="96"/>
      <c r="FQ785" s="96"/>
      <c r="FR785" s="96"/>
      <c r="FS785" s="96"/>
      <c r="FT785" s="96"/>
      <c r="FU785" s="96"/>
      <c r="FV785" s="96"/>
      <c r="FW785" s="96"/>
      <c r="FX785" s="96"/>
      <c r="FY785" s="96"/>
      <c r="FZ785" s="96"/>
      <c r="GA785" s="96"/>
      <c r="GB785" s="96"/>
      <c r="GC785" s="96"/>
      <c r="GD785" s="96"/>
      <c r="GE785" s="96"/>
      <c r="GF785" s="96"/>
      <c r="GG785" s="96"/>
      <c r="GH785" s="96"/>
      <c r="GI785" s="96"/>
      <c r="GJ785" s="96"/>
      <c r="GK785" s="96"/>
      <c r="GL785" s="96"/>
      <c r="GM785" s="96"/>
      <c r="GN785" s="96"/>
      <c r="GO785" s="96"/>
      <c r="GP785" s="96"/>
    </row>
    <row r="786" spans="1:198" ht="12.75" customHeight="1">
      <c r="A786" s="333"/>
      <c r="B786" s="336"/>
      <c r="C786" s="344"/>
      <c r="D786" s="359"/>
      <c r="E786" s="349"/>
      <c r="F786" s="352"/>
      <c r="G786" s="357"/>
      <c r="H786" s="165"/>
      <c r="I786" s="166" t="s">
        <v>28</v>
      </c>
      <c r="J786" s="204"/>
      <c r="K786" s="205"/>
      <c r="L786" s="157"/>
      <c r="M786" s="157"/>
      <c r="N786" s="157"/>
      <c r="O786" s="164"/>
      <c r="P786" s="164"/>
      <c r="Q786" s="164"/>
      <c r="R786" s="164"/>
      <c r="S786" s="164"/>
      <c r="T786" s="164"/>
      <c r="U786" s="164"/>
      <c r="V786" s="157"/>
      <c r="W786" s="157"/>
      <c r="X786" s="337"/>
      <c r="Y786" s="153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  <c r="AK786" s="96"/>
      <c r="AL786" s="96"/>
      <c r="AM786" s="96"/>
      <c r="AN786" s="96"/>
      <c r="AO786" s="96"/>
      <c r="AP786" s="96"/>
      <c r="AQ786" s="96"/>
      <c r="AR786" s="96"/>
      <c r="AS786" s="96"/>
      <c r="AT786" s="96"/>
      <c r="AU786" s="96"/>
      <c r="AV786" s="96"/>
      <c r="AW786" s="96"/>
      <c r="AX786" s="96"/>
      <c r="AY786" s="96"/>
      <c r="AZ786" s="96"/>
      <c r="BA786" s="96"/>
      <c r="BB786" s="96"/>
      <c r="BC786" s="96"/>
      <c r="BD786" s="96"/>
      <c r="BE786" s="96"/>
      <c r="BF786" s="96"/>
      <c r="BG786" s="96"/>
      <c r="BH786" s="96"/>
      <c r="BI786" s="96"/>
      <c r="BJ786" s="96"/>
      <c r="BK786" s="96"/>
      <c r="BL786" s="96"/>
      <c r="BM786" s="96"/>
      <c r="BN786" s="96"/>
      <c r="BO786" s="96"/>
      <c r="BP786" s="96"/>
      <c r="BQ786" s="96"/>
      <c r="BR786" s="96"/>
      <c r="BS786" s="96"/>
      <c r="BT786" s="96"/>
      <c r="BU786" s="96"/>
      <c r="BV786" s="96"/>
      <c r="BW786" s="96"/>
      <c r="BX786" s="96"/>
      <c r="BY786" s="96"/>
      <c r="BZ786" s="96"/>
      <c r="CA786" s="96"/>
      <c r="CB786" s="96"/>
      <c r="CC786" s="96"/>
      <c r="CD786" s="96"/>
      <c r="CE786" s="96"/>
      <c r="CF786" s="96"/>
      <c r="CG786" s="96"/>
      <c r="CH786" s="96"/>
      <c r="CI786" s="96"/>
      <c r="CJ786" s="96"/>
      <c r="CK786" s="96"/>
      <c r="CL786" s="96"/>
      <c r="CM786" s="96"/>
      <c r="CN786" s="96"/>
      <c r="CO786" s="96"/>
      <c r="CP786" s="96"/>
      <c r="CQ786" s="96"/>
      <c r="CR786" s="96"/>
      <c r="CS786" s="96"/>
      <c r="CT786" s="96"/>
      <c r="CU786" s="96"/>
      <c r="CV786" s="96"/>
      <c r="CW786" s="96"/>
      <c r="CX786" s="96"/>
      <c r="CY786" s="96"/>
      <c r="CZ786" s="96"/>
      <c r="DA786" s="96"/>
      <c r="DB786" s="96"/>
      <c r="DC786" s="96"/>
      <c r="DD786" s="96"/>
      <c r="DE786" s="96"/>
      <c r="DF786" s="96"/>
      <c r="DG786" s="96"/>
      <c r="DH786" s="96"/>
      <c r="DI786" s="96"/>
      <c r="DJ786" s="96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6"/>
      <c r="DV786" s="96"/>
      <c r="DW786" s="96"/>
      <c r="DX786" s="96"/>
      <c r="DY786" s="96"/>
      <c r="DZ786" s="96"/>
      <c r="EA786" s="96"/>
      <c r="EB786" s="96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96"/>
      <c r="EZ786" s="96"/>
      <c r="FA786" s="96"/>
      <c r="FB786" s="96"/>
      <c r="FC786" s="96"/>
      <c r="FD786" s="96"/>
      <c r="FE786" s="96"/>
      <c r="FF786" s="96"/>
      <c r="FG786" s="96"/>
      <c r="FH786" s="96"/>
      <c r="FI786" s="96"/>
      <c r="FJ786" s="96"/>
      <c r="FK786" s="96"/>
      <c r="FL786" s="96"/>
      <c r="FM786" s="96"/>
      <c r="FN786" s="96"/>
      <c r="FO786" s="96"/>
      <c r="FP786" s="96"/>
      <c r="FQ786" s="96"/>
      <c r="FR786" s="96"/>
      <c r="FS786" s="96"/>
      <c r="FT786" s="96"/>
      <c r="FU786" s="96"/>
      <c r="FV786" s="96"/>
      <c r="FW786" s="96"/>
      <c r="FX786" s="96"/>
      <c r="FY786" s="96"/>
      <c r="FZ786" s="96"/>
      <c r="GA786" s="96"/>
      <c r="GB786" s="96"/>
      <c r="GC786" s="96"/>
      <c r="GD786" s="96"/>
      <c r="GE786" s="96"/>
      <c r="GF786" s="96"/>
      <c r="GG786" s="96"/>
      <c r="GH786" s="96"/>
      <c r="GI786" s="96"/>
      <c r="GJ786" s="96"/>
      <c r="GK786" s="96"/>
      <c r="GL786" s="96"/>
      <c r="GM786" s="96"/>
      <c r="GN786" s="96"/>
      <c r="GO786" s="96"/>
      <c r="GP786" s="96"/>
    </row>
    <row r="787" spans="1:198" ht="12.75" customHeight="1">
      <c r="A787" s="333"/>
      <c r="B787" s="336"/>
      <c r="C787" s="344"/>
      <c r="D787" s="359"/>
      <c r="E787" s="349"/>
      <c r="F787" s="352"/>
      <c r="G787" s="357"/>
      <c r="H787" s="165"/>
      <c r="I787" s="168" t="s">
        <v>30</v>
      </c>
      <c r="J787" s="202"/>
      <c r="K787" s="202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337"/>
      <c r="Y787" s="153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  <c r="AK787" s="96"/>
      <c r="AL787" s="96"/>
      <c r="AM787" s="96"/>
      <c r="AN787" s="96"/>
      <c r="AO787" s="96"/>
      <c r="AP787" s="96"/>
      <c r="AQ787" s="96"/>
      <c r="AR787" s="96"/>
      <c r="AS787" s="96"/>
      <c r="AT787" s="96"/>
      <c r="AU787" s="96"/>
      <c r="AV787" s="96"/>
      <c r="AW787" s="96"/>
      <c r="AX787" s="96"/>
      <c r="AY787" s="96"/>
      <c r="AZ787" s="96"/>
      <c r="BA787" s="96"/>
      <c r="BB787" s="96"/>
      <c r="BC787" s="96"/>
      <c r="BD787" s="96"/>
      <c r="BE787" s="96"/>
      <c r="BF787" s="96"/>
      <c r="BG787" s="96"/>
      <c r="BH787" s="96"/>
      <c r="BI787" s="96"/>
      <c r="BJ787" s="96"/>
      <c r="BK787" s="96"/>
      <c r="BL787" s="96"/>
      <c r="BM787" s="96"/>
      <c r="BN787" s="96"/>
      <c r="BO787" s="96"/>
      <c r="BP787" s="96"/>
      <c r="BQ787" s="96"/>
      <c r="BR787" s="96"/>
      <c r="BS787" s="96"/>
      <c r="BT787" s="96"/>
      <c r="BU787" s="96"/>
      <c r="BV787" s="96"/>
      <c r="BW787" s="96"/>
      <c r="BX787" s="96"/>
      <c r="BY787" s="96"/>
      <c r="BZ787" s="96"/>
      <c r="CA787" s="96"/>
      <c r="CB787" s="96"/>
      <c r="CC787" s="96"/>
      <c r="CD787" s="96"/>
      <c r="CE787" s="96"/>
      <c r="CF787" s="96"/>
      <c r="CG787" s="96"/>
      <c r="CH787" s="96"/>
      <c r="CI787" s="96"/>
      <c r="CJ787" s="96"/>
      <c r="CK787" s="96"/>
      <c r="CL787" s="96"/>
      <c r="CM787" s="96"/>
      <c r="CN787" s="96"/>
      <c r="CO787" s="96"/>
      <c r="CP787" s="96"/>
      <c r="CQ787" s="96"/>
      <c r="CR787" s="96"/>
      <c r="CS787" s="96"/>
      <c r="CT787" s="96"/>
      <c r="CU787" s="96"/>
      <c r="CV787" s="96"/>
      <c r="CW787" s="96"/>
      <c r="CX787" s="96"/>
      <c r="CY787" s="96"/>
      <c r="CZ787" s="96"/>
      <c r="DA787" s="96"/>
      <c r="DB787" s="96"/>
      <c r="DC787" s="96"/>
      <c r="DD787" s="96"/>
      <c r="DE787" s="96"/>
      <c r="DF787" s="96"/>
      <c r="DG787" s="96"/>
      <c r="DH787" s="96"/>
      <c r="DI787" s="96"/>
      <c r="DJ787" s="96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6"/>
      <c r="DV787" s="96"/>
      <c r="DW787" s="96"/>
      <c r="DX787" s="96"/>
      <c r="DY787" s="96"/>
      <c r="DZ787" s="96"/>
      <c r="EA787" s="96"/>
      <c r="EB787" s="96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96"/>
      <c r="EZ787" s="96"/>
      <c r="FA787" s="96"/>
      <c r="FB787" s="96"/>
      <c r="FC787" s="96"/>
      <c r="FD787" s="96"/>
      <c r="FE787" s="96"/>
      <c r="FF787" s="96"/>
      <c r="FG787" s="96"/>
      <c r="FH787" s="96"/>
      <c r="FI787" s="96"/>
      <c r="FJ787" s="96"/>
      <c r="FK787" s="96"/>
      <c r="FL787" s="96"/>
      <c r="FM787" s="96"/>
      <c r="FN787" s="96"/>
      <c r="FO787" s="96"/>
      <c r="FP787" s="96"/>
      <c r="FQ787" s="96"/>
      <c r="FR787" s="96"/>
      <c r="FS787" s="96"/>
      <c r="FT787" s="96"/>
      <c r="FU787" s="96"/>
      <c r="FV787" s="96"/>
      <c r="FW787" s="96"/>
      <c r="FX787" s="96"/>
      <c r="FY787" s="96"/>
      <c r="FZ787" s="96"/>
      <c r="GA787" s="96"/>
      <c r="GB787" s="96"/>
      <c r="GC787" s="96"/>
      <c r="GD787" s="96"/>
      <c r="GE787" s="96"/>
      <c r="GF787" s="96"/>
      <c r="GG787" s="96"/>
      <c r="GH787" s="96"/>
      <c r="GI787" s="96"/>
      <c r="GJ787" s="96"/>
      <c r="GK787" s="96"/>
      <c r="GL787" s="96"/>
      <c r="GM787" s="96"/>
      <c r="GN787" s="96"/>
      <c r="GO787" s="96"/>
      <c r="GP787" s="96"/>
    </row>
    <row r="788" spans="1:198" ht="12.75" customHeight="1">
      <c r="A788" s="333"/>
      <c r="B788" s="336"/>
      <c r="C788" s="344"/>
      <c r="D788" s="359"/>
      <c r="E788" s="349"/>
      <c r="F788" s="352"/>
      <c r="G788" s="357"/>
      <c r="I788" s="155" t="s">
        <v>55</v>
      </c>
      <c r="J788" s="202"/>
      <c r="K788" s="202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337"/>
      <c r="Y788" s="153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  <c r="AK788" s="96"/>
      <c r="AL788" s="96"/>
      <c r="AM788" s="96"/>
      <c r="AN788" s="96"/>
      <c r="AO788" s="96"/>
      <c r="AP788" s="96"/>
      <c r="AQ788" s="96"/>
      <c r="AR788" s="96"/>
      <c r="AS788" s="96"/>
      <c r="AT788" s="96"/>
      <c r="AU788" s="96"/>
      <c r="AV788" s="96"/>
      <c r="AW788" s="96"/>
      <c r="AX788" s="96"/>
      <c r="AY788" s="96"/>
      <c r="AZ788" s="96"/>
      <c r="BA788" s="96"/>
      <c r="BB788" s="96"/>
      <c r="BC788" s="96"/>
      <c r="BD788" s="96"/>
      <c r="BE788" s="96"/>
      <c r="BF788" s="96"/>
      <c r="BG788" s="96"/>
      <c r="BH788" s="96"/>
      <c r="BI788" s="96"/>
      <c r="BJ788" s="96"/>
      <c r="BK788" s="96"/>
      <c r="BL788" s="96"/>
      <c r="BM788" s="96"/>
      <c r="BN788" s="96"/>
      <c r="BO788" s="96"/>
      <c r="BP788" s="96"/>
      <c r="BQ788" s="96"/>
      <c r="BR788" s="96"/>
      <c r="BS788" s="96"/>
      <c r="BT788" s="96"/>
      <c r="BU788" s="96"/>
      <c r="BV788" s="96"/>
      <c r="BW788" s="96"/>
      <c r="BX788" s="96"/>
      <c r="BY788" s="96"/>
      <c r="BZ788" s="96"/>
      <c r="CA788" s="96"/>
      <c r="CB788" s="96"/>
      <c r="CC788" s="96"/>
      <c r="CD788" s="96"/>
      <c r="CE788" s="96"/>
      <c r="CF788" s="96"/>
      <c r="CG788" s="96"/>
      <c r="CH788" s="96"/>
      <c r="CI788" s="96"/>
      <c r="CJ788" s="96"/>
      <c r="CK788" s="96"/>
      <c r="CL788" s="96"/>
      <c r="CM788" s="96"/>
      <c r="CN788" s="96"/>
      <c r="CO788" s="96"/>
      <c r="CP788" s="96"/>
      <c r="CQ788" s="96"/>
      <c r="CR788" s="96"/>
      <c r="CS788" s="96"/>
      <c r="CT788" s="96"/>
      <c r="CU788" s="96"/>
      <c r="CV788" s="96"/>
      <c r="CW788" s="96"/>
      <c r="CX788" s="96"/>
      <c r="CY788" s="96"/>
      <c r="CZ788" s="96"/>
      <c r="DA788" s="96"/>
      <c r="DB788" s="96"/>
      <c r="DC788" s="96"/>
      <c r="DD788" s="96"/>
      <c r="DE788" s="96"/>
      <c r="DF788" s="96"/>
      <c r="DG788" s="96"/>
      <c r="DH788" s="96"/>
      <c r="DI788" s="96"/>
      <c r="DJ788" s="96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6"/>
      <c r="DV788" s="96"/>
      <c r="DW788" s="96"/>
      <c r="DX788" s="96"/>
      <c r="DY788" s="96"/>
      <c r="DZ788" s="96"/>
      <c r="EA788" s="96"/>
      <c r="EB788" s="96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96"/>
      <c r="EZ788" s="96"/>
      <c r="FA788" s="96"/>
      <c r="FB788" s="96"/>
      <c r="FC788" s="96"/>
      <c r="FD788" s="96"/>
      <c r="FE788" s="96"/>
      <c r="FF788" s="96"/>
      <c r="FG788" s="96"/>
      <c r="FH788" s="96"/>
      <c r="FI788" s="96"/>
      <c r="FJ788" s="96"/>
      <c r="FK788" s="96"/>
      <c r="FL788" s="96"/>
      <c r="FM788" s="96"/>
      <c r="FN788" s="96"/>
      <c r="FO788" s="96"/>
      <c r="FP788" s="96"/>
      <c r="FQ788" s="96"/>
      <c r="FR788" s="96"/>
      <c r="FS788" s="96"/>
      <c r="FT788" s="96"/>
      <c r="FU788" s="96"/>
      <c r="FV788" s="96"/>
      <c r="FW788" s="96"/>
      <c r="FX788" s="96"/>
      <c r="FY788" s="96"/>
      <c r="FZ788" s="96"/>
      <c r="GA788" s="96"/>
      <c r="GB788" s="96"/>
      <c r="GC788" s="96"/>
      <c r="GD788" s="96"/>
      <c r="GE788" s="96"/>
      <c r="GF788" s="96"/>
      <c r="GG788" s="96"/>
      <c r="GH788" s="96"/>
      <c r="GI788" s="96"/>
      <c r="GJ788" s="96"/>
      <c r="GK788" s="96"/>
      <c r="GL788" s="96"/>
      <c r="GM788" s="96"/>
      <c r="GN788" s="96"/>
      <c r="GO788" s="96"/>
      <c r="GP788" s="96"/>
    </row>
    <row r="789" spans="1:198" ht="12.75" customHeight="1">
      <c r="A789" s="333"/>
      <c r="B789" s="336"/>
      <c r="C789" s="344"/>
      <c r="D789" s="359"/>
      <c r="E789" s="349"/>
      <c r="F789" s="352"/>
      <c r="G789" s="357"/>
      <c r="H789" s="159"/>
      <c r="I789" s="160" t="s">
        <v>26</v>
      </c>
      <c r="J789" s="202"/>
      <c r="K789" s="202"/>
      <c r="L789" s="161">
        <f t="shared" ref="L789:W789" si="253">SUM(L785:L788)</f>
        <v>0</v>
      </c>
      <c r="M789" s="161">
        <f t="shared" si="253"/>
        <v>0</v>
      </c>
      <c r="N789" s="161">
        <f t="shared" si="253"/>
        <v>0</v>
      </c>
      <c r="O789" s="161">
        <f t="shared" si="253"/>
        <v>600000</v>
      </c>
      <c r="P789" s="161">
        <f t="shared" si="253"/>
        <v>150000</v>
      </c>
      <c r="Q789" s="161">
        <f t="shared" si="253"/>
        <v>0</v>
      </c>
      <c r="R789" s="161">
        <f t="shared" si="253"/>
        <v>0</v>
      </c>
      <c r="S789" s="161">
        <f t="shared" si="253"/>
        <v>0</v>
      </c>
      <c r="T789" s="161">
        <f t="shared" si="253"/>
        <v>400000</v>
      </c>
      <c r="U789" s="161">
        <f t="shared" si="253"/>
        <v>350000</v>
      </c>
      <c r="V789" s="162">
        <f t="shared" si="253"/>
        <v>0</v>
      </c>
      <c r="W789" s="162">
        <f t="shared" si="253"/>
        <v>0</v>
      </c>
      <c r="X789" s="337"/>
      <c r="Y789" s="153"/>
      <c r="Z789" s="96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  <c r="AK789" s="96"/>
      <c r="AL789" s="96"/>
      <c r="AM789" s="96"/>
      <c r="AN789" s="96"/>
      <c r="AO789" s="96"/>
      <c r="AP789" s="96"/>
      <c r="AQ789" s="96"/>
      <c r="AR789" s="96"/>
      <c r="AS789" s="96"/>
      <c r="AT789" s="96"/>
      <c r="AU789" s="96"/>
      <c r="AV789" s="96"/>
      <c r="AW789" s="96"/>
      <c r="AX789" s="96"/>
      <c r="AY789" s="96"/>
      <c r="AZ789" s="96"/>
      <c r="BA789" s="96"/>
      <c r="BB789" s="96"/>
      <c r="BC789" s="96"/>
      <c r="BD789" s="96"/>
      <c r="BE789" s="96"/>
      <c r="BF789" s="96"/>
      <c r="BG789" s="96"/>
      <c r="BH789" s="96"/>
      <c r="BI789" s="96"/>
      <c r="BJ789" s="96"/>
      <c r="BK789" s="96"/>
      <c r="BL789" s="96"/>
      <c r="BM789" s="96"/>
      <c r="BN789" s="96"/>
      <c r="BO789" s="96"/>
      <c r="BP789" s="96"/>
      <c r="BQ789" s="96"/>
      <c r="BR789" s="96"/>
      <c r="BS789" s="96"/>
      <c r="BT789" s="96"/>
      <c r="BU789" s="96"/>
      <c r="BV789" s="96"/>
      <c r="BW789" s="96"/>
      <c r="BX789" s="96"/>
      <c r="BY789" s="96"/>
      <c r="BZ789" s="96"/>
      <c r="CA789" s="96"/>
      <c r="CB789" s="96"/>
      <c r="CC789" s="96"/>
      <c r="CD789" s="96"/>
      <c r="CE789" s="96"/>
      <c r="CF789" s="96"/>
      <c r="CG789" s="96"/>
      <c r="CH789" s="96"/>
      <c r="CI789" s="96"/>
      <c r="CJ789" s="96"/>
      <c r="CK789" s="96"/>
      <c r="CL789" s="96"/>
      <c r="CM789" s="96"/>
      <c r="CN789" s="96"/>
      <c r="CO789" s="96"/>
      <c r="CP789" s="96"/>
      <c r="CQ789" s="96"/>
      <c r="CR789" s="96"/>
      <c r="CS789" s="96"/>
      <c r="CT789" s="96"/>
      <c r="CU789" s="96"/>
      <c r="CV789" s="96"/>
      <c r="CW789" s="96"/>
      <c r="CX789" s="96"/>
      <c r="CY789" s="96"/>
      <c r="CZ789" s="96"/>
      <c r="DA789" s="96"/>
      <c r="DB789" s="96"/>
      <c r="DC789" s="96"/>
      <c r="DD789" s="96"/>
      <c r="DE789" s="96"/>
      <c r="DF789" s="96"/>
      <c r="DG789" s="96"/>
      <c r="DH789" s="96"/>
      <c r="DI789" s="96"/>
      <c r="DJ789" s="96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6"/>
      <c r="DV789" s="96"/>
      <c r="DW789" s="96"/>
      <c r="DX789" s="96"/>
      <c r="DY789" s="96"/>
      <c r="DZ789" s="96"/>
      <c r="EA789" s="96"/>
      <c r="EB789" s="96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96"/>
      <c r="EZ789" s="96"/>
      <c r="FA789" s="96"/>
      <c r="FB789" s="96"/>
      <c r="FC789" s="96"/>
      <c r="FD789" s="96"/>
      <c r="FE789" s="96"/>
      <c r="FF789" s="96"/>
      <c r="FG789" s="96"/>
      <c r="FH789" s="96"/>
      <c r="FI789" s="96"/>
      <c r="FJ789" s="96"/>
      <c r="FK789" s="96"/>
      <c r="FL789" s="96"/>
      <c r="FM789" s="96"/>
      <c r="FN789" s="96"/>
      <c r="FO789" s="96"/>
      <c r="FP789" s="96"/>
      <c r="FQ789" s="96"/>
      <c r="FR789" s="96"/>
      <c r="FS789" s="96"/>
      <c r="FT789" s="96"/>
      <c r="FU789" s="96"/>
      <c r="FV789" s="96"/>
      <c r="FW789" s="96"/>
      <c r="FX789" s="96"/>
      <c r="FY789" s="96"/>
      <c r="FZ789" s="96"/>
      <c r="GA789" s="96"/>
      <c r="GB789" s="96"/>
      <c r="GC789" s="96"/>
      <c r="GD789" s="96"/>
      <c r="GE789" s="96"/>
      <c r="GF789" s="96"/>
      <c r="GG789" s="96"/>
      <c r="GH789" s="96"/>
      <c r="GI789" s="96"/>
      <c r="GJ789" s="96"/>
      <c r="GK789" s="96"/>
      <c r="GL789" s="96"/>
      <c r="GM789" s="96"/>
      <c r="GN789" s="96"/>
      <c r="GO789" s="96"/>
      <c r="GP789" s="96"/>
    </row>
    <row r="790" spans="1:198" hidden="1">
      <c r="A790" s="55"/>
      <c r="B790" s="23"/>
      <c r="C790" s="23"/>
      <c r="D790" s="23"/>
      <c r="E790" s="23"/>
      <c r="F790" s="23"/>
      <c r="G790" s="23"/>
      <c r="H790" s="23"/>
      <c r="I790" s="397"/>
      <c r="J790" s="397"/>
      <c r="K790" s="397"/>
      <c r="L790" s="397"/>
      <c r="M790" s="240"/>
      <c r="N790" s="240"/>
      <c r="O790" s="240"/>
      <c r="P790" s="23"/>
      <c r="Q790" s="23"/>
      <c r="R790" s="23"/>
      <c r="S790" s="23"/>
      <c r="T790" s="23"/>
      <c r="U790" s="23"/>
      <c r="V790" s="23"/>
      <c r="W790" s="23"/>
      <c r="X790" s="23"/>
    </row>
    <row r="791" spans="1:198" ht="15" hidden="1" customHeight="1">
      <c r="A791" s="55"/>
      <c r="B791" s="23"/>
      <c r="C791" s="23"/>
      <c r="D791" s="23"/>
      <c r="E791" s="23"/>
      <c r="F791" s="23"/>
      <c r="G791" s="23"/>
      <c r="H791" s="23"/>
      <c r="I791" s="397"/>
      <c r="J791" s="397"/>
      <c r="K791" s="397"/>
      <c r="L791" s="397"/>
      <c r="M791" s="246"/>
      <c r="N791" s="246"/>
      <c r="O791" s="246"/>
      <c r="P791" s="23"/>
      <c r="Q791" s="23"/>
      <c r="R791" s="23"/>
      <c r="S791" s="23"/>
      <c r="T791" s="23"/>
      <c r="U791" s="23"/>
      <c r="V791" s="23"/>
      <c r="W791" s="23"/>
      <c r="X791" s="23"/>
    </row>
    <row r="792" spans="1:198" hidden="1">
      <c r="A792" s="55"/>
      <c r="B792" s="23"/>
      <c r="C792" s="23"/>
      <c r="D792" s="23"/>
      <c r="E792" s="23"/>
      <c r="F792" s="23"/>
      <c r="G792" s="23"/>
      <c r="H792" s="23"/>
      <c r="I792" s="397"/>
      <c r="J792" s="397"/>
      <c r="K792" s="397"/>
      <c r="L792" s="397"/>
      <c r="M792" s="239"/>
      <c r="N792" s="239"/>
      <c r="O792" s="239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198" hidden="1">
      <c r="A793" s="55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198" hidden="1">
      <c r="A794" s="55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198" hidden="1">
      <c r="A795" s="55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198" hidden="1">
      <c r="A796" s="55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198" hidden="1">
      <c r="A797" s="55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198" hidden="1">
      <c r="A798" s="55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198" hidden="1">
      <c r="A799" s="55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198" hidden="1">
      <c r="A800" s="55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 hidden="1">
      <c r="A801" s="55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 hidden="1">
      <c r="A802" s="55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 hidden="1">
      <c r="A803" s="55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 hidden="1">
      <c r="A804" s="55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 hidden="1">
      <c r="A805" s="55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 hidden="1">
      <c r="A806" s="55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 hidden="1">
      <c r="A807" s="55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 hidden="1">
      <c r="A808" s="55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 hidden="1">
      <c r="A809" s="55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 hidden="1">
      <c r="A810" s="55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 hidden="1">
      <c r="A811" s="55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 hidden="1">
      <c r="A812" s="55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 hidden="1">
      <c r="A813" s="55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 hidden="1">
      <c r="A814" s="55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 hidden="1">
      <c r="A815" s="55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 hidden="1">
      <c r="A816" s="55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 hidden="1">
      <c r="A817" s="55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 hidden="1">
      <c r="A818" s="55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 hidden="1">
      <c r="A819" s="55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 hidden="1">
      <c r="A820" s="55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 hidden="1">
      <c r="A821" s="55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 hidden="1">
      <c r="A822" s="55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 hidden="1">
      <c r="A823" s="55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 hidden="1">
      <c r="A824" s="55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 hidden="1">
      <c r="A825" s="55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 hidden="1">
      <c r="A826" s="55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 hidden="1">
      <c r="A827" s="55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 hidden="1">
      <c r="A828" s="55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 hidden="1">
      <c r="A829" s="55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 hidden="1">
      <c r="A830" s="55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 hidden="1">
      <c r="A831" s="55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 hidden="1">
      <c r="A832" s="55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 hidden="1">
      <c r="A833" s="55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 hidden="1">
      <c r="A834" s="55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 hidden="1">
      <c r="A835" s="55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 hidden="1">
      <c r="A836" s="55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 hidden="1">
      <c r="A837" s="55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 hidden="1">
      <c r="A838" s="55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 hidden="1">
      <c r="A839" s="55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 hidden="1">
      <c r="A840" s="55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 hidden="1">
      <c r="A841" s="55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 hidden="1">
      <c r="A842" s="55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 hidden="1">
      <c r="A843" s="55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 hidden="1">
      <c r="A844" s="55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 hidden="1">
      <c r="A845" s="55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 hidden="1"/>
    <row r="847" spans="1:24" hidden="1"/>
    <row r="848" spans="1:24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spans="1:24" hidden="1"/>
    <row r="17026" spans="1:24" hidden="1"/>
    <row r="17027" spans="1:24" hidden="1"/>
    <row r="17028" spans="1:24" hidden="1"/>
    <row r="17029" spans="1:24" ht="11.25" hidden="1" customHeight="1">
      <c r="A17029" s="333">
        <v>69</v>
      </c>
      <c r="B17029" s="336" t="s">
        <v>247</v>
      </c>
      <c r="C17029" s="359">
        <v>2023</v>
      </c>
      <c r="D17029" s="359">
        <v>2024</v>
      </c>
      <c r="E17029" s="354" t="s">
        <v>27</v>
      </c>
      <c r="F17029" s="352">
        <f>38063+M17029-38063</f>
        <v>0</v>
      </c>
      <c r="G17029" s="357">
        <v>92109</v>
      </c>
      <c r="H17029" s="165">
        <v>6050</v>
      </c>
      <c r="I17029" s="183" t="s">
        <v>28</v>
      </c>
      <c r="J17029" s="203"/>
      <c r="K17029" s="203"/>
      <c r="L17029" s="164">
        <v>0</v>
      </c>
      <c r="M17029" s="164">
        <v>0</v>
      </c>
      <c r="N17029" s="157"/>
      <c r="O17029" s="164"/>
      <c r="P17029" s="164"/>
      <c r="Q17029" s="164"/>
      <c r="R17029" s="164"/>
      <c r="S17029" s="164"/>
      <c r="T17029" s="164"/>
      <c r="U17029" s="164"/>
      <c r="V17029" s="157"/>
      <c r="W17029" s="157"/>
      <c r="X17029" s="360">
        <f>SUM(L17033:W17033)</f>
        <v>0</v>
      </c>
    </row>
    <row r="17030" spans="1:24" ht="11.25" hidden="1" customHeight="1">
      <c r="A17030" s="333"/>
      <c r="B17030" s="336"/>
      <c r="C17030" s="359"/>
      <c r="D17030" s="359"/>
      <c r="E17030" s="354"/>
      <c r="F17030" s="352"/>
      <c r="G17030" s="357"/>
      <c r="H17030" s="165"/>
      <c r="I17030" s="166" t="s">
        <v>28</v>
      </c>
      <c r="J17030" s="204"/>
      <c r="K17030" s="205"/>
      <c r="L17030" s="157"/>
      <c r="M17030" s="157"/>
      <c r="N17030" s="157"/>
      <c r="O17030" s="164"/>
      <c r="P17030" s="164"/>
      <c r="Q17030" s="164"/>
      <c r="R17030" s="164"/>
      <c r="S17030" s="164"/>
      <c r="T17030" s="164"/>
      <c r="U17030" s="164"/>
      <c r="V17030" s="157"/>
      <c r="W17030" s="157"/>
      <c r="X17030" s="360"/>
    </row>
    <row r="17031" spans="1:24" ht="11.25" hidden="1" customHeight="1">
      <c r="A17031" s="333"/>
      <c r="B17031" s="336"/>
      <c r="C17031" s="359"/>
      <c r="D17031" s="359"/>
      <c r="E17031" s="354"/>
      <c r="F17031" s="352"/>
      <c r="G17031" s="357"/>
      <c r="H17031" s="165"/>
      <c r="I17031" s="168" t="s">
        <v>30</v>
      </c>
      <c r="J17031" s="202"/>
      <c r="K17031" s="202"/>
      <c r="L17031" s="157"/>
      <c r="M17031" s="157"/>
      <c r="N17031" s="157"/>
      <c r="O17031" s="157"/>
      <c r="P17031" s="157"/>
      <c r="Q17031" s="157"/>
      <c r="R17031" s="157"/>
      <c r="S17031" s="157"/>
      <c r="T17031" s="157"/>
      <c r="U17031" s="157"/>
      <c r="V17031" s="157"/>
      <c r="W17031" s="157"/>
      <c r="X17031" s="360"/>
    </row>
    <row r="17032" spans="1:24" ht="11.25" hidden="1" customHeight="1">
      <c r="A17032" s="333"/>
      <c r="B17032" s="336"/>
      <c r="C17032" s="359"/>
      <c r="D17032" s="359"/>
      <c r="E17032" s="354"/>
      <c r="F17032" s="352"/>
      <c r="G17032" s="357"/>
      <c r="H17032" s="244"/>
      <c r="I17032" s="155" t="s">
        <v>55</v>
      </c>
      <c r="J17032" s="202"/>
      <c r="K17032" s="202"/>
      <c r="L17032" s="157"/>
      <c r="M17032" s="157"/>
      <c r="N17032" s="157"/>
      <c r="O17032" s="157"/>
      <c r="P17032" s="157"/>
      <c r="Q17032" s="157"/>
      <c r="R17032" s="157"/>
      <c r="S17032" s="157"/>
      <c r="T17032" s="157"/>
      <c r="U17032" s="157"/>
      <c r="V17032" s="157"/>
      <c r="W17032" s="157"/>
      <c r="X17032" s="360"/>
    </row>
    <row r="17033" spans="1:24" ht="12.75" hidden="1" customHeight="1">
      <c r="A17033" s="333"/>
      <c r="B17033" s="336"/>
      <c r="C17033" s="359"/>
      <c r="D17033" s="359"/>
      <c r="E17033" s="354"/>
      <c r="F17033" s="352"/>
      <c r="G17033" s="357"/>
      <c r="H17033" s="316"/>
      <c r="I17033" s="160" t="s">
        <v>26</v>
      </c>
      <c r="J17033" s="202"/>
      <c r="K17033" s="202"/>
      <c r="L17033" s="161">
        <f t="shared" ref="L17033:W17033" si="254">SUM(L17029:L17032)</f>
        <v>0</v>
      </c>
      <c r="M17033" s="161">
        <f t="shared" si="254"/>
        <v>0</v>
      </c>
      <c r="N17033" s="161">
        <f t="shared" si="254"/>
        <v>0</v>
      </c>
      <c r="O17033" s="161">
        <f t="shared" si="254"/>
        <v>0</v>
      </c>
      <c r="P17033" s="161">
        <f t="shared" si="254"/>
        <v>0</v>
      </c>
      <c r="Q17033" s="161">
        <f t="shared" si="254"/>
        <v>0</v>
      </c>
      <c r="R17033" s="161">
        <f t="shared" si="254"/>
        <v>0</v>
      </c>
      <c r="S17033" s="161">
        <f t="shared" si="254"/>
        <v>0</v>
      </c>
      <c r="T17033" s="161">
        <f t="shared" si="254"/>
        <v>0</v>
      </c>
      <c r="U17033" s="161">
        <f t="shared" si="254"/>
        <v>0</v>
      </c>
      <c r="V17033" s="162">
        <f t="shared" si="254"/>
        <v>0</v>
      </c>
      <c r="W17033" s="162">
        <f t="shared" si="254"/>
        <v>0</v>
      </c>
      <c r="X17033" s="360"/>
    </row>
    <row r="17034" spans="1:24" hidden="1"/>
    <row r="17035" spans="1:24" hidden="1"/>
    <row r="17036" spans="1:24" hidden="1"/>
    <row r="17037" spans="1:24" hidden="1"/>
    <row r="17038" spans="1:24" hidden="1"/>
    <row r="17039" spans="1:24" hidden="1"/>
    <row r="17040" spans="1:24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spans="13:13" hidden="1"/>
    <row r="20546" spans="13:13" hidden="1"/>
    <row r="20547" spans="13:13" hidden="1"/>
    <row r="20548" spans="13:13" hidden="1"/>
    <row r="20549" spans="13:13" hidden="1"/>
    <row r="20550" spans="13:13" hidden="1"/>
    <row r="20551" spans="13:13" hidden="1"/>
    <row r="20552" spans="13:13" hidden="1"/>
    <row r="20553" spans="13:13" hidden="1"/>
    <row r="20554" spans="13:13" hidden="1"/>
    <row r="20555" spans="13:13" hidden="1"/>
    <row r="20556" spans="13:13" hidden="1">
      <c r="M20556" s="317"/>
    </row>
    <row r="20557" spans="13:13">
      <c r="M20557" s="1"/>
    </row>
    <row r="20558" spans="13:13">
      <c r="M20558" s="1"/>
    </row>
    <row r="20559" spans="13:13">
      <c r="M20559" s="1"/>
    </row>
    <row r="20560" spans="13:13">
      <c r="M20560" s="1"/>
    </row>
    <row r="20561" spans="13:13">
      <c r="M20561" s="1"/>
    </row>
    <row r="20562" spans="13:13">
      <c r="M20562" s="1"/>
    </row>
    <row r="20563" spans="13:13">
      <c r="M20563" s="1"/>
    </row>
    <row r="20564" spans="13:13">
      <c r="M20564" s="1"/>
    </row>
    <row r="20565" spans="13:13">
      <c r="M20565" s="1"/>
    </row>
    <row r="20566" spans="13:13">
      <c r="M20566" s="1"/>
    </row>
    <row r="20567" spans="13:13">
      <c r="M20567" s="1"/>
    </row>
    <row r="20568" spans="13:13">
      <c r="M20568" s="1"/>
    </row>
    <row r="20569" spans="13:13">
      <c r="M20569" s="1"/>
    </row>
    <row r="20570" spans="13:13">
      <c r="M20570" s="1"/>
    </row>
    <row r="20571" spans="13:13">
      <c r="M20571" s="1"/>
    </row>
    <row r="20572" spans="13:13">
      <c r="M20572" s="1"/>
    </row>
    <row r="20573" spans="13:13">
      <c r="M20573" s="1"/>
    </row>
    <row r="20574" spans="13:13">
      <c r="M20574" s="1"/>
    </row>
    <row r="20575" spans="13:13">
      <c r="M20575" s="1"/>
    </row>
    <row r="20576" spans="13:13">
      <c r="M20576" s="1"/>
    </row>
    <row r="20577" spans="13:13">
      <c r="M20577" s="1"/>
    </row>
    <row r="20578" spans="13:13">
      <c r="M20578" s="1"/>
    </row>
    <row r="20579" spans="13:13">
      <c r="M20579" s="1"/>
    </row>
    <row r="20580" spans="13:13">
      <c r="M20580" s="1"/>
    </row>
    <row r="20581" spans="13:13">
      <c r="M20581" s="1"/>
    </row>
    <row r="20582" spans="13:13">
      <c r="M20582" s="1"/>
    </row>
    <row r="20583" spans="13:13">
      <c r="M20583" s="1"/>
    </row>
    <row r="20584" spans="13:13">
      <c r="M20584" s="1"/>
    </row>
    <row r="20585" spans="13:13">
      <c r="M20585" s="1"/>
    </row>
    <row r="20586" spans="13:13">
      <c r="M20586" s="1"/>
    </row>
    <row r="20587" spans="13:13">
      <c r="M20587" s="1"/>
    </row>
    <row r="20588" spans="13:13">
      <c r="M20588" s="1"/>
    </row>
    <row r="20589" spans="13:13">
      <c r="M20589" s="1"/>
    </row>
    <row r="20590" spans="13:13">
      <c r="M20590" s="1"/>
    </row>
    <row r="20591" spans="13:13">
      <c r="M20591" s="1"/>
    </row>
    <row r="20592" spans="13:13">
      <c r="M20592" s="1"/>
    </row>
    <row r="20593" spans="13:13">
      <c r="M20593" s="1"/>
    </row>
    <row r="20594" spans="13:13">
      <c r="M20594" s="1"/>
    </row>
    <row r="20595" spans="13:13">
      <c r="M20595" s="1"/>
    </row>
    <row r="20596" spans="13:13">
      <c r="M20596" s="1"/>
    </row>
    <row r="20597" spans="13:13">
      <c r="M20597" s="1"/>
    </row>
    <row r="20598" spans="13:13">
      <c r="M20598" s="1"/>
    </row>
    <row r="20599" spans="13:13">
      <c r="M20599" s="1"/>
    </row>
    <row r="20600" spans="13:13">
      <c r="M20600" s="1"/>
    </row>
    <row r="20601" spans="13:13">
      <c r="M20601" s="1"/>
    </row>
    <row r="20602" spans="13:13">
      <c r="M20602" s="1"/>
    </row>
    <row r="20603" spans="13:13">
      <c r="M20603" s="1"/>
    </row>
    <row r="20604" spans="13:13">
      <c r="M20604" s="1"/>
    </row>
    <row r="20605" spans="13:13">
      <c r="M20605" s="1"/>
    </row>
    <row r="20606" spans="13:13">
      <c r="M20606" s="1"/>
    </row>
    <row r="20607" spans="13:13">
      <c r="M20607" s="1"/>
    </row>
    <row r="20608" spans="13:13">
      <c r="M20608" s="1"/>
    </row>
    <row r="20609" spans="13:13">
      <c r="M20609" s="1"/>
    </row>
    <row r="20610" spans="13:13">
      <c r="M20610" s="1"/>
    </row>
    <row r="20611" spans="13:13">
      <c r="M20611" s="1"/>
    </row>
    <row r="20612" spans="13:13">
      <c r="M20612" s="1"/>
    </row>
    <row r="20613" spans="13:13">
      <c r="M20613" s="1"/>
    </row>
    <row r="20614" spans="13:13">
      <c r="M20614" s="1"/>
    </row>
    <row r="20615" spans="13:13">
      <c r="M20615" s="1"/>
    </row>
  </sheetData>
  <mergeCells count="1218">
    <mergeCell ref="B57:B62"/>
    <mergeCell ref="F115:F118"/>
    <mergeCell ref="E97:E102"/>
    <mergeCell ref="X394:X398"/>
    <mergeCell ref="G409:G413"/>
    <mergeCell ref="X484:X488"/>
    <mergeCell ref="X434:X438"/>
    <mergeCell ref="C524:C528"/>
    <mergeCell ref="D504:D508"/>
    <mergeCell ref="X509:X513"/>
    <mergeCell ref="C399:C403"/>
    <mergeCell ref="E424:E428"/>
    <mergeCell ref="A424:A428"/>
    <mergeCell ref="A409:A413"/>
    <mergeCell ref="A439:A443"/>
    <mergeCell ref="A369:A373"/>
    <mergeCell ref="G369:G373"/>
    <mergeCell ref="E384:E388"/>
    <mergeCell ref="F329:F333"/>
    <mergeCell ref="B354:B358"/>
    <mergeCell ref="C354:C358"/>
    <mergeCell ref="E504:E508"/>
    <mergeCell ref="E444:E448"/>
    <mergeCell ref="X444:X448"/>
    <mergeCell ref="C454:C458"/>
    <mergeCell ref="E399:E403"/>
    <mergeCell ref="E404:E408"/>
    <mergeCell ref="F409:F413"/>
    <mergeCell ref="X364:X368"/>
    <mergeCell ref="X369:X373"/>
    <mergeCell ref="E434:E438"/>
    <mergeCell ref="F424:F428"/>
    <mergeCell ref="F619:F623"/>
    <mergeCell ref="A619:A623"/>
    <mergeCell ref="E599:E603"/>
    <mergeCell ref="E619:E623"/>
    <mergeCell ref="C619:C623"/>
    <mergeCell ref="A454:A458"/>
    <mergeCell ref="D614:D618"/>
    <mergeCell ref="C690:C694"/>
    <mergeCell ref="D690:D694"/>
    <mergeCell ref="E690:E694"/>
    <mergeCell ref="F690:F694"/>
    <mergeCell ref="G690:G694"/>
    <mergeCell ref="X690:X694"/>
    <mergeCell ref="A690:A694"/>
    <mergeCell ref="E63:E68"/>
    <mergeCell ref="F63:F68"/>
    <mergeCell ref="G63:G68"/>
    <mergeCell ref="X63:X68"/>
    <mergeCell ref="X574:X578"/>
    <mergeCell ref="F579:F583"/>
    <mergeCell ref="X559:X563"/>
    <mergeCell ref="X479:X483"/>
    <mergeCell ref="X474:X478"/>
    <mergeCell ref="A494:A498"/>
    <mergeCell ref="X524:X528"/>
    <mergeCell ref="X529:X533"/>
    <mergeCell ref="X539:X543"/>
    <mergeCell ref="F584:F588"/>
    <mergeCell ref="A554:A558"/>
    <mergeCell ref="D464:D468"/>
    <mergeCell ref="E464:E468"/>
    <mergeCell ref="F594:F598"/>
    <mergeCell ref="B604:B608"/>
    <mergeCell ref="A539:A543"/>
    <mergeCell ref="G489:G493"/>
    <mergeCell ref="G479:G483"/>
    <mergeCell ref="E564:E568"/>
    <mergeCell ref="F564:F568"/>
    <mergeCell ref="G564:G568"/>
    <mergeCell ref="D459:D463"/>
    <mergeCell ref="D469:D473"/>
    <mergeCell ref="A479:A483"/>
    <mergeCell ref="B574:B578"/>
    <mergeCell ref="B549:B553"/>
    <mergeCell ref="D534:D538"/>
    <mergeCell ref="G579:G583"/>
    <mergeCell ref="G534:G538"/>
    <mergeCell ref="E539:E543"/>
    <mergeCell ref="B544:B548"/>
    <mergeCell ref="C604:C608"/>
    <mergeCell ref="B569:B573"/>
    <mergeCell ref="B589:B593"/>
    <mergeCell ref="C594:C598"/>
    <mergeCell ref="G589:G593"/>
    <mergeCell ref="F604:F608"/>
    <mergeCell ref="A604:A608"/>
    <mergeCell ref="A599:A603"/>
    <mergeCell ref="X760:X764"/>
    <mergeCell ref="X745:X749"/>
    <mergeCell ref="X750:X754"/>
    <mergeCell ref="X740:X744"/>
    <mergeCell ref="A45:A49"/>
    <mergeCell ref="B45:B49"/>
    <mergeCell ref="A484:A488"/>
    <mergeCell ref="B484:B488"/>
    <mergeCell ref="C484:C488"/>
    <mergeCell ref="D484:D488"/>
    <mergeCell ref="E484:E488"/>
    <mergeCell ref="F484:F488"/>
    <mergeCell ref="A489:A493"/>
    <mergeCell ref="B489:B493"/>
    <mergeCell ref="C489:C493"/>
    <mergeCell ref="D489:D493"/>
    <mergeCell ref="E489:E493"/>
    <mergeCell ref="F489:F493"/>
    <mergeCell ref="B56:E56"/>
    <mergeCell ref="E544:E548"/>
    <mergeCell ref="D449:D453"/>
    <mergeCell ref="C349:C353"/>
    <mergeCell ref="A63:A68"/>
    <mergeCell ref="B63:B68"/>
    <mergeCell ref="C63:C68"/>
    <mergeCell ref="B419:B423"/>
    <mergeCell ref="D434:D438"/>
    <mergeCell ref="D424:D428"/>
    <mergeCell ref="C324:C328"/>
    <mergeCell ref="F389:F393"/>
    <mergeCell ref="D429:D433"/>
    <mergeCell ref="E439:E443"/>
    <mergeCell ref="C715:C719"/>
    <mergeCell ref="G730:G734"/>
    <mergeCell ref="D685:D689"/>
    <mergeCell ref="B690:B694"/>
    <mergeCell ref="X785:X789"/>
    <mergeCell ref="F780:F784"/>
    <mergeCell ref="D740:D744"/>
    <mergeCell ref="E715:E719"/>
    <mergeCell ref="F770:F774"/>
    <mergeCell ref="G770:G774"/>
    <mergeCell ref="A785:A789"/>
    <mergeCell ref="B785:B789"/>
    <mergeCell ref="B750:B754"/>
    <mergeCell ref="D785:D789"/>
    <mergeCell ref="E785:E789"/>
    <mergeCell ref="E780:E784"/>
    <mergeCell ref="F775:F779"/>
    <mergeCell ref="G775:G779"/>
    <mergeCell ref="E775:E779"/>
    <mergeCell ref="D775:D779"/>
    <mergeCell ref="F735:F739"/>
    <mergeCell ref="G735:G739"/>
    <mergeCell ref="X735:X739"/>
    <mergeCell ref="C785:C789"/>
    <mergeCell ref="F785:F789"/>
    <mergeCell ref="G785:G789"/>
    <mergeCell ref="B755:B759"/>
    <mergeCell ref="C720:C724"/>
    <mergeCell ref="B715:B719"/>
    <mergeCell ref="A750:A754"/>
    <mergeCell ref="E755:E759"/>
    <mergeCell ref="X765:X769"/>
    <mergeCell ref="F700:F704"/>
    <mergeCell ref="B669:B673"/>
    <mergeCell ref="B659:B663"/>
    <mergeCell ref="D659:D663"/>
    <mergeCell ref="A679:A684"/>
    <mergeCell ref="G634:G638"/>
    <mergeCell ref="E629:E633"/>
    <mergeCell ref="C629:C633"/>
    <mergeCell ref="G780:G784"/>
    <mergeCell ref="A725:A729"/>
    <mergeCell ref="B725:B729"/>
    <mergeCell ref="C725:C729"/>
    <mergeCell ref="G745:G749"/>
    <mergeCell ref="F745:F749"/>
    <mergeCell ref="B760:B764"/>
    <mergeCell ref="C760:C764"/>
    <mergeCell ref="A735:A739"/>
    <mergeCell ref="D750:D754"/>
    <mergeCell ref="D745:D749"/>
    <mergeCell ref="B740:B744"/>
    <mergeCell ref="G740:G744"/>
    <mergeCell ref="A730:A734"/>
    <mergeCell ref="G755:G759"/>
    <mergeCell ref="F730:F734"/>
    <mergeCell ref="B770:B774"/>
    <mergeCell ref="C745:C749"/>
    <mergeCell ref="B775:B779"/>
    <mergeCell ref="C755:C759"/>
    <mergeCell ref="A770:A774"/>
    <mergeCell ref="B765:B769"/>
    <mergeCell ref="C775:C779"/>
    <mergeCell ref="A760:A764"/>
    <mergeCell ref="A544:A548"/>
    <mergeCell ref="C599:C603"/>
    <mergeCell ref="D544:D548"/>
    <mergeCell ref="D609:D613"/>
    <mergeCell ref="F529:F533"/>
    <mergeCell ref="E474:E478"/>
    <mergeCell ref="E554:E558"/>
    <mergeCell ref="B639:B643"/>
    <mergeCell ref="B700:B704"/>
    <mergeCell ref="B710:B714"/>
    <mergeCell ref="X639:X643"/>
    <mergeCell ref="F710:F714"/>
    <mergeCell ref="X685:X689"/>
    <mergeCell ref="C644:C648"/>
    <mergeCell ref="D644:D648"/>
    <mergeCell ref="C695:C699"/>
    <mergeCell ref="X634:X638"/>
    <mergeCell ref="B634:B638"/>
    <mergeCell ref="X629:X633"/>
    <mergeCell ref="G700:G704"/>
    <mergeCell ref="G669:G673"/>
    <mergeCell ref="X659:X663"/>
    <mergeCell ref="B649:B653"/>
    <mergeCell ref="C700:C704"/>
    <mergeCell ref="A659:A663"/>
    <mergeCell ref="C679:C684"/>
    <mergeCell ref="B685:B689"/>
    <mergeCell ref="G644:G648"/>
    <mergeCell ref="E685:E689"/>
    <mergeCell ref="E700:E704"/>
    <mergeCell ref="G685:G689"/>
    <mergeCell ref="F695:F699"/>
    <mergeCell ref="E454:E458"/>
    <mergeCell ref="F464:F468"/>
    <mergeCell ref="F454:F458"/>
    <mergeCell ref="D494:D498"/>
    <mergeCell ref="B609:B613"/>
    <mergeCell ref="B579:B583"/>
    <mergeCell ref="D619:D623"/>
    <mergeCell ref="E624:E628"/>
    <mergeCell ref="F629:F633"/>
    <mergeCell ref="E604:E608"/>
    <mergeCell ref="F685:F689"/>
    <mergeCell ref="A644:A648"/>
    <mergeCell ref="B644:B648"/>
    <mergeCell ref="G629:G633"/>
    <mergeCell ref="X674:X678"/>
    <mergeCell ref="C654:C658"/>
    <mergeCell ref="D674:D678"/>
    <mergeCell ref="F459:F463"/>
    <mergeCell ref="A559:A563"/>
    <mergeCell ref="A569:A573"/>
    <mergeCell ref="A579:A583"/>
    <mergeCell ref="A564:A568"/>
    <mergeCell ref="A584:A588"/>
    <mergeCell ref="C479:C483"/>
    <mergeCell ref="D479:D483"/>
    <mergeCell ref="D524:D528"/>
    <mergeCell ref="B534:B538"/>
    <mergeCell ref="B554:B558"/>
    <mergeCell ref="C529:C533"/>
    <mergeCell ref="C574:C578"/>
    <mergeCell ref="F574:F578"/>
    <mergeCell ref="B479:B483"/>
    <mergeCell ref="B519:B523"/>
    <mergeCell ref="C504:C508"/>
    <mergeCell ref="C494:C498"/>
    <mergeCell ref="D399:D403"/>
    <mergeCell ref="A429:A433"/>
    <mergeCell ref="C449:C453"/>
    <mergeCell ref="F404:F408"/>
    <mergeCell ref="E429:E433"/>
    <mergeCell ref="F639:F643"/>
    <mergeCell ref="D604:D608"/>
    <mergeCell ref="B624:B628"/>
    <mergeCell ref="B454:B458"/>
    <mergeCell ref="X589:X593"/>
    <mergeCell ref="D629:D633"/>
    <mergeCell ref="F624:F628"/>
    <mergeCell ref="E639:E643"/>
    <mergeCell ref="C579:C583"/>
    <mergeCell ref="X534:X538"/>
    <mergeCell ref="B614:B618"/>
    <mergeCell ref="X624:X628"/>
    <mergeCell ref="E609:E613"/>
    <mergeCell ref="D594:D598"/>
    <mergeCell ref="X604:X608"/>
    <mergeCell ref="X619:X623"/>
    <mergeCell ref="G554:G558"/>
    <mergeCell ref="G594:G598"/>
    <mergeCell ref="E534:E538"/>
    <mergeCell ref="B539:B543"/>
    <mergeCell ref="C539:C543"/>
    <mergeCell ref="E529:E533"/>
    <mergeCell ref="C534:C538"/>
    <mergeCell ref="D454:D458"/>
    <mergeCell ref="E469:E473"/>
    <mergeCell ref="G399:G403"/>
    <mergeCell ref="G549:G553"/>
    <mergeCell ref="D514:D518"/>
    <mergeCell ref="F504:F508"/>
    <mergeCell ref="E409:E413"/>
    <mergeCell ref="F439:F443"/>
    <mergeCell ref="G474:G478"/>
    <mergeCell ref="A614:A618"/>
    <mergeCell ref="F414:F418"/>
    <mergeCell ref="F399:F403"/>
    <mergeCell ref="F429:F433"/>
    <mergeCell ref="B559:B563"/>
    <mergeCell ref="B529:B533"/>
    <mergeCell ref="G389:G393"/>
    <mergeCell ref="A524:A528"/>
    <mergeCell ref="A519:A523"/>
    <mergeCell ref="A529:A533"/>
    <mergeCell ref="G604:G608"/>
    <mergeCell ref="C519:C523"/>
    <mergeCell ref="F509:F513"/>
    <mergeCell ref="D569:D573"/>
    <mergeCell ref="D564:D568"/>
    <mergeCell ref="A589:A593"/>
    <mergeCell ref="A549:A553"/>
    <mergeCell ref="C544:C548"/>
    <mergeCell ref="G614:G618"/>
    <mergeCell ref="F534:F538"/>
    <mergeCell ref="E574:E578"/>
    <mergeCell ref="D549:D553"/>
    <mergeCell ref="B594:B598"/>
    <mergeCell ref="A474:A478"/>
    <mergeCell ref="X344:X348"/>
    <mergeCell ref="X409:X413"/>
    <mergeCell ref="F474:F478"/>
    <mergeCell ref="C664:C668"/>
    <mergeCell ref="D559:D563"/>
    <mergeCell ref="X519:X523"/>
    <mergeCell ref="F494:F498"/>
    <mergeCell ref="G494:G498"/>
    <mergeCell ref="X494:X498"/>
    <mergeCell ref="X564:X568"/>
    <mergeCell ref="F514:F518"/>
    <mergeCell ref="C469:C473"/>
    <mergeCell ref="E334:E338"/>
    <mergeCell ref="E659:E663"/>
    <mergeCell ref="X579:X583"/>
    <mergeCell ref="G499:G503"/>
    <mergeCell ref="F549:F553"/>
    <mergeCell ref="E549:E553"/>
    <mergeCell ref="C549:C553"/>
    <mergeCell ref="E654:E658"/>
    <mergeCell ref="G584:G588"/>
    <mergeCell ref="F524:F528"/>
    <mergeCell ref="D654:D658"/>
    <mergeCell ref="D499:D503"/>
    <mergeCell ref="G649:G653"/>
    <mergeCell ref="G619:G623"/>
    <mergeCell ref="G639:G643"/>
    <mergeCell ref="E644:E648"/>
    <mergeCell ref="F644:F648"/>
    <mergeCell ref="F614:F618"/>
    <mergeCell ref="D624:D628"/>
    <mergeCell ref="G624:G628"/>
    <mergeCell ref="A284:A288"/>
    <mergeCell ref="F349:F353"/>
    <mergeCell ref="X279:X283"/>
    <mergeCell ref="G264:G268"/>
    <mergeCell ref="E279:E283"/>
    <mergeCell ref="F264:F268"/>
    <mergeCell ref="D279:D283"/>
    <mergeCell ref="A329:A333"/>
    <mergeCell ref="A309:A313"/>
    <mergeCell ref="F289:F293"/>
    <mergeCell ref="C294:C298"/>
    <mergeCell ref="X274:X278"/>
    <mergeCell ref="E274:E278"/>
    <mergeCell ref="D304:D308"/>
    <mergeCell ref="E304:E308"/>
    <mergeCell ref="C329:C333"/>
    <mergeCell ref="C334:C338"/>
    <mergeCell ref="B314:B318"/>
    <mergeCell ref="A294:A298"/>
    <mergeCell ref="X264:X268"/>
    <mergeCell ref="A269:A273"/>
    <mergeCell ref="C269:C273"/>
    <mergeCell ref="C309:C313"/>
    <mergeCell ref="G319:G323"/>
    <mergeCell ref="X284:X288"/>
    <mergeCell ref="X294:X298"/>
    <mergeCell ref="X289:X293"/>
    <mergeCell ref="F339:F343"/>
    <mergeCell ref="E269:E273"/>
    <mergeCell ref="X339:X343"/>
    <mergeCell ref="G329:G333"/>
    <mergeCell ref="G309:G313"/>
    <mergeCell ref="X229:X233"/>
    <mergeCell ref="D234:D238"/>
    <mergeCell ref="D229:D233"/>
    <mergeCell ref="D259:D263"/>
    <mergeCell ref="F249:F253"/>
    <mergeCell ref="G249:G253"/>
    <mergeCell ref="X254:X258"/>
    <mergeCell ref="F244:F248"/>
    <mergeCell ref="G274:G278"/>
    <mergeCell ref="F269:F273"/>
    <mergeCell ref="E354:E358"/>
    <mergeCell ref="C344:C348"/>
    <mergeCell ref="G284:G288"/>
    <mergeCell ref="X269:X273"/>
    <mergeCell ref="C339:C343"/>
    <mergeCell ref="F319:F323"/>
    <mergeCell ref="F299:F303"/>
    <mergeCell ref="F304:F308"/>
    <mergeCell ref="D324:D328"/>
    <mergeCell ref="E349:E353"/>
    <mergeCell ref="D344:D348"/>
    <mergeCell ref="D319:D323"/>
    <mergeCell ref="F324:F328"/>
    <mergeCell ref="C259:C263"/>
    <mergeCell ref="D309:D313"/>
    <mergeCell ref="D254:D258"/>
    <mergeCell ref="D274:D278"/>
    <mergeCell ref="D354:D358"/>
    <mergeCell ref="G294:G298"/>
    <mergeCell ref="E314:E318"/>
    <mergeCell ref="E339:E343"/>
    <mergeCell ref="X304:X308"/>
    <mergeCell ref="X50:X55"/>
    <mergeCell ref="E57:E62"/>
    <mergeCell ref="X187:X191"/>
    <mergeCell ref="X213:X217"/>
    <mergeCell ref="E187:E191"/>
    <mergeCell ref="F187:F191"/>
    <mergeCell ref="E203:E207"/>
    <mergeCell ref="X103:X108"/>
    <mergeCell ref="X115:X118"/>
    <mergeCell ref="X239:X243"/>
    <mergeCell ref="X244:X248"/>
    <mergeCell ref="X203:X207"/>
    <mergeCell ref="X182:X186"/>
    <mergeCell ref="G141:G145"/>
    <mergeCell ref="E213:E217"/>
    <mergeCell ref="G208:G212"/>
    <mergeCell ref="F136:F140"/>
    <mergeCell ref="G244:G248"/>
    <mergeCell ref="F203:F207"/>
    <mergeCell ref="E208:E212"/>
    <mergeCell ref="G239:G243"/>
    <mergeCell ref="B120:E120"/>
    <mergeCell ref="F234:F238"/>
    <mergeCell ref="D239:D243"/>
    <mergeCell ref="B115:B118"/>
    <mergeCell ref="C115:C118"/>
    <mergeCell ref="D115:D118"/>
    <mergeCell ref="D63:D68"/>
    <mergeCell ref="D128:D133"/>
    <mergeCell ref="C57:C62"/>
    <mergeCell ref="X234:X238"/>
    <mergeCell ref="F229:F233"/>
    <mergeCell ref="G218:G223"/>
    <mergeCell ref="G259:G263"/>
    <mergeCell ref="G254:G258"/>
    <mergeCell ref="E234:E238"/>
    <mergeCell ref="D224:D228"/>
    <mergeCell ref="D249:D253"/>
    <mergeCell ref="E249:E253"/>
    <mergeCell ref="G224:G228"/>
    <mergeCell ref="F224:F228"/>
    <mergeCell ref="C224:C228"/>
    <mergeCell ref="E224:E228"/>
    <mergeCell ref="G229:G233"/>
    <mergeCell ref="E244:E248"/>
    <mergeCell ref="E344:E348"/>
    <mergeCell ref="F354:F358"/>
    <mergeCell ref="B349:B353"/>
    <mergeCell ref="A324:A328"/>
    <mergeCell ref="B319:B323"/>
    <mergeCell ref="A299:A303"/>
    <mergeCell ref="B239:B243"/>
    <mergeCell ref="C299:C303"/>
    <mergeCell ref="C304:C308"/>
    <mergeCell ref="F279:F283"/>
    <mergeCell ref="D244:D248"/>
    <mergeCell ref="C234:C238"/>
    <mergeCell ref="A259:A263"/>
    <mergeCell ref="B218:B223"/>
    <mergeCell ref="F294:F298"/>
    <mergeCell ref="E294:E298"/>
    <mergeCell ref="E284:E288"/>
    <mergeCell ref="E319:E323"/>
    <mergeCell ref="A304:A308"/>
    <mergeCell ref="G136:G140"/>
    <mergeCell ref="F284:F288"/>
    <mergeCell ref="G121:G126"/>
    <mergeCell ref="F84:F90"/>
    <mergeCell ref="F151:F155"/>
    <mergeCell ref="D339:D343"/>
    <mergeCell ref="G334:G338"/>
    <mergeCell ref="G344:G348"/>
    <mergeCell ref="B674:B678"/>
    <mergeCell ref="A674:A678"/>
    <mergeCell ref="E151:E155"/>
    <mergeCell ref="B167:B171"/>
    <mergeCell ref="C203:C207"/>
    <mergeCell ref="D182:D186"/>
    <mergeCell ref="F208:F212"/>
    <mergeCell ref="C167:C171"/>
    <mergeCell ref="B203:B207"/>
    <mergeCell ref="D198:D202"/>
    <mergeCell ref="E167:E171"/>
    <mergeCell ref="C161:C165"/>
    <mergeCell ref="D187:D191"/>
    <mergeCell ref="B156:B160"/>
    <mergeCell ref="F167:F171"/>
    <mergeCell ref="G167:G171"/>
    <mergeCell ref="D151:D155"/>
    <mergeCell ref="B244:B248"/>
    <mergeCell ref="F218:F223"/>
    <mergeCell ref="B254:B258"/>
    <mergeCell ref="E254:E258"/>
    <mergeCell ref="A664:A668"/>
    <mergeCell ref="F309:F313"/>
    <mergeCell ref="A244:A248"/>
    <mergeCell ref="X218:X223"/>
    <mergeCell ref="B720:B724"/>
    <mergeCell ref="G725:G729"/>
    <mergeCell ref="X725:X729"/>
    <mergeCell ref="F725:F729"/>
    <mergeCell ref="E750:E754"/>
    <mergeCell ref="F715:F719"/>
    <mergeCell ref="D730:D734"/>
    <mergeCell ref="G720:G724"/>
    <mergeCell ref="A755:A759"/>
    <mergeCell ref="A710:A714"/>
    <mergeCell ref="A745:A749"/>
    <mergeCell ref="B745:B749"/>
    <mergeCell ref="A720:A724"/>
    <mergeCell ref="E730:E734"/>
    <mergeCell ref="E710:E714"/>
    <mergeCell ref="X755:X759"/>
    <mergeCell ref="X715:X719"/>
    <mergeCell ref="B735:B739"/>
    <mergeCell ref="C730:C734"/>
    <mergeCell ref="D720:D724"/>
    <mergeCell ref="A715:A719"/>
    <mergeCell ref="F755:F759"/>
    <mergeCell ref="E745:E749"/>
    <mergeCell ref="F740:F744"/>
    <mergeCell ref="B679:B684"/>
    <mergeCell ref="B664:B668"/>
    <mergeCell ref="D664:D668"/>
    <mergeCell ref="E679:E684"/>
    <mergeCell ref="A669:A673"/>
    <mergeCell ref="G304:G308"/>
    <mergeCell ref="F334:F338"/>
    <mergeCell ref="X45:X49"/>
    <mergeCell ref="X146:X150"/>
    <mergeCell ref="F45:F49"/>
    <mergeCell ref="E45:E49"/>
    <mergeCell ref="F69:F74"/>
    <mergeCell ref="E75:E78"/>
    <mergeCell ref="F75:F78"/>
    <mergeCell ref="B364:B368"/>
    <mergeCell ref="F379:F383"/>
    <mergeCell ref="G379:G383"/>
    <mergeCell ref="D369:D373"/>
    <mergeCell ref="E299:E303"/>
    <mergeCell ref="D379:D383"/>
    <mergeCell ref="E379:E383"/>
    <mergeCell ref="G374:G378"/>
    <mergeCell ref="C374:C378"/>
    <mergeCell ref="F314:F318"/>
    <mergeCell ref="G339:G343"/>
    <mergeCell ref="G299:G303"/>
    <mergeCell ref="X349:X353"/>
    <mergeCell ref="B379:B383"/>
    <mergeCell ref="B119:E119"/>
    <mergeCell ref="B127:E127"/>
    <mergeCell ref="B134:E134"/>
    <mergeCell ref="B146:B150"/>
    <mergeCell ref="E50:E55"/>
    <mergeCell ref="F50:F55"/>
    <mergeCell ref="G50:G55"/>
    <mergeCell ref="X208:X212"/>
    <mergeCell ref="X224:X228"/>
    <mergeCell ref="X198:X202"/>
    <mergeCell ref="X314:X318"/>
    <mergeCell ref="C50:C55"/>
    <mergeCell ref="D50:D55"/>
    <mergeCell ref="D57:D62"/>
    <mergeCell ref="X354:X358"/>
    <mergeCell ref="D349:D353"/>
    <mergeCell ref="X379:X383"/>
    <mergeCell ref="C314:C318"/>
    <mergeCell ref="A740:A744"/>
    <mergeCell ref="F720:F724"/>
    <mergeCell ref="E735:E739"/>
    <mergeCell ref="C740:C744"/>
    <mergeCell ref="C705:C709"/>
    <mergeCell ref="G710:G714"/>
    <mergeCell ref="X695:X699"/>
    <mergeCell ref="G695:G699"/>
    <mergeCell ref="X679:X684"/>
    <mergeCell ref="B705:B709"/>
    <mergeCell ref="E740:E744"/>
    <mergeCell ref="G674:G678"/>
    <mergeCell ref="X700:X704"/>
    <mergeCell ref="B695:B699"/>
    <mergeCell ref="G679:G684"/>
    <mergeCell ref="B730:B734"/>
    <mergeCell ref="D725:D729"/>
    <mergeCell ref="E725:E729"/>
    <mergeCell ref="D715:D719"/>
    <mergeCell ref="D710:D714"/>
    <mergeCell ref="G715:G719"/>
    <mergeCell ref="X730:X734"/>
    <mergeCell ref="X359:X363"/>
    <mergeCell ref="A344:A348"/>
    <mergeCell ref="A314:A318"/>
    <mergeCell ref="B19:E19"/>
    <mergeCell ref="B20:E20"/>
    <mergeCell ref="B21:E21"/>
    <mergeCell ref="B22:E22"/>
    <mergeCell ref="B23:B29"/>
    <mergeCell ref="C23:C29"/>
    <mergeCell ref="D23:D29"/>
    <mergeCell ref="E23:E29"/>
    <mergeCell ref="D30:D34"/>
    <mergeCell ref="E30:E34"/>
    <mergeCell ref="F30:F34"/>
    <mergeCell ref="G30:G34"/>
    <mergeCell ref="E40:E44"/>
    <mergeCell ref="G45:G49"/>
    <mergeCell ref="C35:C39"/>
    <mergeCell ref="D35:D39"/>
    <mergeCell ref="E35:E39"/>
    <mergeCell ref="F23:F29"/>
    <mergeCell ref="G23:G29"/>
    <mergeCell ref="B35:B39"/>
    <mergeCell ref="C40:C44"/>
    <mergeCell ref="D40:D44"/>
    <mergeCell ref="C45:C49"/>
    <mergeCell ref="D45:D49"/>
    <mergeCell ref="A1:A3"/>
    <mergeCell ref="B1:B3"/>
    <mergeCell ref="C1:D2"/>
    <mergeCell ref="E1:E3"/>
    <mergeCell ref="F1:F3"/>
    <mergeCell ref="G1:H2"/>
    <mergeCell ref="A23:A29"/>
    <mergeCell ref="F40:F44"/>
    <mergeCell ref="G40:G44"/>
    <mergeCell ref="G69:G74"/>
    <mergeCell ref="X69:X74"/>
    <mergeCell ref="F57:F62"/>
    <mergeCell ref="G57:G62"/>
    <mergeCell ref="X30:X34"/>
    <mergeCell ref="X40:X44"/>
    <mergeCell ref="F35:F39"/>
    <mergeCell ref="G35:G39"/>
    <mergeCell ref="X35:X39"/>
    <mergeCell ref="X57:X62"/>
    <mergeCell ref="A40:A44"/>
    <mergeCell ref="B40:B44"/>
    <mergeCell ref="A35:A39"/>
    <mergeCell ref="X1:X3"/>
    <mergeCell ref="I1:W2"/>
    <mergeCell ref="X23:X29"/>
    <mergeCell ref="B18:E18"/>
    <mergeCell ref="A30:A34"/>
    <mergeCell ref="B30:B34"/>
    <mergeCell ref="C30:C34"/>
    <mergeCell ref="A69:A74"/>
    <mergeCell ref="A57:A62"/>
    <mergeCell ref="E69:E74"/>
    <mergeCell ref="A97:A102"/>
    <mergeCell ref="F97:F102"/>
    <mergeCell ref="A141:A145"/>
    <mergeCell ref="E146:E150"/>
    <mergeCell ref="A213:A217"/>
    <mergeCell ref="C208:C212"/>
    <mergeCell ref="D208:D212"/>
    <mergeCell ref="F213:F217"/>
    <mergeCell ref="A208:A212"/>
    <mergeCell ref="E192:E197"/>
    <mergeCell ref="B192:B197"/>
    <mergeCell ref="C198:C202"/>
    <mergeCell ref="F198:F202"/>
    <mergeCell ref="A192:A197"/>
    <mergeCell ref="A187:A191"/>
    <mergeCell ref="B187:B191"/>
    <mergeCell ref="D192:D197"/>
    <mergeCell ref="E115:E118"/>
    <mergeCell ref="B136:B140"/>
    <mergeCell ref="B121:B126"/>
    <mergeCell ref="A172:A176"/>
    <mergeCell ref="C182:C186"/>
    <mergeCell ref="C213:C217"/>
    <mergeCell ref="F109:F114"/>
    <mergeCell ref="C69:C74"/>
    <mergeCell ref="D69:D74"/>
    <mergeCell ref="X136:X140"/>
    <mergeCell ref="G109:G114"/>
    <mergeCell ref="X84:X90"/>
    <mergeCell ref="D91:D96"/>
    <mergeCell ref="E91:E96"/>
    <mergeCell ref="F91:F96"/>
    <mergeCell ref="G91:G96"/>
    <mergeCell ref="B109:B114"/>
    <mergeCell ref="D121:D126"/>
    <mergeCell ref="B135:E135"/>
    <mergeCell ref="C136:C140"/>
    <mergeCell ref="E136:E140"/>
    <mergeCell ref="A136:A140"/>
    <mergeCell ref="A121:A126"/>
    <mergeCell ref="C97:C102"/>
    <mergeCell ref="A109:A114"/>
    <mergeCell ref="A79:A83"/>
    <mergeCell ref="B79:B83"/>
    <mergeCell ref="C79:C83"/>
    <mergeCell ref="X127:X133"/>
    <mergeCell ref="X79:X83"/>
    <mergeCell ref="D79:D83"/>
    <mergeCell ref="E79:E83"/>
    <mergeCell ref="F79:F83"/>
    <mergeCell ref="G79:G83"/>
    <mergeCell ref="E121:E126"/>
    <mergeCell ref="B69:B74"/>
    <mergeCell ref="B75:B78"/>
    <mergeCell ref="A128:A133"/>
    <mergeCell ref="X120:X125"/>
    <mergeCell ref="G128:G133"/>
    <mergeCell ref="F146:F150"/>
    <mergeCell ref="G146:G150"/>
    <mergeCell ref="E156:E160"/>
    <mergeCell ref="X192:X197"/>
    <mergeCell ref="X167:X171"/>
    <mergeCell ref="B172:B176"/>
    <mergeCell ref="D136:D140"/>
    <mergeCell ref="E128:E133"/>
    <mergeCell ref="B128:B133"/>
    <mergeCell ref="C128:C133"/>
    <mergeCell ref="E141:E145"/>
    <mergeCell ref="F156:F160"/>
    <mergeCell ref="F121:F126"/>
    <mergeCell ref="F141:F145"/>
    <mergeCell ref="F192:F197"/>
    <mergeCell ref="X172:X176"/>
    <mergeCell ref="G187:G191"/>
    <mergeCell ref="F128:F133"/>
    <mergeCell ref="C121:C126"/>
    <mergeCell ref="B166:E166"/>
    <mergeCell ref="D172:D176"/>
    <mergeCell ref="F172:F176"/>
    <mergeCell ref="B151:B155"/>
    <mergeCell ref="G151:G155"/>
    <mergeCell ref="D161:D165"/>
    <mergeCell ref="B141:B145"/>
    <mergeCell ref="C146:C150"/>
    <mergeCell ref="D146:D150"/>
    <mergeCell ref="X161:X165"/>
    <mergeCell ref="X141:X145"/>
    <mergeCell ref="D141:D145"/>
    <mergeCell ref="D75:D78"/>
    <mergeCell ref="C91:C96"/>
    <mergeCell ref="A115:A118"/>
    <mergeCell ref="D97:D102"/>
    <mergeCell ref="X75:X78"/>
    <mergeCell ref="G84:G90"/>
    <mergeCell ref="D103:D108"/>
    <mergeCell ref="B97:B102"/>
    <mergeCell ref="A75:A78"/>
    <mergeCell ref="X91:X96"/>
    <mergeCell ref="G75:G78"/>
    <mergeCell ref="C109:C114"/>
    <mergeCell ref="D109:D114"/>
    <mergeCell ref="E109:E114"/>
    <mergeCell ref="X97:X102"/>
    <mergeCell ref="E103:E108"/>
    <mergeCell ref="F103:F108"/>
    <mergeCell ref="A84:A90"/>
    <mergeCell ref="A91:A96"/>
    <mergeCell ref="B84:B90"/>
    <mergeCell ref="G115:G118"/>
    <mergeCell ref="B103:B108"/>
    <mergeCell ref="C103:C108"/>
    <mergeCell ref="X109:X114"/>
    <mergeCell ref="B91:B96"/>
    <mergeCell ref="E84:E90"/>
    <mergeCell ref="C75:C78"/>
    <mergeCell ref="G103:G108"/>
    <mergeCell ref="G97:G102"/>
    <mergeCell ref="D84:D90"/>
    <mergeCell ref="A103:A108"/>
    <mergeCell ref="C84:C90"/>
    <mergeCell ref="X177:X181"/>
    <mergeCell ref="X156:X160"/>
    <mergeCell ref="X151:X155"/>
    <mergeCell ref="F161:F165"/>
    <mergeCell ref="G161:G165"/>
    <mergeCell ref="E161:E165"/>
    <mergeCell ref="A177:A181"/>
    <mergeCell ref="A156:A160"/>
    <mergeCell ref="A151:A155"/>
    <mergeCell ref="C156:C160"/>
    <mergeCell ref="G156:G160"/>
    <mergeCell ref="A146:A150"/>
    <mergeCell ref="A161:A165"/>
    <mergeCell ref="D177:D181"/>
    <mergeCell ref="C172:C176"/>
    <mergeCell ref="C141:C145"/>
    <mergeCell ref="F177:F181"/>
    <mergeCell ref="D156:D160"/>
    <mergeCell ref="C151:C155"/>
    <mergeCell ref="A167:A171"/>
    <mergeCell ref="B161:B165"/>
    <mergeCell ref="G172:G176"/>
    <mergeCell ref="C177:C181"/>
    <mergeCell ref="D167:D171"/>
    <mergeCell ref="E172:E176"/>
    <mergeCell ref="G213:G217"/>
    <mergeCell ref="E177:E181"/>
    <mergeCell ref="B208:B212"/>
    <mergeCell ref="C192:C197"/>
    <mergeCell ref="C187:C191"/>
    <mergeCell ref="D213:D217"/>
    <mergeCell ref="A198:A202"/>
    <mergeCell ref="D203:D207"/>
    <mergeCell ref="A203:A207"/>
    <mergeCell ref="B213:B217"/>
    <mergeCell ref="E198:E202"/>
    <mergeCell ref="B182:B186"/>
    <mergeCell ref="F182:F186"/>
    <mergeCell ref="B324:B328"/>
    <mergeCell ref="D294:D298"/>
    <mergeCell ref="B274:B278"/>
    <mergeCell ref="B299:B303"/>
    <mergeCell ref="E309:E313"/>
    <mergeCell ref="B309:B313"/>
    <mergeCell ref="B304:B308"/>
    <mergeCell ref="B264:B268"/>
    <mergeCell ref="B269:B273"/>
    <mergeCell ref="A218:A223"/>
    <mergeCell ref="B198:B202"/>
    <mergeCell ref="E182:E186"/>
    <mergeCell ref="B234:B238"/>
    <mergeCell ref="A182:A186"/>
    <mergeCell ref="B177:B181"/>
    <mergeCell ref="A279:A283"/>
    <mergeCell ref="B279:B283"/>
    <mergeCell ref="A254:A258"/>
    <mergeCell ref="A224:A228"/>
    <mergeCell ref="B224:B228"/>
    <mergeCell ref="C319:C323"/>
    <mergeCell ref="F274:F278"/>
    <mergeCell ref="E218:E223"/>
    <mergeCell ref="C218:C223"/>
    <mergeCell ref="C229:C233"/>
    <mergeCell ref="C244:C248"/>
    <mergeCell ref="A289:A293"/>
    <mergeCell ref="A234:A238"/>
    <mergeCell ref="C264:C268"/>
    <mergeCell ref="A249:A253"/>
    <mergeCell ref="C359:C363"/>
    <mergeCell ref="B334:B338"/>
    <mergeCell ref="D329:D333"/>
    <mergeCell ref="E329:E333"/>
    <mergeCell ref="B329:B333"/>
    <mergeCell ref="D334:D338"/>
    <mergeCell ref="C239:C243"/>
    <mergeCell ref="C249:C253"/>
    <mergeCell ref="A264:A268"/>
    <mergeCell ref="D264:D268"/>
    <mergeCell ref="C274:C278"/>
    <mergeCell ref="B229:B233"/>
    <mergeCell ref="A319:A323"/>
    <mergeCell ref="A274:A278"/>
    <mergeCell ref="B259:B263"/>
    <mergeCell ref="C279:C283"/>
    <mergeCell ref="E239:E243"/>
    <mergeCell ref="E264:E268"/>
    <mergeCell ref="D218:D223"/>
    <mergeCell ref="E259:E263"/>
    <mergeCell ref="C254:C258"/>
    <mergeCell ref="B249:B253"/>
    <mergeCell ref="C289:C293"/>
    <mergeCell ref="D269:D273"/>
    <mergeCell ref="F239:F243"/>
    <mergeCell ref="D359:D363"/>
    <mergeCell ref="B359:B363"/>
    <mergeCell ref="D299:D303"/>
    <mergeCell ref="B284:B288"/>
    <mergeCell ref="D289:D293"/>
    <mergeCell ref="X299:X303"/>
    <mergeCell ref="D409:D413"/>
    <mergeCell ref="B294:B298"/>
    <mergeCell ref="C394:C398"/>
    <mergeCell ref="X399:X403"/>
    <mergeCell ref="G404:G408"/>
    <mergeCell ref="F259:F263"/>
    <mergeCell ref="F254:F258"/>
    <mergeCell ref="D314:D318"/>
    <mergeCell ref="X249:X253"/>
    <mergeCell ref="X324:X328"/>
    <mergeCell ref="X309:X313"/>
    <mergeCell ref="G324:G328"/>
    <mergeCell ref="B344:B348"/>
    <mergeCell ref="E324:E328"/>
    <mergeCell ref="D284:D288"/>
    <mergeCell ref="B289:B293"/>
    <mergeCell ref="E289:E293"/>
    <mergeCell ref="X259:X263"/>
    <mergeCell ref="F364:F368"/>
    <mergeCell ref="F359:F363"/>
    <mergeCell ref="B374:B378"/>
    <mergeCell ref="C284:C288"/>
    <mergeCell ref="A50:A55"/>
    <mergeCell ref="B50:B55"/>
    <mergeCell ref="G269:G273"/>
    <mergeCell ref="A229:A233"/>
    <mergeCell ref="A239:A243"/>
    <mergeCell ref="B339:B343"/>
    <mergeCell ref="A389:A393"/>
    <mergeCell ref="B389:B393"/>
    <mergeCell ref="A339:A343"/>
    <mergeCell ref="A334:A338"/>
    <mergeCell ref="C364:C368"/>
    <mergeCell ref="F384:F388"/>
    <mergeCell ref="C389:C393"/>
    <mergeCell ref="G289:G293"/>
    <mergeCell ref="E229:E233"/>
    <mergeCell ref="X329:X333"/>
    <mergeCell ref="X319:X323"/>
    <mergeCell ref="X374:X378"/>
    <mergeCell ref="G279:G283"/>
    <mergeCell ref="X334:X338"/>
    <mergeCell ref="A359:A363"/>
    <mergeCell ref="A374:A378"/>
    <mergeCell ref="B369:B373"/>
    <mergeCell ref="G359:G363"/>
    <mergeCell ref="X389:X393"/>
    <mergeCell ref="X384:X388"/>
    <mergeCell ref="A379:A383"/>
    <mergeCell ref="G384:G388"/>
    <mergeCell ref="D389:D393"/>
    <mergeCell ref="E389:E393"/>
    <mergeCell ref="G314:G318"/>
    <mergeCell ref="G349:G353"/>
    <mergeCell ref="F344:F348"/>
    <mergeCell ref="C369:C373"/>
    <mergeCell ref="F374:F378"/>
    <mergeCell ref="D705:D709"/>
    <mergeCell ref="D374:D378"/>
    <mergeCell ref="E374:E378"/>
    <mergeCell ref="B469:B473"/>
    <mergeCell ref="B434:B438"/>
    <mergeCell ref="C409:C413"/>
    <mergeCell ref="C474:C478"/>
    <mergeCell ref="F444:F448"/>
    <mergeCell ref="B424:B428"/>
    <mergeCell ref="D474:D478"/>
    <mergeCell ref="C404:C408"/>
    <mergeCell ref="A700:A704"/>
    <mergeCell ref="A685:A689"/>
    <mergeCell ref="D394:D398"/>
    <mergeCell ref="D404:D408"/>
    <mergeCell ref="A349:A353"/>
    <mergeCell ref="D700:D704"/>
    <mergeCell ref="E414:E418"/>
    <mergeCell ref="E369:E373"/>
    <mergeCell ref="C569:C573"/>
    <mergeCell ref="C439:C443"/>
    <mergeCell ref="D554:D558"/>
    <mergeCell ref="F649:F653"/>
    <mergeCell ref="F654:F658"/>
    <mergeCell ref="C419:C423"/>
    <mergeCell ref="C429:C433"/>
    <mergeCell ref="D364:D368"/>
    <mergeCell ref="F609:F613"/>
    <mergeCell ref="F554:F558"/>
    <mergeCell ref="G454:G458"/>
    <mergeCell ref="X489:X493"/>
    <mergeCell ref="X499:X503"/>
    <mergeCell ref="D444:D448"/>
    <mergeCell ref="F469:F473"/>
    <mergeCell ref="G469:G473"/>
    <mergeCell ref="G484:G488"/>
    <mergeCell ref="F499:F503"/>
    <mergeCell ref="G504:G508"/>
    <mergeCell ref="X514:X518"/>
    <mergeCell ref="G514:G518"/>
    <mergeCell ref="A384:A388"/>
    <mergeCell ref="A364:A368"/>
    <mergeCell ref="C379:C383"/>
    <mergeCell ref="A354:A358"/>
    <mergeCell ref="C735:C739"/>
    <mergeCell ref="E695:E699"/>
    <mergeCell ref="D695:D699"/>
    <mergeCell ref="X644:X648"/>
    <mergeCell ref="X664:X668"/>
    <mergeCell ref="X424:X428"/>
    <mergeCell ref="G434:G438"/>
    <mergeCell ref="X464:X468"/>
    <mergeCell ref="G354:G358"/>
    <mergeCell ref="F479:F483"/>
    <mergeCell ref="G609:G613"/>
    <mergeCell ref="F559:F563"/>
    <mergeCell ref="G559:G563"/>
    <mergeCell ref="F369:F373"/>
    <mergeCell ref="E359:E363"/>
    <mergeCell ref="G364:G368"/>
    <mergeCell ref="E364:E368"/>
    <mergeCell ref="D384:D388"/>
    <mergeCell ref="C624:C628"/>
    <mergeCell ref="X720:X724"/>
    <mergeCell ref="E720:E724"/>
    <mergeCell ref="X710:X714"/>
    <mergeCell ref="C770:C774"/>
    <mergeCell ref="E760:E764"/>
    <mergeCell ref="F760:F764"/>
    <mergeCell ref="D765:D769"/>
    <mergeCell ref="E765:E769"/>
    <mergeCell ref="X770:X774"/>
    <mergeCell ref="F659:F663"/>
    <mergeCell ref="G659:G663"/>
    <mergeCell ref="G654:G658"/>
    <mergeCell ref="C584:C588"/>
    <mergeCell ref="C614:C618"/>
    <mergeCell ref="E614:E618"/>
    <mergeCell ref="X614:X618"/>
    <mergeCell ref="C750:C754"/>
    <mergeCell ref="F765:F769"/>
    <mergeCell ref="G765:G769"/>
    <mergeCell ref="G760:G764"/>
    <mergeCell ref="D760:D764"/>
    <mergeCell ref="F750:F754"/>
    <mergeCell ref="G705:G709"/>
    <mergeCell ref="E669:E673"/>
    <mergeCell ref="F669:F673"/>
    <mergeCell ref="X705:X709"/>
    <mergeCell ref="E584:E588"/>
    <mergeCell ref="H649:H653"/>
    <mergeCell ref="C649:C653"/>
    <mergeCell ref="D649:D653"/>
    <mergeCell ref="X649:X653"/>
    <mergeCell ref="D599:D603"/>
    <mergeCell ref="I790:L790"/>
    <mergeCell ref="E705:E709"/>
    <mergeCell ref="F705:F709"/>
    <mergeCell ref="X544:X548"/>
    <mergeCell ref="X554:X558"/>
    <mergeCell ref="X654:X658"/>
    <mergeCell ref="X609:X613"/>
    <mergeCell ref="C674:C678"/>
    <mergeCell ref="C685:C689"/>
    <mergeCell ref="E674:E678"/>
    <mergeCell ref="F679:F684"/>
    <mergeCell ref="D679:D684"/>
    <mergeCell ref="C710:C714"/>
    <mergeCell ref="A705:A709"/>
    <mergeCell ref="D780:D784"/>
    <mergeCell ref="B780:B784"/>
    <mergeCell ref="C780:C784"/>
    <mergeCell ref="A765:A769"/>
    <mergeCell ref="X780:X784"/>
    <mergeCell ref="G750:G754"/>
    <mergeCell ref="D755:D759"/>
    <mergeCell ref="C765:C769"/>
    <mergeCell ref="C564:C568"/>
    <mergeCell ref="X669:X673"/>
    <mergeCell ref="A639:A643"/>
    <mergeCell ref="E649:E653"/>
    <mergeCell ref="F634:F638"/>
    <mergeCell ref="X775:X779"/>
    <mergeCell ref="E770:E774"/>
    <mergeCell ref="B599:B603"/>
    <mergeCell ref="I792:L792"/>
    <mergeCell ref="A464:A468"/>
    <mergeCell ref="B464:B468"/>
    <mergeCell ref="C464:C468"/>
    <mergeCell ref="G464:G468"/>
    <mergeCell ref="E459:E463"/>
    <mergeCell ref="B629:B633"/>
    <mergeCell ref="D579:D583"/>
    <mergeCell ref="E524:E528"/>
    <mergeCell ref="E579:E583"/>
    <mergeCell ref="D770:D774"/>
    <mergeCell ref="D735:D739"/>
    <mergeCell ref="G509:G513"/>
    <mergeCell ref="E509:E513"/>
    <mergeCell ref="B584:B588"/>
    <mergeCell ref="F519:F523"/>
    <mergeCell ref="G519:G523"/>
    <mergeCell ref="G539:G543"/>
    <mergeCell ref="D574:D578"/>
    <mergeCell ref="D584:D588"/>
    <mergeCell ref="I791:L791"/>
    <mergeCell ref="B654:B658"/>
    <mergeCell ref="D509:D513"/>
    <mergeCell ref="B509:B513"/>
    <mergeCell ref="C559:C563"/>
    <mergeCell ref="B504:B508"/>
    <mergeCell ref="F539:F543"/>
    <mergeCell ref="E519:E523"/>
    <mergeCell ref="C509:C513"/>
    <mergeCell ref="A780:A784"/>
    <mergeCell ref="A654:A658"/>
    <mergeCell ref="C554:C558"/>
    <mergeCell ref="A649:A653"/>
    <mergeCell ref="A17029:A17033"/>
    <mergeCell ref="B17029:B17033"/>
    <mergeCell ref="C17029:C17033"/>
    <mergeCell ref="D17029:D17033"/>
    <mergeCell ref="E17029:E17033"/>
    <mergeCell ref="F17029:F17033"/>
    <mergeCell ref="C659:C663"/>
    <mergeCell ref="F674:F678"/>
    <mergeCell ref="A594:A598"/>
    <mergeCell ref="A504:A508"/>
    <mergeCell ref="B619:B623"/>
    <mergeCell ref="A775:A779"/>
    <mergeCell ref="B499:B503"/>
    <mergeCell ref="B564:B568"/>
    <mergeCell ref="C669:C673"/>
    <mergeCell ref="E569:E573"/>
    <mergeCell ref="C514:C518"/>
    <mergeCell ref="D519:D523"/>
    <mergeCell ref="A695:A699"/>
    <mergeCell ref="E664:E668"/>
    <mergeCell ref="F664:F668"/>
    <mergeCell ref="D669:D673"/>
    <mergeCell ref="D639:D643"/>
    <mergeCell ref="D634:D638"/>
    <mergeCell ref="C589:C593"/>
    <mergeCell ref="E634:E638"/>
    <mergeCell ref="C639:C643"/>
    <mergeCell ref="C634:C638"/>
    <mergeCell ref="E499:E503"/>
    <mergeCell ref="E589:E593"/>
    <mergeCell ref="F544:F548"/>
    <mergeCell ref="D529:D533"/>
    <mergeCell ref="D539:D543"/>
    <mergeCell ref="A499:A503"/>
    <mergeCell ref="D419:D423"/>
    <mergeCell ref="F419:F423"/>
    <mergeCell ref="X459:X463"/>
    <mergeCell ref="X549:X553"/>
    <mergeCell ref="X454:X458"/>
    <mergeCell ref="X504:X508"/>
    <mergeCell ref="X449:X453"/>
    <mergeCell ref="X469:X473"/>
    <mergeCell ref="A624:A628"/>
    <mergeCell ref="E594:E598"/>
    <mergeCell ref="A634:A638"/>
    <mergeCell ref="F589:F593"/>
    <mergeCell ref="A574:A578"/>
    <mergeCell ref="A629:A633"/>
    <mergeCell ref="A609:A613"/>
    <mergeCell ref="C609:C613"/>
    <mergeCell ref="C499:C503"/>
    <mergeCell ref="X599:X603"/>
    <mergeCell ref="X584:X588"/>
    <mergeCell ref="G574:G578"/>
    <mergeCell ref="G599:G603"/>
    <mergeCell ref="X569:X573"/>
    <mergeCell ref="G439:G443"/>
    <mergeCell ref="G569:G573"/>
    <mergeCell ref="G544:G548"/>
    <mergeCell ref="F569:F573"/>
    <mergeCell ref="E479:E483"/>
    <mergeCell ref="E559:E563"/>
    <mergeCell ref="F599:F603"/>
    <mergeCell ref="A394:A398"/>
    <mergeCell ref="C434:C438"/>
    <mergeCell ref="B394:B398"/>
    <mergeCell ref="B409:B413"/>
    <mergeCell ref="B414:B418"/>
    <mergeCell ref="C414:C418"/>
    <mergeCell ref="X439:X443"/>
    <mergeCell ref="C444:C448"/>
    <mergeCell ref="G429:G433"/>
    <mergeCell ref="D439:D443"/>
    <mergeCell ref="A444:A448"/>
    <mergeCell ref="G17029:G17033"/>
    <mergeCell ref="X17029:X17033"/>
    <mergeCell ref="G459:G463"/>
    <mergeCell ref="C459:C463"/>
    <mergeCell ref="G449:G453"/>
    <mergeCell ref="G529:G533"/>
    <mergeCell ref="A399:A403"/>
    <mergeCell ref="A514:A518"/>
    <mergeCell ref="A534:A538"/>
    <mergeCell ref="A469:A473"/>
    <mergeCell ref="E494:E498"/>
    <mergeCell ref="E419:E423"/>
    <mergeCell ref="A414:A418"/>
    <mergeCell ref="G524:G528"/>
    <mergeCell ref="B494:B498"/>
    <mergeCell ref="A509:A513"/>
    <mergeCell ref="X594:X598"/>
    <mergeCell ref="D589:D593"/>
    <mergeCell ref="G664:G668"/>
    <mergeCell ref="E514:E518"/>
    <mergeCell ref="B524:B528"/>
    <mergeCell ref="A404:A408"/>
    <mergeCell ref="A419:A423"/>
    <mergeCell ref="G419:G423"/>
    <mergeCell ref="G414:G418"/>
    <mergeCell ref="B429:B433"/>
    <mergeCell ref="X414:X418"/>
    <mergeCell ref="X429:X433"/>
    <mergeCell ref="A459:A463"/>
    <mergeCell ref="B459:B463"/>
    <mergeCell ref="B514:B518"/>
    <mergeCell ref="B474:B478"/>
    <mergeCell ref="C384:C388"/>
    <mergeCell ref="X404:X408"/>
    <mergeCell ref="B439:B443"/>
    <mergeCell ref="B384:B388"/>
    <mergeCell ref="B449:B453"/>
    <mergeCell ref="E394:E398"/>
    <mergeCell ref="B399:B403"/>
    <mergeCell ref="D414:D418"/>
    <mergeCell ref="F394:F398"/>
    <mergeCell ref="F434:F438"/>
    <mergeCell ref="A449:A453"/>
    <mergeCell ref="B404:B408"/>
    <mergeCell ref="G394:G398"/>
    <mergeCell ref="E449:E453"/>
    <mergeCell ref="F449:F453"/>
    <mergeCell ref="C424:C428"/>
    <mergeCell ref="X419:X423"/>
    <mergeCell ref="G444:G448"/>
    <mergeCell ref="B444:B448"/>
    <mergeCell ref="G424:G428"/>
    <mergeCell ref="A434:A438"/>
  </mergeCells>
  <phoneticPr fontId="21" type="noConversion"/>
  <pageMargins left="0.25" right="0.25" top="0.75" bottom="0.75" header="0.3" footer="0.3"/>
  <pageSetup paperSize="8" scale="80" firstPageNumber="0" fitToHeight="0" orientation="landscape" r:id="rId1"/>
  <headerFooter>
    <oddHeader>&amp;R&amp;"Arial Narrow,Normalny"&amp;9ZAŁĄCZNIK NR 2 WYKAZ PRZEDSIĘWZIĘĆ DO WIELOLETNIEJ PROGNOZY FINANSOWEJ GMINY KOBYLNICA NA LATA 2024
- 2034</oddHeader>
    <oddFooter xml:space="preserve">&amp;C&amp;"Arial,Normalny"&amp;7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F472-B1D7-4FC1-A420-57A97FBA6987}">
  <dimension ref="E51:E55"/>
  <sheetViews>
    <sheetView workbookViewId="0">
      <selection activeCell="E51" sqref="E51:E55"/>
    </sheetView>
  </sheetViews>
  <sheetFormatPr defaultRowHeight="15"/>
  <sheetData>
    <row r="51" spans="5:5">
      <c r="E51" s="378">
        <v>65</v>
      </c>
    </row>
    <row r="52" spans="5:5">
      <c r="E52" s="379"/>
    </row>
    <row r="53" spans="5:5">
      <c r="E53" s="379"/>
    </row>
    <row r="54" spans="5:5">
      <c r="E54" s="379"/>
    </row>
    <row r="55" spans="5:5">
      <c r="E55" s="380"/>
    </row>
  </sheetData>
  <mergeCells count="1">
    <mergeCell ref="E51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Ewa Rosiak</cp:lastModifiedBy>
  <cp:revision>0</cp:revision>
  <cp:lastPrinted>2024-11-22T08:18:43Z</cp:lastPrinted>
  <dcterms:created xsi:type="dcterms:W3CDTF">2006-09-22T13:37:51Z</dcterms:created>
  <dcterms:modified xsi:type="dcterms:W3CDTF">2024-11-22T08:29:14Z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