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rosiak\Desktop\"/>
    </mc:Choice>
  </mc:AlternateContent>
  <xr:revisionPtr revIDLastSave="0" documentId="13_ncr:1_{D99B41FA-C04D-4622-AB6D-CB65EEAB304E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42" i="1" l="1"/>
  <c r="P59" i="1"/>
  <c r="Q59" i="1"/>
  <c r="R59" i="1"/>
  <c r="S59" i="1"/>
  <c r="T59" i="1"/>
  <c r="U59" i="1"/>
  <c r="V59" i="1"/>
  <c r="N37" i="1" l="1"/>
  <c r="O37" i="1"/>
  <c r="O22" i="1" s="1"/>
  <c r="P37" i="1"/>
  <c r="P22" i="1" s="1"/>
  <c r="Q37" i="1"/>
  <c r="Q22" i="1" s="1"/>
  <c r="R37" i="1"/>
  <c r="R22" i="1" s="1"/>
  <c r="S37" i="1"/>
  <c r="S22" i="1" s="1"/>
  <c r="T37" i="1"/>
  <c r="T22" i="1" s="1"/>
  <c r="U37" i="1"/>
  <c r="U22" i="1" s="1"/>
  <c r="V37" i="1"/>
  <c r="V22" i="1" s="1"/>
  <c r="N505" i="1"/>
  <c r="M86" i="1" l="1"/>
  <c r="M29" i="1"/>
  <c r="W82" i="1" l="1"/>
  <c r="F82" i="1" s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O71" i="1"/>
  <c r="N71" i="1"/>
  <c r="M71" i="1"/>
  <c r="L71" i="1"/>
  <c r="K71" i="1"/>
  <c r="J67" i="1"/>
  <c r="J71" i="1" s="1"/>
  <c r="N490" i="1"/>
  <c r="Q335" i="1"/>
  <c r="T791" i="1"/>
  <c r="S791" i="1"/>
  <c r="R791" i="1"/>
  <c r="Q791" i="1"/>
  <c r="P791" i="1"/>
  <c r="O791" i="1"/>
  <c r="N791" i="1"/>
  <c r="R625" i="1"/>
  <c r="Q625" i="1"/>
  <c r="Q325" i="1"/>
  <c r="R275" i="1"/>
  <c r="R250" i="1"/>
  <c r="Q250" i="1"/>
  <c r="M77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W692" i="1" l="1"/>
  <c r="F692" i="1" s="1"/>
  <c r="W66" i="1"/>
  <c r="F66" i="1" s="1"/>
  <c r="W666" i="1"/>
  <c r="R585" i="1" l="1"/>
  <c r="S585" i="1"/>
  <c r="T585" i="1"/>
  <c r="U585" i="1"/>
  <c r="P625" i="1"/>
  <c r="P590" i="1"/>
  <c r="Q590" i="1"/>
  <c r="R590" i="1"/>
  <c r="S590" i="1"/>
  <c r="P495" i="1" l="1"/>
  <c r="Q495" i="1"/>
  <c r="R495" i="1"/>
  <c r="S495" i="1"/>
  <c r="T495" i="1"/>
  <c r="U495" i="1"/>
  <c r="V495" i="1"/>
  <c r="P345" i="1"/>
  <c r="Q345" i="1"/>
  <c r="R345" i="1"/>
  <c r="S345" i="1"/>
  <c r="T345" i="1"/>
  <c r="U345" i="1"/>
  <c r="V345" i="1"/>
  <c r="P420" i="1"/>
  <c r="Q420" i="1"/>
  <c r="R420" i="1"/>
  <c r="S420" i="1"/>
  <c r="T420" i="1"/>
  <c r="P520" i="1"/>
  <c r="Q520" i="1"/>
  <c r="R520" i="1"/>
  <c r="S520" i="1"/>
  <c r="T520" i="1"/>
  <c r="U520" i="1"/>
  <c r="V520" i="1"/>
  <c r="P410" i="1"/>
  <c r="Q410" i="1"/>
  <c r="R410" i="1"/>
  <c r="S410" i="1"/>
  <c r="T410" i="1"/>
  <c r="U410" i="1"/>
  <c r="V410" i="1"/>
  <c r="O320" i="1"/>
  <c r="P320" i="1"/>
  <c r="Q320" i="1"/>
  <c r="R320" i="1"/>
  <c r="S320" i="1"/>
  <c r="T320" i="1"/>
  <c r="U320" i="1"/>
  <c r="V320" i="1"/>
  <c r="P280" i="1"/>
  <c r="Q280" i="1"/>
  <c r="R280" i="1"/>
  <c r="S280" i="1"/>
  <c r="T280" i="1"/>
  <c r="U280" i="1"/>
  <c r="V280" i="1"/>
  <c r="P380" i="1"/>
  <c r="Q380" i="1"/>
  <c r="R380" i="1"/>
  <c r="S380" i="1"/>
  <c r="T380" i="1"/>
  <c r="U380" i="1"/>
  <c r="V380" i="1"/>
  <c r="R365" i="1"/>
  <c r="S365" i="1"/>
  <c r="T365" i="1"/>
  <c r="U365" i="1"/>
  <c r="V365" i="1"/>
  <c r="P365" i="1"/>
  <c r="Q365" i="1"/>
  <c r="Q340" i="1"/>
  <c r="R340" i="1"/>
  <c r="S340" i="1"/>
  <c r="T340" i="1"/>
  <c r="U340" i="1"/>
  <c r="V340" i="1"/>
  <c r="N310" i="1"/>
  <c r="O310" i="1"/>
  <c r="P310" i="1"/>
  <c r="Q310" i="1"/>
  <c r="R310" i="1"/>
  <c r="S310" i="1"/>
  <c r="T310" i="1"/>
  <c r="U310" i="1"/>
  <c r="V310" i="1"/>
  <c r="S295" i="1"/>
  <c r="T295" i="1"/>
  <c r="U295" i="1"/>
  <c r="V295" i="1"/>
  <c r="P295" i="1"/>
  <c r="Q295" i="1"/>
  <c r="R295" i="1"/>
  <c r="Q290" i="1"/>
  <c r="R290" i="1"/>
  <c r="S290" i="1"/>
  <c r="T290" i="1"/>
  <c r="U290" i="1"/>
  <c r="V290" i="1"/>
  <c r="P265" i="1"/>
  <c r="Q265" i="1"/>
  <c r="R265" i="1"/>
  <c r="S265" i="1"/>
  <c r="T265" i="1"/>
  <c r="U265" i="1"/>
  <c r="V265" i="1"/>
  <c r="P440" i="1"/>
  <c r="Q440" i="1"/>
  <c r="R440" i="1"/>
  <c r="S440" i="1"/>
  <c r="T440" i="1"/>
  <c r="U440" i="1"/>
  <c r="V440" i="1"/>
  <c r="P335" i="1"/>
  <c r="Q275" i="1"/>
  <c r="P515" i="1" l="1"/>
  <c r="Q515" i="1"/>
  <c r="R515" i="1"/>
  <c r="S515" i="1"/>
  <c r="T515" i="1"/>
  <c r="U515" i="1"/>
  <c r="V515" i="1"/>
  <c r="O575" i="1"/>
  <c r="N575" i="1"/>
  <c r="M575" i="1"/>
  <c r="L575" i="1"/>
  <c r="K575" i="1"/>
  <c r="J575" i="1"/>
  <c r="O570" i="1"/>
  <c r="N570" i="1"/>
  <c r="M570" i="1"/>
  <c r="L570" i="1"/>
  <c r="K570" i="1"/>
  <c r="J570" i="1"/>
  <c r="O650" i="1"/>
  <c r="N650" i="1"/>
  <c r="M650" i="1"/>
  <c r="L650" i="1"/>
  <c r="O610" i="1"/>
  <c r="N610" i="1"/>
  <c r="M610" i="1"/>
  <c r="L610" i="1"/>
  <c r="O565" i="1"/>
  <c r="N565" i="1"/>
  <c r="M565" i="1"/>
  <c r="L565" i="1"/>
  <c r="K565" i="1"/>
  <c r="J565" i="1"/>
  <c r="W646" i="1" l="1"/>
  <c r="W571" i="1"/>
  <c r="W566" i="1"/>
  <c r="W561" i="1"/>
  <c r="W606" i="1"/>
  <c r="F606" i="1" s="1"/>
  <c r="O620" i="1"/>
  <c r="N620" i="1"/>
  <c r="M620" i="1"/>
  <c r="L620" i="1"/>
  <c r="W616" i="1" l="1"/>
  <c r="O120" i="1"/>
  <c r="N120" i="1"/>
  <c r="M120" i="1"/>
  <c r="L120" i="1"/>
  <c r="K120" i="1"/>
  <c r="J117" i="1"/>
  <c r="J120" i="1" s="1"/>
  <c r="W117" i="1" l="1"/>
  <c r="F117" i="1" s="1"/>
  <c r="Q771" i="1"/>
  <c r="R771" i="1"/>
  <c r="S771" i="1"/>
  <c r="T771" i="1"/>
  <c r="U771" i="1"/>
  <c r="V771" i="1"/>
  <c r="N500" i="1"/>
  <c r="O500" i="1"/>
  <c r="P500" i="1"/>
  <c r="Q500" i="1"/>
  <c r="R500" i="1"/>
  <c r="S500" i="1"/>
  <c r="T500" i="1"/>
  <c r="U500" i="1"/>
  <c r="V500" i="1"/>
  <c r="P435" i="1"/>
  <c r="Q435" i="1"/>
  <c r="R435" i="1"/>
  <c r="S435" i="1"/>
  <c r="T435" i="1"/>
  <c r="U435" i="1"/>
  <c r="V435" i="1"/>
  <c r="R756" i="1"/>
  <c r="P595" i="1"/>
  <c r="Q595" i="1"/>
  <c r="R595" i="1"/>
  <c r="S595" i="1"/>
  <c r="T595" i="1"/>
  <c r="U595" i="1"/>
  <c r="V59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W381" i="1" l="1"/>
  <c r="F381" i="1" s="1"/>
  <c r="W386" i="1"/>
  <c r="F386" i="1" s="1"/>
  <c r="P395" i="1"/>
  <c r="Q395" i="1"/>
  <c r="R395" i="1"/>
  <c r="S395" i="1"/>
  <c r="T395" i="1"/>
  <c r="U395" i="1"/>
  <c r="V395" i="1"/>
  <c r="O395" i="1"/>
  <c r="N395" i="1"/>
  <c r="M395" i="1"/>
  <c r="L395" i="1"/>
  <c r="K395" i="1"/>
  <c r="J395" i="1"/>
  <c r="P285" i="1"/>
  <c r="O285" i="1"/>
  <c r="N285" i="1"/>
  <c r="M285" i="1"/>
  <c r="L285" i="1"/>
  <c r="K285" i="1"/>
  <c r="J285" i="1"/>
  <c r="W391" i="1" l="1"/>
  <c r="F391" i="1" s="1"/>
  <c r="W281" i="1"/>
  <c r="F281" i="1" s="1"/>
  <c r="P490" i="1" l="1"/>
  <c r="P415" i="1"/>
  <c r="P275" i="1"/>
  <c r="O585" i="1"/>
  <c r="P585" i="1"/>
  <c r="Q585" i="1"/>
  <c r="P315" i="1"/>
  <c r="Q315" i="1"/>
  <c r="R315" i="1"/>
  <c r="S315" i="1"/>
  <c r="T315" i="1"/>
  <c r="U315" i="1"/>
  <c r="V315" i="1"/>
  <c r="O741" i="1" l="1"/>
  <c r="N741" i="1"/>
  <c r="M741" i="1"/>
  <c r="L741" i="1"/>
  <c r="K737" i="1"/>
  <c r="K741" i="1" s="1"/>
  <c r="J737" i="1"/>
  <c r="J741" i="1" s="1"/>
  <c r="O255" i="1" l="1"/>
  <c r="N255" i="1"/>
  <c r="M255" i="1"/>
  <c r="L255" i="1"/>
  <c r="K255" i="1"/>
  <c r="J251" i="1"/>
  <c r="J255" i="1" s="1"/>
  <c r="W251" i="1" l="1"/>
  <c r="V137" i="1" l="1"/>
  <c r="U137" i="1"/>
  <c r="T137" i="1"/>
  <c r="S137" i="1"/>
  <c r="R137" i="1"/>
  <c r="Q137" i="1"/>
  <c r="P137" i="1"/>
  <c r="O142" i="1"/>
  <c r="O137" i="1" s="1"/>
  <c r="N142" i="1"/>
  <c r="M142" i="1"/>
  <c r="L142" i="1"/>
  <c r="K142" i="1"/>
  <c r="J142" i="1"/>
  <c r="L137" i="1" l="1"/>
  <c r="V630" i="1"/>
  <c r="U630" i="1"/>
  <c r="T630" i="1"/>
  <c r="S630" i="1"/>
  <c r="R630" i="1"/>
  <c r="Q630" i="1"/>
  <c r="P630" i="1"/>
  <c r="O630" i="1"/>
  <c r="N630" i="1"/>
  <c r="M630" i="1"/>
  <c r="L630" i="1"/>
  <c r="T199" i="1"/>
  <c r="U199" i="1"/>
  <c r="V199" i="1"/>
  <c r="V240" i="1"/>
  <c r="U240" i="1"/>
  <c r="T240" i="1"/>
  <c r="S240" i="1"/>
  <c r="R240" i="1"/>
  <c r="Q240" i="1"/>
  <c r="P240" i="1"/>
  <c r="O240" i="1"/>
  <c r="N240" i="1"/>
  <c r="M240" i="1"/>
  <c r="L240" i="1"/>
  <c r="J240" i="1"/>
  <c r="K236" i="1"/>
  <c r="K240" i="1" s="1"/>
  <c r="P635" i="1"/>
  <c r="Q635" i="1"/>
  <c r="R635" i="1"/>
  <c r="S635" i="1"/>
  <c r="T635" i="1"/>
  <c r="U635" i="1"/>
  <c r="V635" i="1"/>
  <c r="T305" i="1"/>
  <c r="U305" i="1"/>
  <c r="V305" i="1"/>
  <c r="O214" i="1"/>
  <c r="N214" i="1"/>
  <c r="M214" i="1"/>
  <c r="L214" i="1"/>
  <c r="K214" i="1"/>
  <c r="J214" i="1"/>
  <c r="O162" i="1"/>
  <c r="P162" i="1"/>
  <c r="O746" i="1"/>
  <c r="N746" i="1"/>
  <c r="M746" i="1"/>
  <c r="L746" i="1"/>
  <c r="K742" i="1"/>
  <c r="K746" i="1" s="1"/>
  <c r="J742" i="1"/>
  <c r="J746" i="1" s="1"/>
  <c r="O515" i="1"/>
  <c r="N515" i="1"/>
  <c r="M515" i="1"/>
  <c r="L515" i="1"/>
  <c r="K515" i="1"/>
  <c r="J515" i="1"/>
  <c r="W737" i="1" l="1"/>
  <c r="W626" i="1"/>
  <c r="W511" i="1"/>
  <c r="F511" i="1" s="1"/>
  <c r="W742" i="1"/>
  <c r="F742" i="1" s="1"/>
  <c r="W236" i="1"/>
  <c r="F236" i="1" s="1"/>
  <c r="W210" i="1"/>
  <c r="F210" i="1" s="1"/>
  <c r="O520" i="1"/>
  <c r="N520" i="1"/>
  <c r="M520" i="1"/>
  <c r="L520" i="1"/>
  <c r="W516" i="1" s="1"/>
  <c r="K520" i="1"/>
  <c r="J520" i="1"/>
  <c r="O525" i="1"/>
  <c r="N525" i="1"/>
  <c r="M525" i="1"/>
  <c r="L525" i="1"/>
  <c r="K525" i="1"/>
  <c r="J525" i="1"/>
  <c r="Q445" i="1"/>
  <c r="O340" i="1"/>
  <c r="N340" i="1"/>
  <c r="Q756" i="1"/>
  <c r="R300" i="1"/>
  <c r="T270" i="1"/>
  <c r="S270" i="1"/>
  <c r="P776" i="1"/>
  <c r="P771" i="1"/>
  <c r="Q766" i="1"/>
  <c r="P766" i="1"/>
  <c r="P756" i="1"/>
  <c r="P686" i="1"/>
  <c r="P445" i="1"/>
  <c r="P339" i="1"/>
  <c r="P340" i="1" s="1"/>
  <c r="P325" i="1"/>
  <c r="P290" i="1"/>
  <c r="R270" i="1"/>
  <c r="Q270" i="1"/>
  <c r="P270" i="1"/>
  <c r="O270" i="1"/>
  <c r="F626" i="1" l="1"/>
  <c r="F516" i="1"/>
  <c r="W521" i="1"/>
  <c r="F521" i="1" s="1"/>
  <c r="O325" i="1"/>
  <c r="O81" i="1" l="1"/>
  <c r="N81" i="1"/>
  <c r="M81" i="1"/>
  <c r="L81" i="1"/>
  <c r="K81" i="1"/>
  <c r="J78" i="1"/>
  <c r="J81" i="1" s="1"/>
  <c r="O555" i="1"/>
  <c r="N555" i="1"/>
  <c r="M555" i="1"/>
  <c r="L555" i="1"/>
  <c r="O550" i="1"/>
  <c r="N550" i="1"/>
  <c r="M550" i="1"/>
  <c r="L550" i="1"/>
  <c r="O540" i="1"/>
  <c r="N540" i="1"/>
  <c r="M540" i="1"/>
  <c r="L540" i="1"/>
  <c r="W78" i="1" l="1"/>
  <c r="W551" i="1"/>
  <c r="W546" i="1"/>
  <c r="W536" i="1"/>
  <c r="O545" i="1"/>
  <c r="N545" i="1"/>
  <c r="M545" i="1"/>
  <c r="L545" i="1"/>
  <c r="R305" i="1"/>
  <c r="S305" i="1"/>
  <c r="M199" i="1"/>
  <c r="N199" i="1"/>
  <c r="O199" i="1"/>
  <c r="P199" i="1"/>
  <c r="Q199" i="1"/>
  <c r="R199" i="1"/>
  <c r="S199" i="1"/>
  <c r="L199" i="1"/>
  <c r="W194" i="1" l="1"/>
  <c r="F194" i="1" s="1"/>
  <c r="W541" i="1"/>
  <c r="O510" i="1"/>
  <c r="N510" i="1"/>
  <c r="M510" i="1"/>
  <c r="L510" i="1"/>
  <c r="O505" i="1"/>
  <c r="M505" i="1"/>
  <c r="L505" i="1"/>
  <c r="M500" i="1"/>
  <c r="L500" i="1"/>
  <c r="O495" i="1"/>
  <c r="N495" i="1"/>
  <c r="M495" i="1"/>
  <c r="L495" i="1"/>
  <c r="W491" i="1" l="1"/>
  <c r="F491" i="1" s="1"/>
  <c r="W496" i="1"/>
  <c r="F496" i="1" s="1"/>
  <c r="W506" i="1"/>
  <c r="W501" i="1"/>
  <c r="F501" i="1" s="1"/>
  <c r="O380" i="1"/>
  <c r="N380" i="1"/>
  <c r="M380" i="1"/>
  <c r="L380" i="1"/>
  <c r="K380" i="1"/>
  <c r="J380" i="1"/>
  <c r="O490" i="1"/>
  <c r="M490" i="1"/>
  <c r="L490" i="1"/>
  <c r="O736" i="1"/>
  <c r="N736" i="1"/>
  <c r="M736" i="1"/>
  <c r="L736" i="1"/>
  <c r="K732" i="1"/>
  <c r="K736" i="1" s="1"/>
  <c r="J732" i="1"/>
  <c r="J736" i="1" s="1"/>
  <c r="W486" i="1" l="1"/>
  <c r="W376" i="1"/>
  <c r="F376" i="1" s="1"/>
  <c r="W732" i="1"/>
  <c r="F732" i="1" s="1"/>
  <c r="O480" i="1" l="1"/>
  <c r="N480" i="1"/>
  <c r="M480" i="1"/>
  <c r="L480" i="1"/>
  <c r="W476" i="1" l="1"/>
  <c r="F476" i="1" s="1"/>
  <c r="V209" i="1" l="1"/>
  <c r="U209" i="1"/>
  <c r="T209" i="1"/>
  <c r="S209" i="1"/>
  <c r="R209" i="1"/>
  <c r="Q209" i="1"/>
  <c r="P209" i="1"/>
  <c r="O209" i="1"/>
  <c r="N209" i="1"/>
  <c r="M209" i="1"/>
  <c r="L209" i="1"/>
  <c r="J209" i="1"/>
  <c r="K205" i="1"/>
  <c r="K209" i="1" s="1"/>
  <c r="R204" i="1"/>
  <c r="S204" i="1"/>
  <c r="T204" i="1"/>
  <c r="U204" i="1"/>
  <c r="V204" i="1"/>
  <c r="P178" i="1"/>
  <c r="Q178" i="1"/>
  <c r="R178" i="1"/>
  <c r="S178" i="1"/>
  <c r="T178" i="1"/>
  <c r="U178" i="1"/>
  <c r="V178" i="1"/>
  <c r="P183" i="1"/>
  <c r="Q183" i="1"/>
  <c r="R183" i="1"/>
  <c r="S183" i="1"/>
  <c r="T183" i="1"/>
  <c r="U183" i="1"/>
  <c r="V183" i="1"/>
  <c r="R188" i="1"/>
  <c r="S188" i="1"/>
  <c r="T188" i="1"/>
  <c r="U188" i="1"/>
  <c r="V188" i="1"/>
  <c r="O193" i="1"/>
  <c r="P193" i="1"/>
  <c r="Q193" i="1"/>
  <c r="R193" i="1"/>
  <c r="S193" i="1"/>
  <c r="T193" i="1"/>
  <c r="U193" i="1"/>
  <c r="V193" i="1"/>
  <c r="W205" i="1" l="1"/>
  <c r="F205" i="1" s="1"/>
  <c r="U660" i="1"/>
  <c r="V660" i="1"/>
  <c r="O645" i="1"/>
  <c r="N645" i="1"/>
  <c r="M645" i="1"/>
  <c r="L645" i="1"/>
  <c r="J58" i="1"/>
  <c r="K58" i="1"/>
  <c r="L58" i="1"/>
  <c r="M58" i="1"/>
  <c r="N58" i="1"/>
  <c r="O58" i="1"/>
  <c r="W53" i="1" l="1"/>
  <c r="W641" i="1"/>
  <c r="F641" i="1" s="1"/>
  <c r="N52" i="1"/>
  <c r="M52" i="1"/>
  <c r="L52" i="1"/>
  <c r="K52" i="1"/>
  <c r="J52" i="1"/>
  <c r="O655" i="1"/>
  <c r="N655" i="1"/>
  <c r="M655" i="1"/>
  <c r="L655" i="1"/>
  <c r="N29" i="1"/>
  <c r="N22" i="1" s="1"/>
  <c r="L29" i="1"/>
  <c r="K29" i="1"/>
  <c r="J29" i="1"/>
  <c r="V731" i="1"/>
  <c r="U731" i="1"/>
  <c r="T731" i="1"/>
  <c r="S731" i="1"/>
  <c r="R731" i="1"/>
  <c r="Q731" i="1"/>
  <c r="P731" i="1"/>
  <c r="O731" i="1"/>
  <c r="N731" i="1"/>
  <c r="M731" i="1"/>
  <c r="L731" i="1"/>
  <c r="O640" i="1"/>
  <c r="N640" i="1"/>
  <c r="M640" i="1"/>
  <c r="L640" i="1"/>
  <c r="Q300" i="1"/>
  <c r="F48" i="1" l="1"/>
  <c r="W48" i="1"/>
  <c r="W23" i="1"/>
  <c r="F23" i="1" s="1"/>
  <c r="W651" i="1"/>
  <c r="W727" i="1"/>
  <c r="F727" i="1" s="1"/>
  <c r="W636" i="1"/>
  <c r="F636" i="1" s="1"/>
  <c r="P21" i="1"/>
  <c r="Q21" i="1"/>
  <c r="R21" i="1"/>
  <c r="S21" i="1"/>
  <c r="T21" i="1"/>
  <c r="U21" i="1"/>
  <c r="V21" i="1"/>
  <c r="V791" i="1"/>
  <c r="U791" i="1"/>
  <c r="M791" i="1"/>
  <c r="L791" i="1"/>
  <c r="P786" i="1"/>
  <c r="Q786" i="1"/>
  <c r="R786" i="1"/>
  <c r="S786" i="1"/>
  <c r="T786" i="1"/>
  <c r="U786" i="1"/>
  <c r="V786" i="1"/>
  <c r="P781" i="1"/>
  <c r="Q781" i="1"/>
  <c r="R781" i="1"/>
  <c r="S781" i="1"/>
  <c r="T781" i="1"/>
  <c r="U781" i="1"/>
  <c r="V781" i="1"/>
  <c r="V726" i="1"/>
  <c r="U726" i="1"/>
  <c r="T726" i="1"/>
  <c r="S726" i="1"/>
  <c r="R726" i="1"/>
  <c r="Q726" i="1"/>
  <c r="P726" i="1"/>
  <c r="O726" i="1"/>
  <c r="N726" i="1"/>
  <c r="M726" i="1"/>
  <c r="L726" i="1"/>
  <c r="V721" i="1"/>
  <c r="U721" i="1"/>
  <c r="T721" i="1"/>
  <c r="S721" i="1"/>
  <c r="R721" i="1"/>
  <c r="Q721" i="1"/>
  <c r="P721" i="1"/>
  <c r="O721" i="1"/>
  <c r="N721" i="1"/>
  <c r="M721" i="1"/>
  <c r="L721" i="1"/>
  <c r="M711" i="1"/>
  <c r="N711" i="1"/>
  <c r="O711" i="1"/>
  <c r="P711" i="1"/>
  <c r="Q711" i="1"/>
  <c r="R711" i="1"/>
  <c r="S711" i="1"/>
  <c r="T711" i="1"/>
  <c r="U711" i="1"/>
  <c r="V711" i="1"/>
  <c r="M716" i="1"/>
  <c r="N716" i="1"/>
  <c r="O716" i="1"/>
  <c r="P716" i="1"/>
  <c r="Q716" i="1"/>
  <c r="R716" i="1"/>
  <c r="S716" i="1"/>
  <c r="T716" i="1"/>
  <c r="U716" i="1"/>
  <c r="V716" i="1"/>
  <c r="M706" i="1"/>
  <c r="N706" i="1"/>
  <c r="O706" i="1"/>
  <c r="P706" i="1"/>
  <c r="Q706" i="1"/>
  <c r="R706" i="1"/>
  <c r="S706" i="1"/>
  <c r="T706" i="1"/>
  <c r="U706" i="1"/>
  <c r="V706" i="1"/>
  <c r="L706" i="1"/>
  <c r="M701" i="1"/>
  <c r="N701" i="1"/>
  <c r="O701" i="1"/>
  <c r="P701" i="1"/>
  <c r="Q701" i="1"/>
  <c r="R701" i="1"/>
  <c r="S701" i="1"/>
  <c r="T701" i="1"/>
  <c r="U701" i="1"/>
  <c r="V701" i="1"/>
  <c r="L701" i="1"/>
  <c r="M691" i="1"/>
  <c r="N691" i="1"/>
  <c r="O691" i="1"/>
  <c r="P691" i="1"/>
  <c r="Q691" i="1"/>
  <c r="R691" i="1"/>
  <c r="S691" i="1"/>
  <c r="T691" i="1"/>
  <c r="U691" i="1"/>
  <c r="V691" i="1"/>
  <c r="L691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P665" i="1"/>
  <c r="Q665" i="1"/>
  <c r="R665" i="1"/>
  <c r="S665" i="1"/>
  <c r="T665" i="1"/>
  <c r="U665" i="1"/>
  <c r="V665" i="1"/>
  <c r="P660" i="1"/>
  <c r="Q660" i="1"/>
  <c r="R660" i="1"/>
  <c r="S660" i="1"/>
  <c r="T660" i="1"/>
  <c r="O635" i="1"/>
  <c r="N635" i="1"/>
  <c r="M635" i="1"/>
  <c r="L635" i="1"/>
  <c r="O625" i="1"/>
  <c r="N625" i="1"/>
  <c r="M625" i="1"/>
  <c r="L625" i="1"/>
  <c r="O615" i="1"/>
  <c r="N615" i="1"/>
  <c r="M615" i="1"/>
  <c r="L615" i="1"/>
  <c r="W687" i="1" l="1"/>
  <c r="W621" i="1"/>
  <c r="W787" i="1"/>
  <c r="F787" i="1" s="1"/>
  <c r="W702" i="1"/>
  <c r="W697" i="1"/>
  <c r="W631" i="1"/>
  <c r="F631" i="1" s="1"/>
  <c r="F651" i="1"/>
  <c r="W717" i="1"/>
  <c r="W671" i="1"/>
  <c r="W722" i="1"/>
  <c r="F722" i="1" s="1"/>
  <c r="W611" i="1"/>
  <c r="O560" i="1" l="1"/>
  <c r="N560" i="1"/>
  <c r="M560" i="1"/>
  <c r="L560" i="1"/>
  <c r="O535" i="1"/>
  <c r="N535" i="1"/>
  <c r="M535" i="1"/>
  <c r="L535" i="1"/>
  <c r="O530" i="1"/>
  <c r="N530" i="1"/>
  <c r="M530" i="1"/>
  <c r="L530" i="1"/>
  <c r="O485" i="1"/>
  <c r="N485" i="1"/>
  <c r="M485" i="1"/>
  <c r="L485" i="1"/>
  <c r="O475" i="1"/>
  <c r="N475" i="1"/>
  <c r="M475" i="1"/>
  <c r="L475" i="1"/>
  <c r="O470" i="1"/>
  <c r="N470" i="1"/>
  <c r="M470" i="1"/>
  <c r="L470" i="1"/>
  <c r="O465" i="1"/>
  <c r="N465" i="1"/>
  <c r="M465" i="1"/>
  <c r="L465" i="1"/>
  <c r="F461" i="1" s="1"/>
  <c r="O460" i="1"/>
  <c r="N460" i="1"/>
  <c r="M460" i="1"/>
  <c r="L460" i="1"/>
  <c r="O455" i="1"/>
  <c r="N455" i="1"/>
  <c r="M455" i="1"/>
  <c r="L455" i="1"/>
  <c r="O450" i="1"/>
  <c r="N450" i="1"/>
  <c r="M450" i="1"/>
  <c r="L450" i="1"/>
  <c r="O445" i="1"/>
  <c r="N445" i="1"/>
  <c r="M445" i="1"/>
  <c r="L445" i="1"/>
  <c r="K445" i="1"/>
  <c r="J445" i="1"/>
  <c r="P330" i="1"/>
  <c r="Q330" i="1"/>
  <c r="R330" i="1"/>
  <c r="R168" i="1" s="1"/>
  <c r="S330" i="1"/>
  <c r="S168" i="1" s="1"/>
  <c r="T330" i="1"/>
  <c r="T168" i="1" s="1"/>
  <c r="U330" i="1"/>
  <c r="U168" i="1" s="1"/>
  <c r="V330" i="1"/>
  <c r="V168" i="1" s="1"/>
  <c r="Q305" i="1"/>
  <c r="P305" i="1"/>
  <c r="P300" i="1"/>
  <c r="P250" i="1"/>
  <c r="P204" i="1"/>
  <c r="Q204" i="1"/>
  <c r="Q188" i="1"/>
  <c r="P188" i="1"/>
  <c r="Q168" i="1" l="1"/>
  <c r="P168" i="1"/>
  <c r="W441" i="1"/>
  <c r="F441" i="1" s="1"/>
  <c r="U136" i="1"/>
  <c r="T136" i="1"/>
  <c r="V136" i="1"/>
  <c r="W481" i="1"/>
  <c r="F481" i="1" s="1"/>
  <c r="W531" i="1"/>
  <c r="F531" i="1" s="1"/>
  <c r="W556" i="1"/>
  <c r="F556" i="1" s="1"/>
  <c r="W526" i="1"/>
  <c r="F526" i="1" s="1"/>
  <c r="W471" i="1"/>
  <c r="F471" i="1" s="1"/>
  <c r="W461" i="1"/>
  <c r="W466" i="1"/>
  <c r="F466" i="1" s="1"/>
  <c r="W456" i="1"/>
  <c r="F456" i="1" s="1"/>
  <c r="W451" i="1"/>
  <c r="F451" i="1" s="1"/>
  <c r="W446" i="1"/>
  <c r="V128" i="1" l="1"/>
  <c r="V122" i="1" s="1"/>
  <c r="U128" i="1"/>
  <c r="U122" i="1" s="1"/>
  <c r="V135" i="1"/>
  <c r="V129" i="1" s="1"/>
  <c r="V20" i="1" s="1"/>
  <c r="U135" i="1"/>
  <c r="U129" i="1" s="1"/>
  <c r="U20" i="1" s="1"/>
  <c r="T135" i="1"/>
  <c r="S135" i="1"/>
  <c r="R135" i="1"/>
  <c r="Q135" i="1"/>
  <c r="P135" i="1"/>
  <c r="O135" i="1"/>
  <c r="N135" i="1"/>
  <c r="M135" i="1"/>
  <c r="M129" i="1" s="1"/>
  <c r="V121" i="1" l="1"/>
  <c r="U121" i="1"/>
  <c r="V19" i="1"/>
  <c r="U19" i="1"/>
  <c r="U18" i="1" l="1"/>
  <c r="V18" i="1"/>
  <c r="L716" i="1" l="1"/>
  <c r="L711" i="1"/>
  <c r="W707" i="1" s="1"/>
  <c r="W712" i="1" l="1"/>
  <c r="T129" i="1"/>
  <c r="T20" i="1" s="1"/>
  <c r="S129" i="1"/>
  <c r="S20" i="1" s="1"/>
  <c r="R129" i="1"/>
  <c r="R20" i="1" s="1"/>
  <c r="Q129" i="1"/>
  <c r="Q20" i="1" s="1"/>
  <c r="P129" i="1"/>
  <c r="P20" i="1" s="1"/>
  <c r="W128" i="1"/>
  <c r="T128" i="1"/>
  <c r="T122" i="1" s="1"/>
  <c r="S128" i="1"/>
  <c r="S122" i="1" s="1"/>
  <c r="R128" i="1"/>
  <c r="R122" i="1" s="1"/>
  <c r="Q128" i="1"/>
  <c r="Q122" i="1" s="1"/>
  <c r="Q19" i="1" s="1"/>
  <c r="P128" i="1"/>
  <c r="P122" i="1" s="1"/>
  <c r="P19" i="1" s="1"/>
  <c r="O129" i="1"/>
  <c r="N129" i="1"/>
  <c r="L135" i="1"/>
  <c r="W129" i="1" s="1"/>
  <c r="F130" i="1" s="1"/>
  <c r="K135" i="1"/>
  <c r="J135" i="1"/>
  <c r="O128" i="1"/>
  <c r="O122" i="1" s="1"/>
  <c r="O19" i="1" s="1"/>
  <c r="N128" i="1"/>
  <c r="M128" i="1"/>
  <c r="L128" i="1"/>
  <c r="K128" i="1"/>
  <c r="J128" i="1"/>
  <c r="S136" i="1"/>
  <c r="Q136" i="1"/>
  <c r="P136" i="1"/>
  <c r="W122" i="1" l="1"/>
  <c r="F123" i="1" s="1"/>
  <c r="L122" i="1"/>
  <c r="L129" i="1"/>
  <c r="K122" i="1"/>
  <c r="K129" i="1"/>
  <c r="N122" i="1"/>
  <c r="N121" i="1" s="1"/>
  <c r="M122" i="1"/>
  <c r="M121" i="1" s="1"/>
  <c r="Q121" i="1"/>
  <c r="T19" i="1"/>
  <c r="T121" i="1"/>
  <c r="S121" i="1"/>
  <c r="S19" i="1"/>
  <c r="R19" i="1"/>
  <c r="R121" i="1"/>
  <c r="P121" i="1"/>
  <c r="O121" i="1"/>
  <c r="R136" i="1"/>
  <c r="W121" i="1" l="1"/>
  <c r="F129" i="1"/>
  <c r="L121" i="1"/>
  <c r="P18" i="1"/>
  <c r="T18" i="1"/>
  <c r="S18" i="1"/>
  <c r="Q18" i="1"/>
  <c r="R18" i="1"/>
  <c r="K782" i="1" l="1"/>
  <c r="K431" i="1"/>
  <c r="K371" i="1"/>
  <c r="K351" i="1"/>
  <c r="K200" i="1"/>
  <c r="K706" i="1" l="1"/>
  <c r="J706" i="1"/>
  <c r="J440" i="1"/>
  <c r="O440" i="1"/>
  <c r="N440" i="1"/>
  <c r="M440" i="1"/>
  <c r="L440" i="1"/>
  <c r="K440" i="1"/>
  <c r="K716" i="1"/>
  <c r="J716" i="1"/>
  <c r="K711" i="1"/>
  <c r="J711" i="1"/>
  <c r="K701" i="1"/>
  <c r="K691" i="1"/>
  <c r="J701" i="1"/>
  <c r="W436" i="1" l="1"/>
  <c r="O235" i="1"/>
  <c r="N235" i="1"/>
  <c r="M235" i="1"/>
  <c r="L235" i="1"/>
  <c r="K235" i="1"/>
  <c r="J235" i="1"/>
  <c r="O219" i="1"/>
  <c r="N219" i="1"/>
  <c r="M219" i="1"/>
  <c r="L219" i="1"/>
  <c r="K219" i="1"/>
  <c r="J219" i="1"/>
  <c r="O116" i="1"/>
  <c r="N116" i="1"/>
  <c r="M116" i="1"/>
  <c r="L116" i="1"/>
  <c r="K116" i="1"/>
  <c r="J116" i="1"/>
  <c r="W215" i="1" l="1"/>
  <c r="F215" i="1" s="1"/>
  <c r="O225" i="1"/>
  <c r="N225" i="1"/>
  <c r="M225" i="1"/>
  <c r="L225" i="1"/>
  <c r="K225" i="1"/>
  <c r="J225" i="1"/>
  <c r="J230" i="1"/>
  <c r="W226" i="1" s="1"/>
  <c r="W220" i="1" l="1"/>
  <c r="K157" i="1"/>
  <c r="L157" i="1"/>
  <c r="M157" i="1"/>
  <c r="N157" i="1"/>
  <c r="O157" i="1"/>
  <c r="J157" i="1"/>
  <c r="W153" i="1" l="1"/>
  <c r="K435" i="1"/>
  <c r="L435" i="1"/>
  <c r="M435" i="1"/>
  <c r="N435" i="1"/>
  <c r="O435" i="1"/>
  <c r="J435" i="1"/>
  <c r="K425" i="1"/>
  <c r="L425" i="1"/>
  <c r="M425" i="1"/>
  <c r="N425" i="1"/>
  <c r="O425" i="1"/>
  <c r="J425" i="1"/>
  <c r="J691" i="1"/>
  <c r="K580" i="1"/>
  <c r="L580" i="1"/>
  <c r="M580" i="1"/>
  <c r="N580" i="1"/>
  <c r="O580" i="1"/>
  <c r="J580" i="1"/>
  <c r="K430" i="1"/>
  <c r="L430" i="1"/>
  <c r="M430" i="1"/>
  <c r="N430" i="1"/>
  <c r="O430" i="1"/>
  <c r="J430" i="1"/>
  <c r="K600" i="1"/>
  <c r="L600" i="1"/>
  <c r="M600" i="1"/>
  <c r="N600" i="1"/>
  <c r="O600" i="1"/>
  <c r="J600" i="1"/>
  <c r="W576" i="1" l="1"/>
  <c r="W431" i="1"/>
  <c r="F431" i="1" s="1"/>
  <c r="W596" i="1"/>
  <c r="W426" i="1"/>
  <c r="W421" i="1"/>
  <c r="J47" i="1"/>
  <c r="K42" i="1"/>
  <c r="J42" i="1"/>
  <c r="O686" i="1" l="1"/>
  <c r="N686" i="1"/>
  <c r="M686" i="1"/>
  <c r="L686" i="1"/>
  <c r="K686" i="1"/>
  <c r="J686" i="1"/>
  <c r="O680" i="1"/>
  <c r="N680" i="1"/>
  <c r="M680" i="1"/>
  <c r="L680" i="1"/>
  <c r="K680" i="1"/>
  <c r="J680" i="1"/>
  <c r="W676" i="1" l="1"/>
  <c r="W681" i="1"/>
  <c r="F681" i="1" s="1"/>
  <c r="N585" i="1"/>
  <c r="M585" i="1"/>
  <c r="L585" i="1"/>
  <c r="K585" i="1"/>
  <c r="J585" i="1"/>
  <c r="N173" i="1"/>
  <c r="M173" i="1"/>
  <c r="L173" i="1"/>
  <c r="K173" i="1"/>
  <c r="J173" i="1"/>
  <c r="M167" i="1"/>
  <c r="L167" i="1"/>
  <c r="K167" i="1"/>
  <c r="J167" i="1"/>
  <c r="N162" i="1"/>
  <c r="N137" i="1" s="1"/>
  <c r="M162" i="1"/>
  <c r="M137" i="1" s="1"/>
  <c r="L162" i="1"/>
  <c r="K162" i="1"/>
  <c r="J162" i="1"/>
  <c r="N152" i="1"/>
  <c r="M152" i="1"/>
  <c r="L152" i="1"/>
  <c r="K152" i="1"/>
  <c r="J152" i="1"/>
  <c r="M147" i="1"/>
  <c r="L147" i="1"/>
  <c r="W138" i="1" s="1"/>
  <c r="F138" i="1" s="1"/>
  <c r="K147" i="1"/>
  <c r="J147" i="1"/>
  <c r="W581" i="1" l="1"/>
  <c r="F581" i="1"/>
  <c r="W158" i="1"/>
  <c r="F158" i="1" s="1"/>
  <c r="W143" i="1"/>
  <c r="W148" i="1"/>
  <c r="K137" i="1"/>
  <c r="J137" i="1"/>
  <c r="W163" i="1"/>
  <c r="W137" i="1" l="1"/>
  <c r="F137" i="1"/>
  <c r="N47" i="1"/>
  <c r="M47" i="1"/>
  <c r="L47" i="1"/>
  <c r="K47" i="1"/>
  <c r="N42" i="1"/>
  <c r="M42" i="1"/>
  <c r="L42" i="1"/>
  <c r="M37" i="1"/>
  <c r="L37" i="1"/>
  <c r="K37" i="1"/>
  <c r="J37" i="1"/>
  <c r="W30" i="1" l="1"/>
  <c r="L22" i="1"/>
  <c r="L19" i="1" s="1"/>
  <c r="M22" i="1"/>
  <c r="N19" i="1"/>
  <c r="W43" i="1"/>
  <c r="F43" i="1" s="1"/>
  <c r="W38" i="1"/>
  <c r="K22" i="1"/>
  <c r="K19" i="1" s="1"/>
  <c r="J22" i="1"/>
  <c r="J98" i="1"/>
  <c r="J77" i="1"/>
  <c r="W22" i="1" l="1"/>
  <c r="F30" i="1"/>
  <c r="F22" i="1" s="1"/>
  <c r="M19" i="1"/>
  <c r="K204" i="1"/>
  <c r="L204" i="1"/>
  <c r="M204" i="1"/>
  <c r="N204" i="1"/>
  <c r="O204" i="1"/>
  <c r="K325" i="1"/>
  <c r="N325" i="1"/>
  <c r="K340" i="1"/>
  <c r="L340" i="1"/>
  <c r="M340" i="1"/>
  <c r="M595" i="1"/>
  <c r="K360" i="1"/>
  <c r="L360" i="1"/>
  <c r="N360" i="1"/>
  <c r="O360" i="1"/>
  <c r="M325" i="1"/>
  <c r="L325" i="1"/>
  <c r="K335" i="1"/>
  <c r="L335" i="1"/>
  <c r="M335" i="1"/>
  <c r="N335" i="1"/>
  <c r="O335" i="1"/>
  <c r="O595" i="1"/>
  <c r="N595" i="1"/>
  <c r="L595" i="1"/>
  <c r="K595" i="1"/>
  <c r="J595" i="1"/>
  <c r="J782" i="1"/>
  <c r="J104" i="1"/>
  <c r="J110" i="1"/>
  <c r="W336" i="1" l="1"/>
  <c r="W591" i="1"/>
  <c r="W331" i="1"/>
  <c r="W321" i="1"/>
  <c r="F321" i="1" s="1"/>
  <c r="W200" i="1"/>
  <c r="F200" i="1" s="1"/>
  <c r="W19" i="1"/>
  <c r="F331" i="1"/>
  <c r="F336" i="1"/>
  <c r="J6" i="1"/>
  <c r="K330" i="1" l="1"/>
  <c r="L330" i="1"/>
  <c r="M330" i="1"/>
  <c r="N330" i="1"/>
  <c r="O330" i="1"/>
  <c r="J330" i="1"/>
  <c r="J184" i="1"/>
  <c r="M360" i="1"/>
  <c r="W356" i="1" s="1"/>
  <c r="W326" i="1" l="1"/>
  <c r="F326" i="1" s="1"/>
  <c r="K305" i="1"/>
  <c r="L305" i="1"/>
  <c r="M305" i="1"/>
  <c r="N305" i="1"/>
  <c r="O305" i="1"/>
  <c r="J305" i="1"/>
  <c r="K6" i="1"/>
  <c r="L6" i="1"/>
  <c r="M6" i="1"/>
  <c r="N6" i="1"/>
  <c r="J270" i="1"/>
  <c r="W301" i="1" l="1"/>
  <c r="F301" i="1" s="1"/>
  <c r="O415" i="1"/>
  <c r="N415" i="1"/>
  <c r="M415" i="1"/>
  <c r="W411" i="1" s="1"/>
  <c r="F411" i="1" s="1"/>
  <c r="L415" i="1"/>
  <c r="K415" i="1"/>
  <c r="J415" i="1"/>
  <c r="K410" i="1"/>
  <c r="L410" i="1"/>
  <c r="M410" i="1"/>
  <c r="N410" i="1"/>
  <c r="O410" i="1"/>
  <c r="J410" i="1"/>
  <c r="K355" i="1"/>
  <c r="L355" i="1"/>
  <c r="M355" i="1"/>
  <c r="N355" i="1"/>
  <c r="O355" i="1"/>
  <c r="J355" i="1"/>
  <c r="K350" i="1"/>
  <c r="L350" i="1"/>
  <c r="M350" i="1"/>
  <c r="N350" i="1"/>
  <c r="O350" i="1"/>
  <c r="J350" i="1"/>
  <c r="K345" i="1"/>
  <c r="L345" i="1"/>
  <c r="M345" i="1"/>
  <c r="N345" i="1"/>
  <c r="O345" i="1"/>
  <c r="J345" i="1"/>
  <c r="K320" i="1"/>
  <c r="L320" i="1"/>
  <c r="M320" i="1"/>
  <c r="N320" i="1"/>
  <c r="J320" i="1"/>
  <c r="K295" i="1"/>
  <c r="L295" i="1"/>
  <c r="M295" i="1"/>
  <c r="N295" i="1"/>
  <c r="O295" i="1"/>
  <c r="K300" i="1"/>
  <c r="L300" i="1"/>
  <c r="M300" i="1"/>
  <c r="N300" i="1"/>
  <c r="O300" i="1"/>
  <c r="J256" i="1"/>
  <c r="W291" i="1" l="1"/>
  <c r="F291" i="1" s="1"/>
  <c r="W406" i="1"/>
  <c r="W316" i="1"/>
  <c r="W341" i="1"/>
  <c r="W296" i="1"/>
  <c r="F341" i="1"/>
  <c r="F316" i="1"/>
  <c r="F406" i="1"/>
  <c r="W351" i="1"/>
  <c r="F351" i="1" s="1"/>
  <c r="W346" i="1"/>
  <c r="K199" i="1"/>
  <c r="J199" i="1"/>
  <c r="F296" i="1" l="1"/>
  <c r="F168" i="1" s="1"/>
  <c r="W168" i="1"/>
  <c r="O781" i="1"/>
  <c r="N781" i="1"/>
  <c r="L781" i="1"/>
  <c r="K781" i="1"/>
  <c r="J781" i="1"/>
  <c r="M781" i="1"/>
  <c r="O776" i="1"/>
  <c r="N776" i="1"/>
  <c r="M776" i="1"/>
  <c r="L776" i="1"/>
  <c r="K776" i="1"/>
  <c r="J776" i="1"/>
  <c r="O420" i="1"/>
  <c r="N420" i="1"/>
  <c r="M420" i="1"/>
  <c r="L420" i="1"/>
  <c r="K420" i="1"/>
  <c r="J420" i="1"/>
  <c r="W416" i="1" l="1"/>
  <c r="F416" i="1" s="1"/>
  <c r="W772" i="1"/>
  <c r="W777" i="1"/>
  <c r="O188" i="1"/>
  <c r="N188" i="1"/>
  <c r="F772" i="1" l="1"/>
  <c r="K605" i="1"/>
  <c r="L605" i="1"/>
  <c r="M605" i="1"/>
  <c r="N605" i="1"/>
  <c r="O605" i="1"/>
  <c r="J605" i="1"/>
  <c r="F596" i="1" l="1"/>
  <c r="W601" i="1"/>
  <c r="K183" i="1" l="1"/>
  <c r="J183" i="1"/>
  <c r="J204" i="1"/>
  <c r="O183" i="1"/>
  <c r="N183" i="1"/>
  <c r="M183" i="1"/>
  <c r="L183" i="1"/>
  <c r="W179" i="1" l="1"/>
  <c r="F179" i="1" s="1"/>
  <c r="J176" i="1"/>
  <c r="J175" i="1"/>
  <c r="J178" i="1" l="1"/>
  <c r="M93" i="1"/>
  <c r="N93" i="1"/>
  <c r="O93" i="1"/>
  <c r="L93" i="1"/>
  <c r="K93" i="1"/>
  <c r="J88" i="1"/>
  <c r="J61" i="1"/>
  <c r="J65" i="1" s="1"/>
  <c r="W87" i="1" l="1"/>
  <c r="F87" i="1" s="1"/>
  <c r="J93" i="1"/>
  <c r="J59" i="1" s="1"/>
  <c r="J21" i="1" l="1"/>
  <c r="N315" i="1"/>
  <c r="O315" i="1"/>
  <c r="J189" i="1"/>
  <c r="K747" i="1" l="1"/>
  <c r="J747" i="1"/>
  <c r="O77" i="1" l="1"/>
  <c r="N77" i="1"/>
  <c r="L77" i="1"/>
  <c r="K77" i="1"/>
  <c r="O65" i="1"/>
  <c r="N65" i="1"/>
  <c r="M65" i="1"/>
  <c r="M59" i="1" s="1"/>
  <c r="L65" i="1"/>
  <c r="K65" i="1"/>
  <c r="M21" i="1" l="1"/>
  <c r="W72" i="1"/>
  <c r="W60" i="1"/>
  <c r="L59" i="1"/>
  <c r="K751" i="1"/>
  <c r="L751" i="1"/>
  <c r="F60" i="1" l="1"/>
  <c r="F72" i="1"/>
  <c r="J771" i="1"/>
  <c r="J405" i="1"/>
  <c r="O400" i="1" l="1"/>
  <c r="N400" i="1"/>
  <c r="M400" i="1"/>
  <c r="L400" i="1"/>
  <c r="K400" i="1"/>
  <c r="J400" i="1"/>
  <c r="W396" i="1" l="1"/>
  <c r="F396" i="1" s="1"/>
  <c r="O405" i="1"/>
  <c r="N405" i="1"/>
  <c r="M405" i="1"/>
  <c r="L405" i="1"/>
  <c r="K405" i="1"/>
  <c r="J300" i="1"/>
  <c r="W401" i="1" l="1"/>
  <c r="F401" i="1" s="1"/>
  <c r="J260" i="1"/>
  <c r="J786" i="1" l="1"/>
  <c r="K786" i="1"/>
  <c r="L786" i="1"/>
  <c r="M786" i="1"/>
  <c r="N786" i="1"/>
  <c r="O786" i="1"/>
  <c r="K771" i="1"/>
  <c r="L771" i="1"/>
  <c r="M771" i="1"/>
  <c r="N771" i="1"/>
  <c r="O771" i="1"/>
  <c r="J766" i="1"/>
  <c r="K766" i="1"/>
  <c r="L766" i="1"/>
  <c r="M766" i="1"/>
  <c r="N766" i="1"/>
  <c r="O766" i="1"/>
  <c r="W762" i="1" s="1"/>
  <c r="F762" i="1" s="1"/>
  <c r="J761" i="1"/>
  <c r="K761" i="1"/>
  <c r="L761" i="1"/>
  <c r="M761" i="1"/>
  <c r="N761" i="1"/>
  <c r="O761" i="1"/>
  <c r="J756" i="1"/>
  <c r="K756" i="1"/>
  <c r="L756" i="1"/>
  <c r="M756" i="1"/>
  <c r="N756" i="1"/>
  <c r="O756" i="1"/>
  <c r="J751" i="1"/>
  <c r="M751" i="1"/>
  <c r="N751" i="1"/>
  <c r="O751" i="1"/>
  <c r="J665" i="1"/>
  <c r="K665" i="1"/>
  <c r="L665" i="1"/>
  <c r="M665" i="1"/>
  <c r="N665" i="1"/>
  <c r="O665" i="1"/>
  <c r="J660" i="1"/>
  <c r="K660" i="1"/>
  <c r="L660" i="1"/>
  <c r="M660" i="1"/>
  <c r="N660" i="1"/>
  <c r="O660" i="1"/>
  <c r="J375" i="1"/>
  <c r="K375" i="1"/>
  <c r="L375" i="1"/>
  <c r="M375" i="1"/>
  <c r="N375" i="1"/>
  <c r="O375" i="1"/>
  <c r="K260" i="1"/>
  <c r="L260" i="1"/>
  <c r="M260" i="1"/>
  <c r="N260" i="1"/>
  <c r="O260" i="1"/>
  <c r="J250" i="1"/>
  <c r="K250" i="1"/>
  <c r="L250" i="1"/>
  <c r="M250" i="1"/>
  <c r="N250" i="1"/>
  <c r="O250" i="1"/>
  <c r="J245" i="1"/>
  <c r="K245" i="1"/>
  <c r="L245" i="1"/>
  <c r="M245" i="1"/>
  <c r="N245" i="1"/>
  <c r="O245" i="1"/>
  <c r="J193" i="1"/>
  <c r="K193" i="1"/>
  <c r="L193" i="1"/>
  <c r="M193" i="1"/>
  <c r="N193" i="1"/>
  <c r="J188" i="1"/>
  <c r="K188" i="1"/>
  <c r="L188" i="1"/>
  <c r="M188" i="1"/>
  <c r="K178" i="1"/>
  <c r="L178" i="1"/>
  <c r="M178" i="1"/>
  <c r="N178" i="1"/>
  <c r="O178" i="1"/>
  <c r="W184" i="1" l="1"/>
  <c r="W767" i="1"/>
  <c r="W661" i="1"/>
  <c r="F661" i="1" s="1"/>
  <c r="W752" i="1"/>
  <c r="F752" i="1" s="1"/>
  <c r="W656" i="1"/>
  <c r="F656" i="1" s="1"/>
  <c r="W246" i="1"/>
  <c r="F246" i="1" s="1"/>
  <c r="W189" i="1"/>
  <c r="F189" i="1" s="1"/>
  <c r="W256" i="1"/>
  <c r="F256" i="1" s="1"/>
  <c r="W747" i="1"/>
  <c r="W241" i="1"/>
  <c r="W174" i="1"/>
  <c r="W757" i="1"/>
  <c r="F757" i="1" s="1"/>
  <c r="W782" i="1"/>
  <c r="W371" i="1"/>
  <c r="O12" i="1"/>
  <c r="L12" i="1"/>
  <c r="N12" i="1"/>
  <c r="K12" i="1"/>
  <c r="M12" i="1"/>
  <c r="J19" i="1"/>
  <c r="K98" i="1"/>
  <c r="K59" i="1" s="1"/>
  <c r="L98" i="1"/>
  <c r="M98" i="1"/>
  <c r="N98" i="1"/>
  <c r="O98" i="1"/>
  <c r="K104" i="1"/>
  <c r="L104" i="1"/>
  <c r="M104" i="1"/>
  <c r="N104" i="1"/>
  <c r="O104" i="1"/>
  <c r="K110" i="1"/>
  <c r="L110" i="1"/>
  <c r="M110" i="1"/>
  <c r="N110" i="1"/>
  <c r="O110" i="1"/>
  <c r="O59" i="1" l="1"/>
  <c r="N59" i="1"/>
  <c r="W94" i="1"/>
  <c r="W99" i="1"/>
  <c r="F99" i="1" s="1"/>
  <c r="F241" i="1"/>
  <c r="F782" i="1"/>
  <c r="F174" i="1"/>
  <c r="N21" i="1"/>
  <c r="O21" i="1"/>
  <c r="L21" i="1"/>
  <c r="M8" i="1"/>
  <c r="M9" i="1" s="1"/>
  <c r="O8" i="1"/>
  <c r="O9" i="1" s="1"/>
  <c r="K8" i="1"/>
  <c r="K9" i="1" s="1"/>
  <c r="L8" i="1"/>
  <c r="L9" i="1" s="1"/>
  <c r="N8" i="1"/>
  <c r="N9" i="1" s="1"/>
  <c r="J8" i="1"/>
  <c r="W105" i="1"/>
  <c r="J290" i="1"/>
  <c r="K290" i="1"/>
  <c r="L290" i="1"/>
  <c r="M290" i="1"/>
  <c r="N290" i="1"/>
  <c r="O290" i="1"/>
  <c r="J280" i="1"/>
  <c r="K280" i="1"/>
  <c r="L280" i="1"/>
  <c r="M280" i="1"/>
  <c r="N280" i="1"/>
  <c r="O280" i="1"/>
  <c r="J275" i="1"/>
  <c r="K275" i="1"/>
  <c r="L275" i="1"/>
  <c r="M275" i="1"/>
  <c r="N275" i="1"/>
  <c r="O275" i="1"/>
  <c r="K270" i="1"/>
  <c r="L270" i="1"/>
  <c r="M270" i="1"/>
  <c r="N270" i="1"/>
  <c r="J265" i="1"/>
  <c r="K265" i="1"/>
  <c r="L265" i="1"/>
  <c r="M265" i="1"/>
  <c r="N265" i="1"/>
  <c r="O265" i="1"/>
  <c r="W59" i="1" l="1"/>
  <c r="W21" i="1" s="1"/>
  <c r="F94" i="1"/>
  <c r="F59" i="1" s="1"/>
  <c r="W276" i="1"/>
  <c r="F276" i="1" s="1"/>
  <c r="W286" i="1"/>
  <c r="W271" i="1"/>
  <c r="W266" i="1"/>
  <c r="F266" i="1" s="1"/>
  <c r="W261" i="1"/>
  <c r="J9" i="1"/>
  <c r="K21" i="1"/>
  <c r="J17" i="1"/>
  <c r="O590" i="1"/>
  <c r="N590" i="1"/>
  <c r="M590" i="1"/>
  <c r="L590" i="1"/>
  <c r="K590" i="1"/>
  <c r="J590" i="1"/>
  <c r="O370" i="1"/>
  <c r="N370" i="1"/>
  <c r="M370" i="1"/>
  <c r="L370" i="1"/>
  <c r="K370" i="1"/>
  <c r="J370" i="1"/>
  <c r="O365" i="1"/>
  <c r="O168" i="1" s="1"/>
  <c r="N365" i="1"/>
  <c r="N168" i="1" s="1"/>
  <c r="M365" i="1"/>
  <c r="L365" i="1"/>
  <c r="K365" i="1"/>
  <c r="J365" i="1"/>
  <c r="J360" i="1"/>
  <c r="J12" i="1" s="1"/>
  <c r="J340" i="1"/>
  <c r="J335" i="1"/>
  <c r="J325" i="1"/>
  <c r="M315" i="1"/>
  <c r="L315" i="1"/>
  <c r="W311" i="1" s="1"/>
  <c r="K315" i="1"/>
  <c r="J315" i="1"/>
  <c r="M310" i="1"/>
  <c r="L310" i="1"/>
  <c r="W306" i="1" s="1"/>
  <c r="F306" i="1" s="1"/>
  <c r="K310" i="1"/>
  <c r="J310" i="1"/>
  <c r="J295" i="1"/>
  <c r="K121" i="1"/>
  <c r="J121" i="1"/>
  <c r="M168" i="1" l="1"/>
  <c r="M20" i="1" s="1"/>
  <c r="W586" i="1"/>
  <c r="F21" i="1"/>
  <c r="W361" i="1"/>
  <c r="N20" i="1"/>
  <c r="O20" i="1"/>
  <c r="L168" i="1"/>
  <c r="K168" i="1"/>
  <c r="K20" i="1" s="1"/>
  <c r="K10" i="1"/>
  <c r="K11" i="1" s="1"/>
  <c r="L10" i="1"/>
  <c r="L11" i="1" s="1"/>
  <c r="J168" i="1"/>
  <c r="J20" i="1" s="1"/>
  <c r="M14" i="1"/>
  <c r="K14" i="1"/>
  <c r="N14" i="1"/>
  <c r="O14" i="1"/>
  <c r="O10" i="1"/>
  <c r="O11" i="1" s="1"/>
  <c r="M10" i="1"/>
  <c r="M11" i="1" s="1"/>
  <c r="N10" i="1"/>
  <c r="N11" i="1" s="1"/>
  <c r="J14" i="1"/>
  <c r="L14" i="1"/>
  <c r="J10" i="1"/>
  <c r="F346" i="1"/>
  <c r="W20" i="1" l="1"/>
  <c r="W18" i="1" s="1"/>
  <c r="F361" i="1"/>
  <c r="F20" i="1" s="1"/>
  <c r="L20" i="1"/>
  <c r="L18" i="1" s="1"/>
  <c r="L136" i="1"/>
  <c r="M136" i="1"/>
  <c r="O136" i="1"/>
  <c r="N136" i="1"/>
  <c r="M18" i="1"/>
  <c r="K136" i="1"/>
  <c r="J7" i="1"/>
  <c r="N18" i="1"/>
  <c r="N13" i="1"/>
  <c r="N15" i="1" s="1"/>
  <c r="K13" i="1"/>
  <c r="K15" i="1" s="1"/>
  <c r="K7" i="1"/>
  <c r="J11" i="1"/>
  <c r="J13" i="1" s="1"/>
  <c r="J15" i="1" s="1"/>
  <c r="M13" i="1"/>
  <c r="M15" i="1" s="1"/>
  <c r="N7" i="1"/>
  <c r="L13" i="1"/>
  <c r="L15" i="1" s="1"/>
  <c r="M7" i="1"/>
  <c r="L7" i="1"/>
  <c r="O7" i="1"/>
  <c r="J136" i="1"/>
  <c r="J18" i="1" s="1"/>
  <c r="K18" i="1"/>
  <c r="W136" i="1" l="1"/>
  <c r="O13" i="1"/>
  <c r="O15" i="1" s="1"/>
  <c r="O18" i="1"/>
  <c r="F122" i="1"/>
  <c r="F121" i="1" s="1"/>
  <c r="F136" i="1" l="1"/>
  <c r="F19" i="1"/>
  <c r="F18" i="1" s="1"/>
</calcChain>
</file>

<file path=xl/sharedStrings.xml><?xml version="1.0" encoding="utf-8"?>
<sst xmlns="http://schemas.openxmlformats.org/spreadsheetml/2006/main" count="1167" uniqueCount="265">
  <si>
    <t>LP.</t>
  </si>
  <si>
    <t xml:space="preserve">NAZWA I CEL PRZEDSIĘZIĘCIA </t>
  </si>
  <si>
    <t xml:space="preserve">OKRES REALIZACJI </t>
  </si>
  <si>
    <t>JEDNOSTKA ODPOWIEDZIALNA LUB KOORDYNUJĄCA</t>
  </si>
  <si>
    <t>KLASYFIKACJA BUDŻETOWA</t>
  </si>
  <si>
    <t>OD</t>
  </si>
  <si>
    <t>DO</t>
  </si>
  <si>
    <t xml:space="preserve">ROZDZIAŁ </t>
  </si>
  <si>
    <t>§</t>
  </si>
  <si>
    <t xml:space="preserve">1. </t>
  </si>
  <si>
    <t>LIMIT ŚRODKÓW NA INWESTYCJE</t>
  </si>
  <si>
    <t>X</t>
  </si>
  <si>
    <t>2.</t>
  </si>
  <si>
    <t>RAZEM ZADANIA DO REALIZACJI:</t>
  </si>
  <si>
    <t>2.1</t>
  </si>
  <si>
    <t>2.2</t>
  </si>
  <si>
    <t>2.3</t>
  </si>
  <si>
    <t>1.</t>
  </si>
  <si>
    <t>WYDATKI NA PRZEDSIĘWZIĘCIA OGÓŁEM (1.1.+1.2.+1.3.), W TYM:</t>
  </si>
  <si>
    <t>1A</t>
  </si>
  <si>
    <t>WYDATKI BIEŻĄCE</t>
  </si>
  <si>
    <t>1B</t>
  </si>
  <si>
    <t>WYDATKI MAJĄTKOWE</t>
  </si>
  <si>
    <t>1.1</t>
  </si>
  <si>
    <t>WYDATKI NA PROGRAMY, PROJEKTY LUB ZADANIA ZWIĄZANE Z PROGRAMAMI REALIZOWANYMI Z UDZIAŁĘM ŚRODKÓW, O KTÓRYCH MOWA W ART.5 UST. 1 PKT. 2 i 3 USTAWY Z  DNIA  27 SIERPNIA 2009r. O FINANSACH PUBLICZNYCH, Z TEGO:</t>
  </si>
  <si>
    <t>1.1.1</t>
  </si>
  <si>
    <t>RAZEM LIMITY WYDATKÓW:</t>
  </si>
  <si>
    <t>URZĄD GMINY KOBYLNICA</t>
  </si>
  <si>
    <t>ŚRODKI WŁASNE</t>
  </si>
  <si>
    <t>1.1.2</t>
  </si>
  <si>
    <t>BUDŻET UE</t>
  </si>
  <si>
    <t>BUDŻET PAŃSTWA</t>
  </si>
  <si>
    <t xml:space="preserve">INNE </t>
  </si>
  <si>
    <t>INNE</t>
  </si>
  <si>
    <t xml:space="preserve">ŚRODKI WŁASNE </t>
  </si>
  <si>
    <t xml:space="preserve">1.2 </t>
  </si>
  <si>
    <t>WYDATKI NA PROGRAMY, PROJEKTY LUB ZADANIA ZWIĄZANE Z UMOWAMI PARTNERSTWA PUBLICZNO-PRYWATNEGO, Z TEGO:</t>
  </si>
  <si>
    <t>1.2.1</t>
  </si>
  <si>
    <t>1.2.2</t>
  </si>
  <si>
    <t>1.3</t>
  </si>
  <si>
    <t>1.3.1</t>
  </si>
  <si>
    <t>01010</t>
  </si>
  <si>
    <t>40095</t>
  </si>
  <si>
    <t>1.3.2</t>
  </si>
  <si>
    <t>Budowa sieci wodociągowej i sieci kanalizacji sanitarnej w miejscowości Kobylnica, Kwakowo, Kruszyna, Lubuń, Zajączkowo, Sycewice i Sierakowo celem uzbrojenia działek komunalnych przeznaczonych pod zabudowę mieszkaniową.</t>
  </si>
  <si>
    <t>WFOŚ - POŻYCZKA</t>
  </si>
  <si>
    <t>WFOŚ - DOTACJA</t>
  </si>
  <si>
    <t>Nabycie urządzeń sanitarnych do zasobów Gminy Kobylnica</t>
  </si>
  <si>
    <t>Zarządzanie wodami opadowymi i roztopowymi na terenie Gminy Kobylnica na lata 2015-2023</t>
  </si>
  <si>
    <t>60016</t>
  </si>
  <si>
    <t>INNE - WKŁAD MIESZKAŃCÓW</t>
  </si>
  <si>
    <t>Budowa układu drogowego dróg gminnych - ulicy Brzozowej i Leśniej w Bolesławicach wraz z budową infrastruktury towarzyszącej</t>
  </si>
  <si>
    <t>INNE - Urząd Marszałkowski</t>
  </si>
  <si>
    <t>Przebudowa ulicy Polnej w Sycewicach</t>
  </si>
  <si>
    <t>Budowa ulicy Stanisława Kądzieli w Kobylnicy wraz z budową infrastruktury towarzyszącej</t>
  </si>
  <si>
    <t>INNE - FUNDUSZ SOŁECKI</t>
  </si>
  <si>
    <t>Nabycie infrastruktury drogowej do zasobów Gminy Kobylnica</t>
  </si>
  <si>
    <t>Budowa ulicy Wiśniowej w Kobylnicy wraz z budową infrastrurkury towarzyszącej</t>
  </si>
  <si>
    <t>Budowa ulicy Źródlanej w Kobylnicy wraz z budową infrastruktury towarzyszącej</t>
  </si>
  <si>
    <t>INNEI</t>
  </si>
  <si>
    <t>Budowa pętli autobusowej w Dobrzęcinie</t>
  </si>
  <si>
    <t>Budowa układu drogowego dróg gminnych - ulic Słonecznej, Krótkiej i Leśnej w Kobylnicy wraz z budową infrastruktury towarzyszącej</t>
  </si>
  <si>
    <t xml:space="preserve">Budowa drogi gminnej - ulicy Kalinowej w Kobylnicy wraz z infrastrukturą towarzyszącą </t>
  </si>
  <si>
    <t>Budowa energooszczędnego oświetlenia drogowego na terenie Gminy Kobylnica</t>
  </si>
  <si>
    <t>Nabycie infrastruktury oświetleniowej drogowej do zasobów Gminy Kobylnica</t>
  </si>
  <si>
    <t>Budowa budynku hali sportowej przy szkole podstawowej w Kwakowie</t>
  </si>
  <si>
    <t>Budowa boiska wielofunkcyjnego poprzez przebudowę istniejących kortów tenisowych przy ZSS w Kobylnicy</t>
  </si>
  <si>
    <t>ŁĄCZNE NAKŁADY FINANSOWE
 (w złotych)</t>
  </si>
  <si>
    <t>WYDATKI NA PROGRAMY, PROJEKTY LUB ZADANIA POZOSTAŁE INNE NIŻ WYMIENIONE W PKT.  1.1 i 1.2, Z TEGO:</t>
  </si>
  <si>
    <t>ŹRÓDŁO FINANSOWANIA</t>
  </si>
  <si>
    <t>INNE - Fundusz Sołecki</t>
  </si>
  <si>
    <t>ZADANIA DOFINANSOWANE - PODPISANE UMOWY (POROZUMIENIA)</t>
  </si>
  <si>
    <t>INWESTYCJE POZOSTAŁE</t>
  </si>
  <si>
    <t>2.4</t>
  </si>
  <si>
    <t>Rozbudowa infrastruktury towarzyszącej świetlicy wiejskiej w Reblinie poprzez budowę boiska wielofunkcyjnego, parku fitness oraz parkingu</t>
  </si>
  <si>
    <t>Dotacja dla Partnerów Projektu</t>
  </si>
  <si>
    <t>Budowa schroniska dla zwierząt w Słupsku w ramach umowy partnerskiej</t>
  </si>
  <si>
    <t>Przebudowa drogi powiatowej 
Nr 1157 G Łosino - Barcino</t>
  </si>
  <si>
    <t>INNE i</t>
  </si>
  <si>
    <t>Przebudowa ulic Nowej i Krętej w Reblinie wraz z infrastrukturą towarzyszącą</t>
  </si>
  <si>
    <t xml:space="preserve">Budowa dróg gminnych wraz z budową infrastruktury towarzyszącej do działek komunalnych przeznaczonych pod zabudowę mieszkaniową  </t>
  </si>
  <si>
    <t>INNE - udział Gminy Słupsk</t>
  </si>
  <si>
    <t>WPISANE DO PROJEKTU BUDŻETU</t>
  </si>
  <si>
    <t>WYBRANE DO REALIZACJI - 
UMOWY na rob. Bud.</t>
  </si>
  <si>
    <t>WYBRANE DO REALIZACJI - UMOWY+ZOBOWIAZANIA inne</t>
  </si>
  <si>
    <t>FS+KoBO=WPF</t>
  </si>
  <si>
    <t>ŚRODKI DO DYSPOZYCJI: Poz 1-3</t>
  </si>
  <si>
    <t>Poz. 1.1 - 2.1</t>
  </si>
  <si>
    <t>Poz. 1.1 - 2.1 - 2.2</t>
  </si>
  <si>
    <t>Poz. 1.1 - 2.1 - 2.2 - 2.3</t>
  </si>
  <si>
    <t>Poz. 1.1 - 2.1 - 2.2 - 2.3 - 2.4</t>
  </si>
  <si>
    <t>INNE-FUNDUSZ SOŁECKI</t>
  </si>
  <si>
    <t>Dofinansowanie transportu zbiorowego na terenie Gminy Kobylnica na podstawie Porozumienia Międzygminnego z Miastem Słupsk z dnia 28.02.2011r.</t>
  </si>
  <si>
    <t>System gospodarowania odpadami komunalnymi</t>
  </si>
  <si>
    <t>Zakup terenów inwestycyjnych do mienia gminnego</t>
  </si>
  <si>
    <t>Budowa drogi na ul. Ogrodowej w Zajączkowie</t>
  </si>
  <si>
    <t>Zagospodarowanie terenu wokół jeziora Ścięgnica pod względem rekreacyjno-wypoczynkowym</t>
  </si>
  <si>
    <t xml:space="preserve">Budowa dróg gminnych w miejscowości Lulemino wraz z przebudową kanalizacji deszczowej </t>
  </si>
  <si>
    <t>Budowa drogi gminnej ul. Wierzbowej w Kobylnicy</t>
  </si>
  <si>
    <t>Bieżące sukcesywne wykonanie prac geodezyjnych dla Gminy Kobylnica i Centrum Usług Wspólnych w Kobylnicy w latach 2019-2020</t>
  </si>
  <si>
    <t>ŚRODKI WOJEWÓDZ. POMORSKIEGO</t>
  </si>
  <si>
    <t>FUNDUSZ SOŁECKI</t>
  </si>
  <si>
    <t>Budowa świetlicy wiejskiej w Zębowie</t>
  </si>
  <si>
    <t>INNE -KRAT-MET</t>
  </si>
  <si>
    <t>Budowa obiektu sportowo-rekreacyjnego wraz z infrastrukturą towarzyszącą w Kuleszewie</t>
  </si>
  <si>
    <t xml:space="preserve">Rewitalizacja parku pałacowego w Sycewicach
</t>
  </si>
  <si>
    <t xml:space="preserve">Przebudowa drogi powiatowej Nr 1157 G Łosino - Barcino 
</t>
  </si>
  <si>
    <t>INNE-DOTACJA</t>
  </si>
  <si>
    <t xml:space="preserve">Budowa drogi gminnej Nr 114046G przy stawie w Runowie Sławieńskim
</t>
  </si>
  <si>
    <t xml:space="preserve">Rozbudowa drogi powiatowej Nr 1105G na odcinku od drogi krajowej DK6 do Zębowa (do granic administracyjnych Gminy Kobylnica) wraz z budową ścieżki rowerowej
</t>
  </si>
  <si>
    <t>Zagospodarowanie w obrębie starego poniemieckiego  cmentarza  wraz z budową lapidarium w Sierakowie</t>
  </si>
  <si>
    <t>Budowa terenu sportowo-rekreacyjnego w Kobylnicy</t>
  </si>
  <si>
    <t xml:space="preserve">Budowa budynku sali gimnastycznej przy szkole podstawowej w Kończewie.                                                        </t>
  </si>
  <si>
    <t>85595</t>
  </si>
  <si>
    <t xml:space="preserve">Budowa terenu sportowo-rekreacyjnego wraz z budową drogi dojazdowej i miejsc parkingowych w Sycewicach. Zadanie dofinansowane ze środków Funduszu Przeciwdziałania COVID-19 dla jednostek samorządu terytorialnego.
</t>
  </si>
  <si>
    <t>Przebudowa pomieszczeń budynku Szkoły Podstawowej w Kwakowie na potrzeby oddziałów przedszkolnych i Gminnej Biblioteki Publicznej w Kobylnicy</t>
  </si>
  <si>
    <t xml:space="preserve">Budowa układu drogowego dróg gminnych - ulic: Tęczowej i Oliwkowej w Bolesławicach  wraz z budową infrastruktury towarzyszącej.   </t>
  </si>
  <si>
    <t>01042</t>
  </si>
  <si>
    <t>90095</t>
  </si>
  <si>
    <t>DOFINANSOWANIE</t>
  </si>
  <si>
    <t>INNE -ŚRODKI POWIATU SŁUPSKIEGO</t>
  </si>
  <si>
    <t xml:space="preserve">CUW                SP Kbylnica               SP Kończewo  SP Kwakowo           SP Słonowice SP Sycewice                                             </t>
  </si>
  <si>
    <r>
      <t xml:space="preserve">"Ochrona rodzimej przyrody przed inwazją barszczu Sosnowskiego, rdestowca ostrokończystego oraz nawłoci kanadyjskiej w gminie Kępice i Kobylnica" </t>
    </r>
    <r>
      <rPr>
        <sz val="7"/>
        <color rgb="FFFF0000"/>
        <rFont val="Arial"/>
        <family val="2"/>
        <charset val="238"/>
      </rPr>
      <t>Projekt dofinansowany ze środków Mechanizmu Finansowego Europejskiego Obszaru Gospodarczego w ramach programu Środowisko, Energia i Zmiany Klimatu Środowisko Naturalne i Ekosystemy.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</si>
  <si>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Rewitalizacja parku pałacowego w Sycewicach
</t>
    </r>
    <r>
      <rPr>
        <sz val="7"/>
        <color rgb="FFFF0000"/>
        <rFont val="Arial"/>
        <family val="2"/>
        <charset val="238"/>
      </rPr>
      <t>Zadanie w części dofinansowane ze środków Europejskiego Funduszu Rozwoju Regionalnego w ramach Regionalnego Programu Operacyjnego Województwa Pomorskiego na lata 2014-2020 w ramach projektu "Utrzymanie naturalnych ekosystemów retencjonujących wodę w Gminie Kobylnica"</t>
    </r>
  </si>
  <si>
    <r>
      <t xml:space="preserve">Budowa terenu rekreacyjnego wraz z przebudową zbiornika retencjonującego wody opadowe w miejscowości Zagórki                                                                                                         </t>
    </r>
    <r>
      <rPr>
        <sz val="7"/>
        <color rgb="FFFF0000"/>
        <rFont val="Arial"/>
        <family val="2"/>
        <charset val="238"/>
      </rPr>
      <t>Zadanie dofinansowane ze środków Europejskiego Funduszu Rolnego na rzecz Rozwoju Obszarów Wiejskich w ramach Programu Rozwoju Obszarów Wiejskich na lata 2014-2020</t>
    </r>
  </si>
  <si>
    <r>
      <t xml:space="preserve">Wspieranie rozproszonych, odnawialnych źródeł energii w Gminie Kobylnica. </t>
    </r>
    <r>
      <rPr>
        <sz val="7"/>
        <color rgb="FFFF0000"/>
        <rFont val="Arial"/>
        <family val="2"/>
        <charset val="238"/>
      </rPr>
      <t xml:space="preserve">Inwestycja współfinansowana ze środków NFOŚiGW w Warszawie </t>
    </r>
  </si>
  <si>
    <r>
      <rPr>
        <b/>
        <sz val="7"/>
        <color rgb="FFFF0000"/>
        <rFont val="Arial"/>
        <family val="2"/>
        <charset val="238"/>
      </rPr>
      <t xml:space="preserve">Program gospodarki wodno-ściekowej w rejonie Słupska                                                   </t>
    </r>
    <r>
      <rPr>
        <sz val="6.5"/>
        <color rgb="FFFF0000"/>
        <rFont val="Arial"/>
        <family val="2"/>
        <charset val="238"/>
      </rPr>
      <t xml:space="preserve"> S</t>
    </r>
    <r>
      <rPr>
        <sz val="6"/>
        <color rgb="FFFF0000"/>
        <rFont val="Arial"/>
        <family val="2"/>
        <charset val="238"/>
      </rPr>
      <t>płata zobowiązań zaciągniętych w ramach projektu</t>
    </r>
    <r>
      <rPr>
        <sz val="6.5"/>
        <color rgb="FFFF0000"/>
        <rFont val="Arial"/>
        <family val="2"/>
        <charset val="238"/>
      </rPr>
      <t xml:space="preserve"> - wniesienie wkładu do Spółki "Wodociągi" Sp. zo.o. w Słupsku,  której Gmina Kobylnica jest współwłaścicielem.</t>
    </r>
  </si>
  <si>
    <r>
      <t xml:space="preserve">Modernizacja drogi gminnej Nr 114024G w Kruszyna - Lulemino. 
</t>
    </r>
    <r>
      <rPr>
        <strike/>
        <sz val="7"/>
        <color rgb="FFFF0000"/>
        <rFont val="Arial"/>
        <family val="2"/>
        <charset val="238"/>
      </rPr>
      <t>Zadanie dofinansowane ze środków  związanych z wyłączeniem z produkcji gruntów rolnych z Departamentu Środowiska i Rolnictwa Urzędu Marszałkowskiego Województwa Pomorskiego</t>
    </r>
    <r>
      <rPr>
        <b/>
        <strike/>
        <sz val="7"/>
        <color rgb="FFFF0000"/>
        <rFont val="Arial"/>
        <family val="2"/>
        <charset val="238"/>
      </rPr>
      <t xml:space="preserve"> </t>
    </r>
  </si>
  <si>
    <t>INNE - fundusze norweskie</t>
  </si>
  <si>
    <t>ŚRODKI WŁASNE-koszty niekwalifikowane</t>
  </si>
  <si>
    <t>INNE-dofinansowanie</t>
  </si>
  <si>
    <t>INNE-środki własne - koszty niekwalifikowane</t>
  </si>
  <si>
    <t xml:space="preserve">Przebudowa drogi gminnej w miejscowości Żelkówko
</t>
  </si>
  <si>
    <t xml:space="preserve">Przebudowa dróg gminnych w miejscowości Lubuń 
</t>
  </si>
  <si>
    <t xml:space="preserve">Budowa miejsc parkingowych w obrębie osiedla mieszkaniowego przy ulicy Głównej w miejscowości Kończewo
</t>
  </si>
  <si>
    <t xml:space="preserve">Budowa boiska wielofunkcyjnego w Słonowicach
</t>
  </si>
  <si>
    <t>INNE - FUNDUSZ SOŁECKI S.ŁOSINO</t>
  </si>
  <si>
    <t>Ochrona zasobów przyrodniczych poprzez zwiększenie retencji stawów w Bolesławicach</t>
  </si>
  <si>
    <t xml:space="preserve">Budowa świetlicy wiejskiej wraz z rozbudową terenu sportowo - rekreacyjnego w Ścięgnicy
</t>
  </si>
  <si>
    <t>Rozbudowa placu zabaw w Kruszynie</t>
  </si>
  <si>
    <t>INNE - KOBO</t>
  </si>
  <si>
    <t xml:space="preserve">Rewitalizacja przestrzeni publicznej w Runowie Sławińskim, Reblinie, Zębowie, poprzez zagospodarowanie terenów wokół zbiorników wodnych wraz z ich renaturyzacją  
</t>
  </si>
  <si>
    <t xml:space="preserve">Przebudowa drogi gminnej nr 114005 G - ulicy Młyńskiej w miejscowości Kobylnica
</t>
  </si>
  <si>
    <t>Budowa drogi gminnej nr 114142G - ul. Leśny Zakątek w Kobylnicy wraz z budową infrastruktury towarzyszącej</t>
  </si>
  <si>
    <t xml:space="preserve">Budowa Al. Orzechowej w Kobylnicy
</t>
  </si>
  <si>
    <t xml:space="preserve">Budowa drogi gminnej - ulicy Dębowej w Kobylnicy wraz z budową infrastruktury towarzyszącej
</t>
  </si>
  <si>
    <t xml:space="preserve">Budowa drogi gminnej w kierunku działek komunalnych gminy w m. Sierakowo
</t>
  </si>
  <si>
    <t xml:space="preserve">Budowa chodnika dla pieszych w m. Komorczyn wraz z przebudową wjazdów w ciągu drogi gminnej  
</t>
  </si>
  <si>
    <t>CENTRUM USŁUG WSPÓLNYCH</t>
  </si>
  <si>
    <t>01043</t>
  </si>
  <si>
    <t>01044</t>
  </si>
  <si>
    <t>01095</t>
  </si>
  <si>
    <r>
      <t xml:space="preserve">Ochrona różnorodności biologicznej na terenie powiatu słupskiego 
</t>
    </r>
    <r>
      <rPr>
        <sz val="7"/>
        <color rgb="FFFF0000"/>
        <rFont val="Arial"/>
        <family val="2"/>
        <charset val="238"/>
      </rPr>
      <t>Zadanie dofinansowane ze środków Europejskiego Funduszu Rozwoju Regionalnego w ramach Regionalnego Programu Operacyjnego Województwa Pomorskiego na lata 2014 – 2020 - projekt partnerski. STANICE ROWEROWE</t>
    </r>
  </si>
  <si>
    <t xml:space="preserve">Rozbudowa układu drogowego w m. Wrząca </t>
  </si>
  <si>
    <t>Przebudowa przejść dla pieszych w obrębie skrzyżowania ulic Szczecińskiej (droga gminna nr 114209G, działka nr 633) i Transportowej (droga gminna Nr 114082G, działka Nr 634/1) w miejscowości Kobylnica - zadanie dofinansowane z Rządowego Funduszu Rozwoju Dróg 2021 w zakresie poprawy bezpieczeństwa na przejściach dla pieszych</t>
  </si>
  <si>
    <t>Przebudowa przejścia dla pieszych w ciągu drogi krajowej nr 1153 G zlokalizowanego przy Szkole Podstawowej  na działce nr 32 w miejscowości Słonowice - zadanie dofinansowane z Rządowego Funduszu Rozwoju Dróg 2021 w zakresie poprawy bezpieczeństwa na przejściach dla pieszych</t>
  </si>
  <si>
    <t>Przebudowa przejścia dla pieszych w ciągu drogi krajowej nr DK6 zlokalizowanego u zbiegu ulic Polnej i Pocztowej na działkach nr 3/5 i 136/2 w miejscowości Sycewice - zadanie dofinansowane z Rządowego Funduszu Rozwoju Dróg 2021 w zakresie poprawy bezpieczeństwa na przejściach dla pieszych</t>
  </si>
  <si>
    <t>Przebudowa przejścia dla pieszych w ciągu drogi krajowej nr DK6 zlokalizowanego koło przystanku autobusowego na działce nr 47/4 w miejscowości Sycewice - zadanie dofinansowane z Rządowego Funduszu Rozwoju Dróg 2021 w zakresie poprawy bezpieczeństwa na przejściach dla pieszych</t>
  </si>
  <si>
    <t>Inne - fundusze norweskie</t>
  </si>
  <si>
    <t>01043 01044</t>
  </si>
  <si>
    <t xml:space="preserve">Budowa sieci wodociągowej i sieci kanalizacji sanitarnej wraz z budową lokalnych systemów oczyszczania ścieków na obszarach położonych poza granicami aglomeracji Słupsk, na terenie Gminy Kobylnica
</t>
  </si>
  <si>
    <t>Rozbudowa placu zabaw i strefy rekreacyjo-sportowej w Bolesławicach</t>
  </si>
  <si>
    <r>
      <t xml:space="preserve">LIMIT ZOBOWIĄZAŃ     </t>
    </r>
    <r>
      <rPr>
        <sz val="6"/>
        <rFont val="Arial"/>
        <family val="2"/>
        <charset val="238"/>
      </rPr>
      <t>(w złotych)</t>
    </r>
  </si>
  <si>
    <t xml:space="preserve">Budowa drogi gminnej w miejscowości Bzowo
</t>
  </si>
  <si>
    <t xml:space="preserve">Budowa terenu rekreacyjnego wraz z przebudową zbiornika retencjonującego wody opadowe w miejscowości Zagórki                                                                                                         </t>
  </si>
  <si>
    <t>INNE-KOBO UG</t>
  </si>
  <si>
    <t>INNE-KOBO CUW</t>
  </si>
  <si>
    <t>URZĄD GMINY KOBYLNICA -  CENTRUM USŁUG WSPÓLNYCH W KOBYLNICY</t>
  </si>
  <si>
    <t>ŚRODKI WŁASNE CIVID-19</t>
  </si>
  <si>
    <t xml:space="preserve">Przebudowa drogi gminnej nr 114082G - ulicy Transportowej w Kobylnicy wraz z budową infrastruktury towarzyszącej
</t>
  </si>
  <si>
    <t>INNE - BGK FUNDUSZ DOPŁAT</t>
  </si>
  <si>
    <t>Budowa budynku mieszkalnego wielorodzinnego przy ul. Głównej 35 w Kobylnicy</t>
  </si>
  <si>
    <t>Poprawa efektywności energetycznej w Gminie Kobylnica poprzez termomodernizację czterech budynków Szkoły Podstawowej w Kobylnicy</t>
  </si>
  <si>
    <r>
      <t>BUDŻET PAŃSTWA -</t>
    </r>
    <r>
      <rPr>
        <b/>
        <sz val="4.5"/>
        <color theme="1"/>
        <rFont val="Arial"/>
        <family val="2"/>
        <charset val="238"/>
      </rPr>
      <t xml:space="preserve"> POLSKI ŁAD</t>
    </r>
  </si>
  <si>
    <t>BUDŻET PAŃSTWA- POLSKI ŁAD</t>
  </si>
  <si>
    <t>SRODKI  WOJEWÓDZTWA POMORSKIEGO</t>
  </si>
  <si>
    <t>BUDŻET PAŃSTWA-POLSKI ŁAD</t>
  </si>
  <si>
    <t>Zagospodarowanie miejsca spotkań i rekreacji Słonowiczki</t>
  </si>
  <si>
    <t>Budowa drogi gminnej, położonej na działce nr 5/59 w m. Kuleszewo</t>
  </si>
  <si>
    <t xml:space="preserve">Budowa drogi gminnej ul. Wichrowej w Łosinie wraz z budową infrastruktury towarzyszacej
</t>
  </si>
  <si>
    <t>Budowa odcinka Obwodnicy Kobylnicy, położonego na terenie Miasta Słupska</t>
  </si>
  <si>
    <t>Przebudowa drogi gminnej Nr 114023 G i 114021 G Wrząca - Ścięgnica</t>
  </si>
  <si>
    <t>Inne -dofinansowanie</t>
  </si>
  <si>
    <t>Uzbrojenie terenu w miejscowości Sycewice (gm. Kobylnica) pod budowę budynków mieszkalnych dla osób o umiarkowanych dochodach</t>
  </si>
  <si>
    <t>POLSKI ŁAD</t>
  </si>
  <si>
    <t xml:space="preserve">Budowa drogi gminnej nr 114140G - ul. Wrzosowej w miejscowości Kobylnica wraz z budową infrastruktury towarzyszącej
</t>
  </si>
  <si>
    <t>Budowa drogi gminnej nr 114119G Słonowice-Kończewo wraz z infrastrukturą towarzyszącą</t>
  </si>
  <si>
    <t>Budowa skateparku w miejscowości Kwakowo</t>
  </si>
  <si>
    <t>92605</t>
  </si>
  <si>
    <t xml:space="preserve">Budowa "Traktu Polskich Olimpijczyków" wraz z modernizacją konstrukcji nawierzchni w obrębie parku im. "Pierwszych Mieszkańców Kobylnicy" </t>
  </si>
  <si>
    <t>Przebudowa drogi gminnej na terenie Gminy Kobylnica</t>
  </si>
  <si>
    <t>BUDŻET PAŃSTWA POLSKI ŁAD</t>
  </si>
  <si>
    <t>Przebudowa budynku przy ul. Sportowej 5 w miejscowości Sycewice</t>
  </si>
  <si>
    <r>
      <t xml:space="preserve">Budowa drogi dla pieszych przy drodze gminnej nr 114210G (ul.Słupska) w miejscowości Bolesławice.                </t>
    </r>
    <r>
      <rPr>
        <sz val="7"/>
        <rFont val="Arial"/>
        <family val="2"/>
        <charset val="238"/>
      </rPr>
      <t>Zadanie dofinansowane w ramach Rządowego Funduszu Rozwoju Dróg (BRD)</t>
    </r>
  </si>
  <si>
    <t>BUDŻET PAŃSTWA Rządowy Fundusz Rozwoju Dróg</t>
  </si>
  <si>
    <t>Budowa lok. systemu zbiorczego w Komorczynie z odprowadzeniem ścieków tranzytem do istniejącej sieci zbiorczej w Sycewicach (Gm. Kobylnica)</t>
  </si>
  <si>
    <r>
      <t xml:space="preserve">"Srebrna sieć II"
</t>
    </r>
    <r>
      <rPr>
        <sz val="7"/>
        <color rgb="FFFF0000"/>
        <rFont val="Arial"/>
        <family val="2"/>
        <charset val="238"/>
      </rPr>
      <t xml:space="preserve">Projekt realizowany w ramach Regionalnego programu Operacyjnego dla Województwa Pomorskiego na lata 2014-2020 </t>
    </r>
  </si>
  <si>
    <r>
      <t xml:space="preserve">"Rodzina w Centrum II"
</t>
    </r>
    <r>
      <rPr>
        <sz val="7"/>
        <color rgb="FFFF0000"/>
        <rFont val="Arial"/>
        <family val="2"/>
        <charset val="238"/>
      </rPr>
      <t>Projekt realizowany w ramach Regionalnego programu Operacyjnego dla Województwa Pomorskiego na lata 2014-2020</t>
    </r>
  </si>
  <si>
    <r>
      <t xml:space="preserve"> "Rejs po wiedzę - rozwój kompetencji kluczowych uczniów i nauczycieli poprzez edukację morską i żeglarską na terenie Miasta Słupska oraz Gminy Słupsk i Gminy Kobylnica" . </t>
    </r>
    <r>
      <rPr>
        <sz val="6.5"/>
        <color rgb="FFFF0000"/>
        <rFont val="Arial"/>
        <family val="2"/>
        <charset val="238"/>
      </rPr>
      <t>Projekt realizowany ze środków EFS w ramach RPO WP na lata 2014-2020</t>
    </r>
  </si>
  <si>
    <r>
      <t xml:space="preserve">Poprawa bezpieczeństwa ruchu drogowego w Gminie Kobylnica poprzez montaż wyświetlaczy prędkości przy przejściach dla pieszych oraz budowę miasteczek rowerowych przy szkołach.                                               </t>
    </r>
    <r>
      <rPr>
        <sz val="7"/>
        <color rgb="FFFF0000"/>
        <rFont val="Arial"/>
        <family val="2"/>
        <charset val="238"/>
      </rPr>
      <t>Zadanie dofinansowane ze środków unijnych z Europejskiego Funduszu Rozwoju Regionalnego w ramach Programu Operacyjnego Infrastruktura i Środowiska 2014-2020</t>
    </r>
  </si>
  <si>
    <r>
      <t>Budowa drogi gminnej nr 114119G w Słonowicach wraz z budową infrastruktury towarzyszącej -</t>
    </r>
    <r>
      <rPr>
        <sz val="7"/>
        <color rgb="FFFF0000"/>
        <rFont val="Arial"/>
        <family val="2"/>
        <charset val="238"/>
      </rPr>
      <t xml:space="preserve"> zadanie dofinansowane ze środków  związanych z wyłączeniem z produkcji gruntów rolnych</t>
    </r>
  </si>
  <si>
    <r>
      <t xml:space="preserve">Budowa drogi gminnej w m. Runowo Sławieńskie, położonej na działkach nr 88, 84 obręb Runowo Sławieńskie </t>
    </r>
    <r>
      <rPr>
        <sz val="7"/>
        <color rgb="FFFF0000"/>
        <rFont val="Arial"/>
        <family val="2"/>
        <charset val="238"/>
      </rPr>
      <t>- zadanie dofinansowane ze środków związanych z wyłączeniem z produkcji gruntów rolnych</t>
    </r>
  </si>
  <si>
    <r>
      <t xml:space="preserve">Przebudowa ulicy Witosa w Kobylnicy. 
</t>
    </r>
    <r>
      <rPr>
        <sz val="7"/>
        <color rgb="FFFF0000"/>
        <rFont val="Arial"/>
        <family val="2"/>
        <charset val="238"/>
      </rPr>
      <t>Zadanie współfinansowane przez firmę KRAT – MET w zakresie budowy chodnika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</si>
  <si>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Budowa drogi gminnej - ulicy Sezamkowej w Bolesławicach wraz z infrastrukturą towarzyszącą.  
</t>
    </r>
    <r>
      <rPr>
        <sz val="7"/>
        <color rgb="FFFF0000"/>
        <rFont val="Arial"/>
        <family val="2"/>
        <charset val="238"/>
      </rPr>
      <t xml:space="preserve">Zadanie współfinansowane przez Auto Handel Centrum Krotoski - Cichy Sp. J w zakresie opracowania pełnobranżowej dokumentacji projektowo - kosztorysowej. </t>
    </r>
  </si>
  <si>
    <r>
      <t xml:space="preserve">Budowa drogi prowadzącej do boiska sportowego przez osiedle w miejscowości Kuleszewo </t>
    </r>
    <r>
      <rPr>
        <sz val="6.5"/>
        <color rgb="FFFF0000"/>
        <rFont val="Arial"/>
        <family val="2"/>
        <charset val="238"/>
      </rPr>
      <t xml:space="preserve"> 
</t>
    </r>
    <r>
      <rPr>
        <b/>
        <sz val="6.5"/>
        <color rgb="FFFF0000"/>
        <rFont val="Arial"/>
        <family val="2"/>
        <charset val="238"/>
      </rPr>
      <t xml:space="preserve">
</t>
    </r>
  </si>
  <si>
    <t>Budowa i przebudowa dróg gminnych na terenie Gminy Kobylnica</t>
  </si>
  <si>
    <t xml:space="preserve">Budowa dróg gminnych w miejscowości Kobylnica, Gmina Kobylnica
</t>
  </si>
  <si>
    <t xml:space="preserve">Budowa dróg gminnych w miejscowości Sycewice związanych z budową budynków mieszkalnych dla osób o umiarkowanych dochodach
</t>
  </si>
  <si>
    <t>Przebudowa układu drogowego dróg gminnych-ulicy Poprzecznej wraz z budową dróg gminnych ulic Pogodnej, Za Stawem, Kasztanowej, Lipowej i Kościelnej w miejscowości Sycewice</t>
  </si>
  <si>
    <t>Przebudowa układu komunikacyjnego obejmującego ulicę Główną wraz z ulicami Krzywą i Polną w Widzinie</t>
  </si>
  <si>
    <t>Budowa ulicy Rzecznej w Kobylnicy  wraz z budową infrastruktury towrzyszącej</t>
  </si>
  <si>
    <t>Budowa ulicy Rzemieślniczej w Kobylnicy</t>
  </si>
  <si>
    <t xml:space="preserve">Budowa drogi gminnej - ulicy Drzymały w Kobylnicy wraz zbudową infrastruktury towarzyszącej
</t>
  </si>
  <si>
    <t>Przebudowa drogi gminnej Nr 114114G w m. Płaszewo</t>
  </si>
  <si>
    <t>Przebudowa drogi gminnej nr 114039G w m. Wrząca, w kierunku zabudowań mieszkaniowych</t>
  </si>
  <si>
    <t xml:space="preserve">Budowa ścieżki pieszo rowerowej w ciągu drogi gminnej wewnętrznej Słonowice-Kończewo w kierunku dworca kolejowego
</t>
  </si>
  <si>
    <t>Termomodernizacja budynku użyteczności publicznej przy ul. Wodnej 20 w Kobylnicy</t>
  </si>
  <si>
    <t>Budowa Punktu Selektywnej Zbiórki Odpadów Komunalnych (PSZOK)</t>
  </si>
  <si>
    <t>Wykonanie dokumentacji projektowo - kosztorysowej oraz wykonanie robót ziemnych polegających na budowie oświetlenia przy placu zabaw i rekreacji w Dobrzecinie</t>
  </si>
  <si>
    <t>BUDŻET PAŃSTWA - Polski Ład</t>
  </si>
  <si>
    <t>Budowa oświetlenia drogowego na drodze gminnej w miejscowości Zagórki (działka 124/2)</t>
  </si>
  <si>
    <t>Zagospodarowanie terenu działki nr 155/7 w Widzinie</t>
  </si>
  <si>
    <t>Modernizacja szkoły podstawowej w Kobylnicy poprzez utworzenie nowych sal dydaktycznych i modernizację hali sportowej</t>
  </si>
  <si>
    <r>
      <t xml:space="preserve">Modernizacja infrastruktury społecznej i sportowej na terenie Gminy Kobylnica - </t>
    </r>
    <r>
      <rPr>
        <b/>
        <sz val="11"/>
        <color rgb="FFC00000"/>
        <rFont val="Arial"/>
        <family val="2"/>
        <charset val="238"/>
      </rPr>
      <t>JEDNOROCZNE</t>
    </r>
  </si>
  <si>
    <t>LIMITY WYDATKÓW W LATACH 2024-2034 (w złotych):</t>
  </si>
  <si>
    <r>
      <t xml:space="preserve">Rewitalizacja przestrzeni publicznej w Sycewicach.
</t>
    </r>
    <r>
      <rPr>
        <sz val="7"/>
        <rFont val="Arial"/>
        <family val="2"/>
        <charset val="238"/>
      </rPr>
      <t>Środki z Funduszu Przeciwdziałania COVID-19 dla gmin z przeznaczeniem na inwestycje realizowane w miejscowościach, w których funkcjonowały zlikwidowane przedsiębiorstwa gospodarki rolnej.</t>
    </r>
  </si>
  <si>
    <r>
      <t xml:space="preserve">Budowa ulic Krzywej, Polnej, Parkowej i Głowackiego w Kobylnicy wraz z budową sieci kanalizacji deszczowej, w tym "Budowa drogi gminnej - ul. Polnej w Kobylnicy" </t>
    </r>
    <r>
      <rPr>
        <sz val="6"/>
        <rFont val="Arial"/>
        <family val="2"/>
        <charset val="238"/>
      </rPr>
      <t>- zadanie dofinansowane w ramach Programu na rzecz zwiększenia szans rozwojowych Ziemi Słupskiej na Lata 2019-2024</t>
    </r>
  </si>
  <si>
    <t>Budowa układu drogowego dróg gminnych - ulic Bukowej, Olchowej, Jaśminowej i Jodłowej w Kobylnicy wraz z budową infrastruktury towarzyszącej</t>
  </si>
  <si>
    <t>Modernizacja infrastruktury społecznej i sportowej na terenie Gminy Kobylnica</t>
  </si>
  <si>
    <t>BUDŻET PAŃSTWA - POLSKI ŁAD</t>
  </si>
  <si>
    <t>ŚRODKI NIEKWALIFIKOWANE WŁASNE - CUW</t>
  </si>
  <si>
    <t xml:space="preserve">URZĄD GMINY KOBYLNICA </t>
  </si>
  <si>
    <r>
      <t xml:space="preserve">Budowa Urzędu Gminy Kobylnica w miejscu istniejącego budynku gospodarczego na działce nr 315 w Kobylnicy. 
</t>
    </r>
    <r>
      <rPr>
        <sz val="6.5"/>
        <color theme="1"/>
        <rFont val="Arial"/>
        <family val="2"/>
        <charset val="238"/>
      </rPr>
      <t xml:space="preserve">Zadanie dofinansowane ze środków budżetu państwa z Rządowego Funduszu Inwestycji Lokalnych </t>
    </r>
  </si>
  <si>
    <r>
      <t xml:space="preserve">Przebudowa ciągu dróg gminnych nr 114209G (ul. Szczecińska) w miejscowości Kobylnica i 114210G (ul. Słupska) w miejscowości Bolesławice. </t>
    </r>
    <r>
      <rPr>
        <sz val="7"/>
        <rFont val="Arial"/>
        <family val="2"/>
        <charset val="238"/>
      </rPr>
      <t>Zadanie dofinansowane w ramach Rządowego Funduszu Rozwoju Dróg (edycja 2024)</t>
    </r>
  </si>
  <si>
    <t>Przebudowa drogi brukowej na terenie Gminy Kobylnica w miejscowości Żelki</t>
  </si>
  <si>
    <t xml:space="preserve">01043 </t>
  </si>
  <si>
    <r>
      <t xml:space="preserve">Budowa układu drogowego - dróg gminnych ulic Ku Słońcu i Modrzewiowej w Łosinie wraz z budową infrastruktury towarzyszącej - Etap II.                                                  </t>
    </r>
    <r>
      <rPr>
        <sz val="7"/>
        <rFont val="Arial"/>
        <family val="2"/>
        <charset val="238"/>
      </rPr>
      <t xml:space="preserve">Zadanie dofinansowane w ramach Rządowego programu na rzecz zwiększenia szans rozwojowych Ziemi Słupskiej na lata 2019-2026 </t>
    </r>
  </si>
  <si>
    <t>Budowa sieci wodociągowej oraz sieci kanalizacji sanitarnej wraz z przepompownią ścieków w miejscowości Kwakowo, na działce nr 57/55, obręb Kwakowo, gmina Kobylnica</t>
  </si>
  <si>
    <r>
      <t xml:space="preserve">Przebudowa 2 stawów zlokalizowanych na terenie Parku im. Pierwszych Mieszkańców Kobylnicy wraz z budową infrastruktury towarzyszącej niezbędnej do ich prawidłowego funkcjonowania. </t>
    </r>
    <r>
      <rPr>
        <sz val="7"/>
        <rFont val="Arial"/>
        <family val="2"/>
        <charset val="238"/>
      </rPr>
      <t>Zadanie dofinansowane ze środków Europejskiego Funduszu Rolnego na rzecz Rozwoju Obszarów Wiejskich w ramach PROW na lata 2014-2020</t>
    </r>
  </si>
  <si>
    <r>
      <t xml:space="preserve">Poprawa efektywności energetycznej w Gminie Kobylnica poprzez termomodernizację czterech budynków Szkoły Podstawowej w Kobylnicy. </t>
    </r>
    <r>
      <rPr>
        <sz val="6.5"/>
        <rFont val="Arial"/>
        <family val="2"/>
        <charset val="238"/>
      </rPr>
      <t>Zadanie dofinansowane ze środków Programu "Środowisko, Energia i Zmiany Klimatu" finansowanego z MF EOG 2014-2021</t>
    </r>
    <r>
      <rPr>
        <b/>
        <sz val="6.5"/>
        <rFont val="Arial"/>
        <family val="2"/>
        <charset val="238"/>
      </rPr>
      <t>"</t>
    </r>
  </si>
  <si>
    <t>Budowa sieci wodociągowej i sieci kanalizacji sanitarnej w miejscowościach Kobylnica, Kuleszewo, Bolesławice, Sycewice, Zębowo, Kończewo, Reblino, Łosino, Zajączkowo</t>
  </si>
  <si>
    <t>ŚRODKI WŁASNE - WFOŚ</t>
  </si>
  <si>
    <r>
      <t xml:space="preserve">Poprawa jakości powietrza oraz zmniejszenie emisji pyłów, oraz gazów cieplarnianych. </t>
    </r>
    <r>
      <rPr>
        <strike/>
        <sz val="7"/>
        <color theme="1"/>
        <rFont val="Arial"/>
        <family val="2"/>
        <charset val="238"/>
      </rPr>
      <t>Zadanie dofinansowane w ramach programu Priorytetowego Ciepłe Mieszkanie.</t>
    </r>
  </si>
  <si>
    <r>
      <t xml:space="preserve">"Cyberbezpieczny Samorząd" </t>
    </r>
    <r>
      <rPr>
        <sz val="7"/>
        <rFont val="Arial"/>
        <family val="2"/>
        <charset val="238"/>
      </rPr>
      <t>Zadanie dofinansowane przez Unię Europejską ze środków Funduszów Europejskich na Rozwój Cyfrowy 2021-2027 w ramach projektu grantowego "Cyberbezpieczny Samorząd"</t>
    </r>
  </si>
  <si>
    <t>ŚRODKI WŁASNE wydatki niekwalifikowane</t>
  </si>
  <si>
    <t>75023</t>
  </si>
  <si>
    <t>Termomodernizacja OSP we Wrzącej</t>
  </si>
  <si>
    <t xml:space="preserve">"Cyberbezpieczny Samorząd" </t>
  </si>
  <si>
    <t>Przebudowa układu retencjonowania wód opadowych na terenie Parku im. Pierwszych Mieszkańców Kobylnicy</t>
  </si>
  <si>
    <t xml:space="preserve">Przebudowa placu zabaw zlokalizowanego w Parku im. Pierwszych Mieszkańców Kobylnicy w miejscowości Kobylnica. </t>
  </si>
  <si>
    <t>Budowa kanalizacji deszczowej wzdłuż ul. Bukowej i ul. Kalinowej w Kobylnicy wraz z odprowadzeniem wód do rzeki Słupi</t>
  </si>
  <si>
    <t xml:space="preserve">Budowa drogi gminnej wraz z budową ciągu pieszo-rowerowego pomiędzy miejscowościami Łosino i Zajączkowo
</t>
  </si>
  <si>
    <t>URZĄD MIEJSKI W KOBYLNICY</t>
  </si>
  <si>
    <t xml:space="preserve">Rozbudowa drogi gminnej ulicy Kościeliskiej wraz z budową przejścia dla pieszych w ciągu drogi gminnej ulicy J. Szczypińskiej w Kobylnicy
</t>
  </si>
  <si>
    <t>Termomodernizacja szkoły podstawowej w Sycewicach</t>
  </si>
  <si>
    <t>OŚRODEK POMOCY SPOŁECZN. W KOBYLNICY</t>
  </si>
  <si>
    <r>
      <t xml:space="preserve"> "Równe szanse"                                                 </t>
    </r>
    <r>
      <rPr>
        <sz val="7"/>
        <rFont val="Arial"/>
        <family val="2"/>
        <charset val="238"/>
      </rPr>
      <t>kompleksowe usługi społeczno-zdrowotne na rzecz seniorów i osób z niepełnosprawnościami - Poprawa jakości życia mieszkańców</t>
    </r>
  </si>
  <si>
    <t>Przebudowa obiektu mostowego w Parku im. Pierwszych Mieszkańców Kobylnicy w ciągu drogi gminnej ul. Nad Śluzą w m. Kobylnica</t>
  </si>
  <si>
    <t>Utworzenie 32 nowych miejsc opieki nad dziećmi do lat 3 poprzez utworzenie żłobka w miejscowości Kobylnica w ramach Programu Aktywny Maluch 2022-2029</t>
  </si>
  <si>
    <t>Ośrodek Pomocy Społecznej w Kobylnicy</t>
  </si>
  <si>
    <t>Program wczesnego wykrywania raka płuc wśród mieszkańców Gminy Kobylnica nalata 2026-2028</t>
  </si>
  <si>
    <t xml:space="preserve">     </t>
  </si>
  <si>
    <t xml:space="preserve">Budowa ciągu dróg gminnych ulic: Rataja i Irysowej w Kobylnicy
</t>
  </si>
  <si>
    <t>INNE-</t>
  </si>
  <si>
    <t>Pomoc finansowa Miasta Słupsk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</si>
</sst>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d\-mmm"/>
    <numFmt numFmtId="168" formatCode="_-* #,##0.00\ _z_ł_-;\-* #,##0.00\ _z_ł_-;_-* &quot;- &quot;_z_ł_-;_-@_-"/>
    <numFmt numFmtId="169" formatCode="_-* #,##0\ _z_ł_-;\-* #,##0\ _z_ł_-;_-* &quot;-&quot;??\ _z_ł_-;_-@_-"/>
    <numFmt numFmtId="170" formatCode="#,##0.00_ ;\-#,##0.00\ "/>
    <numFmt numFmtId="171" formatCode="_-* #,##0.00\ _z_ł_-;\-* #,##0.00\ _z_ł_-;_-* &quot;-&quot;\ _z_ł_-;_-@_-"/>
    <numFmt numFmtId="172" formatCode="#,##0_ ;\-#,##0\ "/>
  </numFmts>
  <fonts count="58">
    <font>
      <sz val="11"/>
      <color rgb="FF000000"/>
      <name val="Calibri"/>
      <family val="2"/>
      <charset val="238"/>
    </font>
    <font>
      <sz val="6"/>
      <name val="Arial"/>
      <family val="2"/>
      <charset val="238"/>
    </font>
    <font>
      <sz val="5"/>
      <name val="Arial"/>
      <family val="2"/>
      <charset val="238"/>
    </font>
    <font>
      <sz val="4.5"/>
      <name val="Arial"/>
      <family val="2"/>
      <charset val="238"/>
    </font>
    <font>
      <sz val="6.5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b/>
      <sz val="5"/>
      <name val="Arial"/>
      <family val="2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4.5"/>
      <name val="Arial"/>
      <family val="2"/>
      <charset val="238"/>
    </font>
    <font>
      <b/>
      <sz val="5"/>
      <name val="Calibri"/>
      <family val="2"/>
      <charset val="238"/>
    </font>
    <font>
      <b/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sz val="6.5"/>
      <color rgb="FFFF0000"/>
      <name val="Arial"/>
      <family val="2"/>
      <charset val="238"/>
    </font>
    <font>
      <b/>
      <sz val="6.5"/>
      <color rgb="FFFF0000"/>
      <name val="Arial"/>
      <family val="2"/>
      <charset val="238"/>
    </font>
    <font>
      <sz val="4.5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6"/>
      <color rgb="FFFF0000"/>
      <name val="Czcionka tekstu podstawowego"/>
      <charset val="238"/>
    </font>
    <font>
      <sz val="6.5"/>
      <color rgb="FFFF0000"/>
      <name val="Calibri"/>
      <family val="2"/>
      <charset val="238"/>
      <scheme val="minor"/>
    </font>
    <font>
      <b/>
      <sz val="4.5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.5"/>
      <color theme="1"/>
      <name val="Arial"/>
      <family val="2"/>
      <charset val="238"/>
    </font>
    <font>
      <sz val="4.5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4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theme="1"/>
      <name val="Arial Narrow"/>
      <family val="2"/>
      <charset val="238"/>
    </font>
    <font>
      <b/>
      <sz val="6.5"/>
      <color theme="0" tint="-0.499984740745262"/>
      <name val="Arial"/>
      <family val="2"/>
      <charset val="238"/>
    </font>
    <font>
      <sz val="6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6.5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6.5"/>
      <color rgb="FFC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trike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99FF99"/>
        <bgColor rgb="FFCCFFFF"/>
      </patternFill>
    </fill>
    <fill>
      <patternFill patternType="solid">
        <fgColor rgb="FFBFBFBF"/>
        <bgColor rgb="FFA6A6A6"/>
      </patternFill>
    </fill>
    <fill>
      <patternFill patternType="solid">
        <fgColor rgb="FFE1A6F8"/>
        <bgColor rgb="FFD9D9D9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99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rgb="FFFF99CC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auto="1"/>
      </right>
      <top/>
      <bottom/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auto="1"/>
      </left>
      <right style="hair">
        <color theme="1" tint="0.499984740745262"/>
      </right>
      <top/>
      <bottom/>
      <diagonal/>
    </border>
    <border>
      <left style="hair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57">
    <xf numFmtId="0" fontId="0" fillId="0" borderId="0" xfId="0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12" xfId="0" applyFont="1" applyBorder="1"/>
    <xf numFmtId="0" fontId="12" fillId="0" borderId="0" xfId="0" applyFont="1"/>
    <xf numFmtId="0" fontId="5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166" fontId="9" fillId="9" borderId="6" xfId="0" applyNumberFormat="1" applyFont="1" applyFill="1" applyBorder="1" applyAlignment="1">
      <alignment horizontal="right" vertical="center" wrapText="1"/>
    </xf>
    <xf numFmtId="166" fontId="9" fillId="6" borderId="6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166" fontId="9" fillId="8" borderId="6" xfId="0" applyNumberFormat="1" applyFont="1" applyFill="1" applyBorder="1" applyAlignment="1">
      <alignment horizontal="right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166" fontId="9" fillId="12" borderId="6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center" vertical="center" wrapText="1"/>
    </xf>
    <xf numFmtId="166" fontId="9" fillId="14" borderId="2" xfId="0" applyNumberFormat="1" applyFont="1" applyFill="1" applyBorder="1" applyAlignment="1">
      <alignment horizontal="right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166" fontId="9" fillId="16" borderId="6" xfId="0" applyNumberFormat="1" applyFont="1" applyFill="1" applyBorder="1" applyAlignment="1">
      <alignment horizontal="right" vertical="center" wrapText="1"/>
    </xf>
    <xf numFmtId="0" fontId="17" fillId="1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6" fillId="18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 vertical="center" wrapText="1"/>
    </xf>
    <xf numFmtId="166" fontId="4" fillId="15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6" fillId="21" borderId="13" xfId="0" applyFont="1" applyFill="1" applyBorder="1" applyAlignment="1">
      <alignment horizontal="center" vertical="center" wrapText="1"/>
    </xf>
    <xf numFmtId="166" fontId="6" fillId="21" borderId="13" xfId="0" applyNumberFormat="1" applyFont="1" applyFill="1" applyBorder="1" applyAlignment="1">
      <alignment horizontal="right" vertical="center" wrapText="1"/>
    </xf>
    <xf numFmtId="0" fontId="3" fillId="13" borderId="13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 wrapText="1"/>
    </xf>
    <xf numFmtId="166" fontId="14" fillId="18" borderId="13" xfId="0" applyNumberFormat="1" applyFont="1" applyFill="1" applyBorder="1" applyAlignment="1">
      <alignment horizontal="right" vertical="center" wrapText="1"/>
    </xf>
    <xf numFmtId="166" fontId="14" fillId="2" borderId="13" xfId="0" applyNumberFormat="1" applyFont="1" applyFill="1" applyBorder="1" applyAlignment="1">
      <alignment horizontal="right" vertical="center" wrapText="1"/>
    </xf>
    <xf numFmtId="0" fontId="15" fillId="10" borderId="13" xfId="0" applyFont="1" applyFill="1" applyBorder="1" applyAlignment="1">
      <alignment horizontal="left" vertical="center" wrapText="1"/>
    </xf>
    <xf numFmtId="166" fontId="14" fillId="10" borderId="13" xfId="0" applyNumberFormat="1" applyFont="1" applyFill="1" applyBorder="1" applyAlignment="1">
      <alignment horizontal="right" vertical="center" wrapText="1"/>
    </xf>
    <xf numFmtId="166" fontId="14" fillId="5" borderId="13" xfId="0" applyNumberFormat="1" applyFont="1" applyFill="1" applyBorder="1" applyAlignment="1">
      <alignment horizontal="righ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6" fillId="26" borderId="13" xfId="0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6" fontId="14" fillId="13" borderId="13" xfId="0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8" fillId="7" borderId="6" xfId="0" applyNumberFormat="1" applyFont="1" applyFill="1" applyBorder="1" applyAlignment="1">
      <alignment horizontal="right" vertical="center" wrapText="1"/>
    </xf>
    <xf numFmtId="168" fontId="6" fillId="18" borderId="10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10" fillId="27" borderId="6" xfId="0" applyFont="1" applyFill="1" applyBorder="1" applyAlignment="1">
      <alignment horizontal="center" vertical="center" wrapText="1"/>
    </xf>
    <xf numFmtId="166" fontId="8" fillId="27" borderId="6" xfId="0" applyNumberFormat="1" applyFont="1" applyFill="1" applyBorder="1" applyAlignment="1">
      <alignment horizontal="right" vertical="center" wrapText="1"/>
    </xf>
    <xf numFmtId="0" fontId="6" fillId="27" borderId="6" xfId="0" applyFont="1" applyFill="1" applyBorder="1" applyAlignment="1">
      <alignment horizontal="center" vertical="center" wrapText="1"/>
    </xf>
    <xf numFmtId="168" fontId="8" fillId="27" borderId="6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center" vertical="center" wrapText="1"/>
    </xf>
    <xf numFmtId="168" fontId="6" fillId="13" borderId="11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0" fontId="14" fillId="13" borderId="13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18" borderId="13" xfId="0" applyFont="1" applyFill="1" applyBorder="1" applyAlignment="1">
      <alignment horizontal="left" vertical="center" wrapText="1"/>
    </xf>
    <xf numFmtId="166" fontId="25" fillId="18" borderId="13" xfId="0" applyNumberFormat="1" applyFont="1" applyFill="1" applyBorder="1" applyAlignment="1">
      <alignment horizontal="right" vertical="center" wrapText="1"/>
    </xf>
    <xf numFmtId="166" fontId="25" fillId="2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28" fillId="10" borderId="13" xfId="0" applyFont="1" applyFill="1" applyBorder="1" applyAlignment="1">
      <alignment horizontal="left" vertical="center" wrapText="1"/>
    </xf>
    <xf numFmtId="166" fontId="25" fillId="10" borderId="13" xfId="0" applyNumberFormat="1" applyFont="1" applyFill="1" applyBorder="1" applyAlignment="1">
      <alignment horizontal="right" vertical="center" wrapText="1"/>
    </xf>
    <xf numFmtId="166" fontId="25" fillId="5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left" vertical="center" wrapText="1"/>
    </xf>
    <xf numFmtId="164" fontId="25" fillId="11" borderId="13" xfId="0" applyNumberFormat="1" applyFont="1" applyFill="1" applyBorder="1" applyAlignment="1">
      <alignment horizontal="right" vertical="center" wrapText="1"/>
    </xf>
    <xf numFmtId="166" fontId="17" fillId="13" borderId="13" xfId="0" applyNumberFormat="1" applyFont="1" applyFill="1" applyBorder="1" applyAlignment="1">
      <alignment horizontal="right" vertical="center" wrapText="1"/>
    </xf>
    <xf numFmtId="166" fontId="22" fillId="18" borderId="13" xfId="0" applyNumberFormat="1" applyFont="1" applyFill="1" applyBorder="1" applyAlignment="1">
      <alignment horizontal="right" vertical="center" wrapText="1"/>
    </xf>
    <xf numFmtId="166" fontId="22" fillId="10" borderId="13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68" fontId="24" fillId="13" borderId="13" xfId="0" applyNumberFormat="1" applyFont="1" applyFill="1" applyBorder="1" applyAlignment="1">
      <alignment horizontal="right" vertical="center" wrapText="1"/>
    </xf>
    <xf numFmtId="168" fontId="24" fillId="0" borderId="13" xfId="0" applyNumberFormat="1" applyFont="1" applyBorder="1" applyAlignment="1">
      <alignment horizontal="right" vertical="center" wrapText="1"/>
    </xf>
    <xf numFmtId="168" fontId="25" fillId="0" borderId="13" xfId="0" applyNumberFormat="1" applyFont="1" applyBorder="1" applyAlignment="1">
      <alignment horizontal="right" vertical="center" wrapText="1"/>
    </xf>
    <xf numFmtId="0" fontId="31" fillId="13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center" vertical="center" wrapText="1"/>
    </xf>
    <xf numFmtId="168" fontId="25" fillId="10" borderId="13" xfId="0" applyNumberFormat="1" applyFont="1" applyFill="1" applyBorder="1" applyAlignment="1">
      <alignment horizontal="right" vertical="center" wrapText="1"/>
    </xf>
    <xf numFmtId="168" fontId="25" fillId="5" borderId="13" xfId="0" applyNumberFormat="1" applyFont="1" applyFill="1" applyBorder="1" applyAlignment="1">
      <alignment horizontal="right" vertical="center" wrapText="1"/>
    </xf>
    <xf numFmtId="168" fontId="25" fillId="18" borderId="13" xfId="0" applyNumberFormat="1" applyFont="1" applyFill="1" applyBorder="1" applyAlignment="1">
      <alignment horizontal="right" vertical="center" wrapText="1"/>
    </xf>
    <xf numFmtId="168" fontId="25" fillId="2" borderId="13" xfId="0" applyNumberFormat="1" applyFont="1" applyFill="1" applyBorder="1" applyAlignment="1">
      <alignment horizontal="right" vertical="center" wrapText="1"/>
    </xf>
    <xf numFmtId="0" fontId="31" fillId="18" borderId="13" xfId="0" applyFont="1" applyFill="1" applyBorder="1" applyAlignment="1">
      <alignment horizontal="left" vertical="center" wrapText="1"/>
    </xf>
    <xf numFmtId="168" fontId="24" fillId="18" borderId="13" xfId="0" applyNumberFormat="1" applyFont="1" applyFill="1" applyBorder="1" applyAlignment="1">
      <alignment horizontal="right" vertical="center" wrapText="1"/>
    </xf>
    <xf numFmtId="168" fontId="24" fillId="2" borderId="13" xfId="0" applyNumberFormat="1" applyFont="1" applyFill="1" applyBorder="1" applyAlignment="1">
      <alignment horizontal="right" vertical="center" wrapText="1"/>
    </xf>
    <xf numFmtId="168" fontId="25" fillId="13" borderId="13" xfId="0" applyNumberFormat="1" applyFont="1" applyFill="1" applyBorder="1" applyAlignment="1">
      <alignment horizontal="right" vertical="center" wrapText="1"/>
    </xf>
    <xf numFmtId="0" fontId="23" fillId="13" borderId="0" xfId="0" applyFont="1" applyFill="1"/>
    <xf numFmtId="0" fontId="23" fillId="13" borderId="0" xfId="0" applyFont="1" applyFill="1" applyAlignment="1">
      <alignment wrapText="1"/>
    </xf>
    <xf numFmtId="168" fontId="25" fillId="11" borderId="13" xfId="0" applyNumberFormat="1" applyFont="1" applyFill="1" applyBorder="1" applyAlignment="1">
      <alignment horizontal="right" vertical="center" wrapText="1"/>
    </xf>
    <xf numFmtId="0" fontId="27" fillId="13" borderId="13" xfId="0" applyFont="1" applyFill="1" applyBorder="1"/>
    <xf numFmtId="166" fontId="17" fillId="13" borderId="0" xfId="0" applyNumberFormat="1" applyFont="1" applyFill="1"/>
    <xf numFmtId="164" fontId="30" fillId="13" borderId="13" xfId="0" applyNumberFormat="1" applyFont="1" applyFill="1" applyBorder="1" applyAlignment="1">
      <alignment horizontal="right" vertical="center" wrapText="1"/>
    </xf>
    <xf numFmtId="164" fontId="25" fillId="13" borderId="13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Border="1" applyAlignment="1">
      <alignment horizontal="right" vertical="center" wrapText="1"/>
    </xf>
    <xf numFmtId="166" fontId="25" fillId="0" borderId="13" xfId="0" applyNumberFormat="1" applyFont="1" applyBorder="1" applyAlignment="1">
      <alignment horizontal="right" vertical="center" wrapText="1"/>
    </xf>
    <xf numFmtId="166" fontId="22" fillId="13" borderId="0" xfId="0" applyNumberFormat="1" applyFont="1" applyFill="1" applyAlignment="1">
      <alignment vertical="center"/>
    </xf>
    <xf numFmtId="166" fontId="25" fillId="13" borderId="13" xfId="0" applyNumberFormat="1" applyFont="1" applyFill="1" applyBorder="1" applyAlignment="1">
      <alignment horizontal="right" vertical="center" wrapText="1"/>
    </xf>
    <xf numFmtId="0" fontId="22" fillId="13" borderId="0" xfId="0" applyFont="1" applyFill="1" applyAlignment="1">
      <alignment horizontal="left" vertical="center"/>
    </xf>
    <xf numFmtId="0" fontId="22" fillId="13" borderId="0" xfId="0" applyFont="1" applyFill="1" applyAlignment="1">
      <alignment vertical="center"/>
    </xf>
    <xf numFmtId="3" fontId="17" fillId="13" borderId="0" xfId="0" applyNumberFormat="1" applyFont="1" applyFill="1"/>
    <xf numFmtId="166" fontId="27" fillId="13" borderId="13" xfId="0" applyNumberFormat="1" applyFont="1" applyFill="1" applyBorder="1"/>
    <xf numFmtId="166" fontId="27" fillId="0" borderId="13" xfId="0" applyNumberFormat="1" applyFont="1" applyBorder="1"/>
    <xf numFmtId="0" fontId="28" fillId="5" borderId="13" xfId="0" applyFont="1" applyFill="1" applyBorder="1" applyAlignment="1">
      <alignment horizontal="left" vertical="center" wrapText="1"/>
    </xf>
    <xf numFmtId="0" fontId="17" fillId="13" borderId="12" xfId="0" applyFont="1" applyFill="1" applyBorder="1"/>
    <xf numFmtId="0" fontId="27" fillId="0" borderId="12" xfId="0" applyFont="1" applyBorder="1"/>
    <xf numFmtId="0" fontId="27" fillId="13" borderId="0" xfId="0" applyFont="1" applyFill="1"/>
    <xf numFmtId="3" fontId="17" fillId="16" borderId="0" xfId="0" applyNumberFormat="1" applyFont="1" applyFill="1"/>
    <xf numFmtId="0" fontId="27" fillId="16" borderId="0" xfId="0" applyFont="1" applyFill="1"/>
    <xf numFmtId="0" fontId="24" fillId="0" borderId="13" xfId="0" applyFont="1" applyBorder="1" applyAlignment="1">
      <alignment horizontal="center" vertical="center" wrapText="1"/>
    </xf>
    <xf numFmtId="0" fontId="17" fillId="13" borderId="0" xfId="0" applyFont="1" applyFill="1" applyAlignment="1">
      <alignment vertical="center"/>
    </xf>
    <xf numFmtId="0" fontId="17" fillId="0" borderId="0" xfId="0" applyFont="1"/>
    <xf numFmtId="0" fontId="36" fillId="0" borderId="13" xfId="0" applyFont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166" fontId="36" fillId="10" borderId="13" xfId="0" applyNumberFormat="1" applyFont="1" applyFill="1" applyBorder="1" applyAlignment="1">
      <alignment horizontal="right" vertical="center" wrapText="1"/>
    </xf>
    <xf numFmtId="166" fontId="36" fillId="5" borderId="13" xfId="0" applyNumberFormat="1" applyFont="1" applyFill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166" fontId="39" fillId="0" borderId="13" xfId="0" applyNumberFormat="1" applyFont="1" applyBorder="1"/>
    <xf numFmtId="0" fontId="40" fillId="18" borderId="13" xfId="0" applyFont="1" applyFill="1" applyBorder="1" applyAlignment="1">
      <alignment horizontal="left" vertical="center" wrapText="1"/>
    </xf>
    <xf numFmtId="166" fontId="36" fillId="13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168" fontId="14" fillId="26" borderId="13" xfId="0" applyNumberFormat="1" applyFont="1" applyFill="1" applyBorder="1" applyAlignment="1">
      <alignment horizontal="right" vertical="center" wrapText="1"/>
    </xf>
    <xf numFmtId="166" fontId="14" fillId="26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168" fontId="14" fillId="2" borderId="13" xfId="0" applyNumberFormat="1" applyFont="1" applyFill="1" applyBorder="1" applyAlignment="1">
      <alignment horizontal="right" vertical="center" wrapText="1"/>
    </xf>
    <xf numFmtId="168" fontId="4" fillId="18" borderId="13" xfId="0" applyNumberFormat="1" applyFont="1" applyFill="1" applyBorder="1" applyAlignment="1">
      <alignment horizontal="right" vertical="center" wrapText="1"/>
    </xf>
    <xf numFmtId="168" fontId="14" fillId="18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Border="1" applyAlignment="1">
      <alignment horizontal="right" vertical="center" wrapText="1"/>
    </xf>
    <xf numFmtId="168" fontId="14" fillId="13" borderId="13" xfId="0" applyNumberFormat="1" applyFont="1" applyFill="1" applyBorder="1" applyAlignment="1">
      <alignment horizontal="right" vertical="center" wrapText="1"/>
    </xf>
    <xf numFmtId="168" fontId="14" fillId="5" borderId="13" xfId="0" applyNumberFormat="1" applyFont="1" applyFill="1" applyBorder="1" applyAlignment="1">
      <alignment horizontal="right" vertical="center" wrapText="1"/>
    </xf>
    <xf numFmtId="0" fontId="41" fillId="26" borderId="13" xfId="0" applyFont="1" applyFill="1" applyBorder="1" applyAlignment="1">
      <alignment horizontal="center" vertical="center" wrapText="1"/>
    </xf>
    <xf numFmtId="168" fontId="36" fillId="26" borderId="13" xfId="0" applyNumberFormat="1" applyFont="1" applyFill="1" applyBorder="1" applyAlignment="1">
      <alignment horizontal="right" vertical="center" wrapText="1"/>
    </xf>
    <xf numFmtId="166" fontId="36" fillId="26" borderId="13" xfId="0" applyNumberFormat="1" applyFont="1" applyFill="1" applyBorder="1" applyAlignment="1">
      <alignment horizontal="right" vertical="center" wrapText="1"/>
    </xf>
    <xf numFmtId="0" fontId="37" fillId="13" borderId="13" xfId="0" applyFont="1" applyFill="1" applyBorder="1" applyAlignment="1">
      <alignment horizontal="left" vertical="center" wrapText="1"/>
    </xf>
    <xf numFmtId="168" fontId="34" fillId="13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36" fillId="18" borderId="13" xfId="0" applyNumberFormat="1" applyFont="1" applyFill="1" applyBorder="1" applyAlignment="1">
      <alignment horizontal="right" vertical="center" wrapText="1"/>
    </xf>
    <xf numFmtId="168" fontId="34" fillId="18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168" fontId="36" fillId="13" borderId="13" xfId="0" applyNumberFormat="1" applyFont="1" applyFill="1" applyBorder="1" applyAlignment="1">
      <alignment horizontal="right" vertical="center" wrapText="1"/>
    </xf>
    <xf numFmtId="0" fontId="38" fillId="11" borderId="13" xfId="0" applyFont="1" applyFill="1" applyBorder="1" applyAlignment="1">
      <alignment horizontal="left" vertical="center" wrapText="1"/>
    </xf>
    <xf numFmtId="168" fontId="36" fillId="5" borderId="13" xfId="0" applyNumberFormat="1" applyFont="1" applyFill="1" applyBorder="1" applyAlignment="1">
      <alignment horizontal="right" vertical="center" wrapText="1"/>
    </xf>
    <xf numFmtId="0" fontId="20" fillId="7" borderId="13" xfId="0" applyFont="1" applyFill="1" applyBorder="1" applyAlignment="1">
      <alignment horizontal="center" vertical="center" wrapText="1"/>
    </xf>
    <xf numFmtId="166" fontId="36" fillId="7" borderId="13" xfId="0" applyNumberFormat="1" applyFont="1" applyFill="1" applyBorder="1" applyAlignment="1">
      <alignment horizontal="right" vertical="center" wrapText="1"/>
    </xf>
    <xf numFmtId="0" fontId="41" fillId="7" borderId="13" xfId="0" applyFont="1" applyFill="1" applyBorder="1" applyAlignment="1">
      <alignment horizontal="center" vertical="center" wrapText="1"/>
    </xf>
    <xf numFmtId="168" fontId="36" fillId="7" borderId="13" xfId="0" applyNumberFormat="1" applyFont="1" applyFill="1" applyBorder="1" applyAlignment="1">
      <alignment horizontal="right" vertical="center" wrapText="1"/>
    </xf>
    <xf numFmtId="168" fontId="43" fillId="7" borderId="13" xfId="0" applyNumberFormat="1" applyFont="1" applyFill="1" applyBorder="1" applyAlignment="1">
      <alignment horizontal="right" vertical="center" wrapText="1"/>
    </xf>
    <xf numFmtId="166" fontId="43" fillId="7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right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9" fillId="0" borderId="0" xfId="0" applyFont="1"/>
    <xf numFmtId="168" fontId="39" fillId="16" borderId="0" xfId="0" applyNumberFormat="1" applyFont="1" applyFill="1"/>
    <xf numFmtId="0" fontId="42" fillId="22" borderId="0" xfId="0" applyFont="1" applyFill="1"/>
    <xf numFmtId="166" fontId="34" fillId="22" borderId="2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/>
    <xf numFmtId="166" fontId="36" fillId="11" borderId="13" xfId="0" applyNumberFormat="1" applyFont="1" applyFill="1" applyBorder="1" applyAlignment="1">
      <alignment horizontal="right" vertical="center" wrapText="1"/>
    </xf>
    <xf numFmtId="168" fontId="34" fillId="0" borderId="13" xfId="0" applyNumberFormat="1" applyFont="1" applyBorder="1" applyAlignment="1">
      <alignment horizontal="right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6" fontId="4" fillId="13" borderId="13" xfId="0" applyNumberFormat="1" applyFont="1" applyFill="1" applyBorder="1" applyAlignment="1">
      <alignment horizontal="right" wrapText="1"/>
    </xf>
    <xf numFmtId="166" fontId="14" fillId="11" borderId="13" xfId="0" applyNumberFormat="1" applyFont="1" applyFill="1" applyBorder="1" applyAlignment="1">
      <alignment horizontal="right" vertical="center" wrapText="1"/>
    </xf>
    <xf numFmtId="166" fontId="4" fillId="23" borderId="13" xfId="0" applyNumberFormat="1" applyFont="1" applyFill="1" applyBorder="1" applyAlignment="1">
      <alignment horizontal="right" vertical="center" wrapText="1"/>
    </xf>
    <xf numFmtId="166" fontId="4" fillId="24" borderId="13" xfId="0" applyNumberFormat="1" applyFont="1" applyFill="1" applyBorder="1" applyAlignment="1">
      <alignment horizontal="right" vertical="center" wrapText="1"/>
    </xf>
    <xf numFmtId="0" fontId="38" fillId="19" borderId="13" xfId="0" applyFont="1" applyFill="1" applyBorder="1" applyAlignment="1">
      <alignment horizontal="left" vertical="center" wrapText="1"/>
    </xf>
    <xf numFmtId="166" fontId="36" fillId="19" borderId="13" xfId="0" applyNumberFormat="1" applyFont="1" applyFill="1" applyBorder="1" applyAlignment="1">
      <alignment horizontal="right" vertical="center" wrapText="1"/>
    </xf>
    <xf numFmtId="0" fontId="39" fillId="0" borderId="13" xfId="0" applyFont="1" applyBorder="1"/>
    <xf numFmtId="168" fontId="34" fillId="2" borderId="13" xfId="0" applyNumberFormat="1" applyFont="1" applyFill="1" applyBorder="1" applyAlignment="1">
      <alignment horizontal="right" vertical="center" wrapText="1"/>
    </xf>
    <xf numFmtId="168" fontId="36" fillId="10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wrapText="1"/>
    </xf>
    <xf numFmtId="0" fontId="38" fillId="5" borderId="13" xfId="0" applyFont="1" applyFill="1" applyBorder="1" applyAlignment="1">
      <alignment horizontal="left" vertical="center" wrapText="1"/>
    </xf>
    <xf numFmtId="166" fontId="36" fillId="12" borderId="13" xfId="0" applyNumberFormat="1" applyFont="1" applyFill="1" applyBorder="1" applyAlignment="1">
      <alignment horizontal="right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6" fontId="6" fillId="18" borderId="13" xfId="0" applyNumberFormat="1" applyFont="1" applyFill="1" applyBorder="1" applyAlignment="1">
      <alignment horizontal="right" vertical="center" wrapText="1"/>
    </xf>
    <xf numFmtId="168" fontId="6" fillId="13" borderId="13" xfId="0" applyNumberFormat="1" applyFont="1" applyFill="1" applyBorder="1" applyAlignment="1">
      <alignment horizontal="right" vertical="center" wrapText="1"/>
    </xf>
    <xf numFmtId="168" fontId="14" fillId="10" borderId="13" xfId="0" applyNumberFormat="1" applyFont="1" applyFill="1" applyBorder="1" applyAlignment="1">
      <alignment horizontal="right" vertical="center" wrapText="1"/>
    </xf>
    <xf numFmtId="168" fontId="4" fillId="2" borderId="13" xfId="0" applyNumberFormat="1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left" vertical="center" wrapText="1"/>
    </xf>
    <xf numFmtId="168" fontId="4" fillId="10" borderId="13" xfId="0" applyNumberFormat="1" applyFont="1" applyFill="1" applyBorder="1" applyAlignment="1">
      <alignment horizontal="right" vertical="center" wrapText="1"/>
    </xf>
    <xf numFmtId="168" fontId="6" fillId="21" borderId="13" xfId="0" applyNumberFormat="1" applyFont="1" applyFill="1" applyBorder="1" applyAlignment="1">
      <alignment horizontal="right" vertical="center" wrapText="1"/>
    </xf>
    <xf numFmtId="166" fontId="8" fillId="7" borderId="13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center" vertical="center" wrapText="1"/>
    </xf>
    <xf numFmtId="166" fontId="6" fillId="26" borderId="13" xfId="0" applyNumberFormat="1" applyFont="1" applyFill="1" applyBorder="1" applyAlignment="1">
      <alignment horizontal="right" vertical="center" wrapText="1"/>
    </xf>
    <xf numFmtId="166" fontId="4" fillId="22" borderId="13" xfId="0" applyNumberFormat="1" applyFont="1" applyFill="1" applyBorder="1" applyAlignment="1">
      <alignment horizontal="right" vertical="center" wrapText="1"/>
    </xf>
    <xf numFmtId="168" fontId="14" fillId="11" borderId="13" xfId="0" applyNumberFormat="1" applyFont="1" applyFill="1" applyBorder="1" applyAlignment="1">
      <alignment horizontal="right" vertical="center" wrapText="1"/>
    </xf>
    <xf numFmtId="169" fontId="46" fillId="0" borderId="0" xfId="0" applyNumberFormat="1" applyFont="1"/>
    <xf numFmtId="169" fontId="47" fillId="0" borderId="0" xfId="0" applyNumberFormat="1" applyFont="1"/>
    <xf numFmtId="49" fontId="48" fillId="0" borderId="13" xfId="0" applyNumberFormat="1" applyFont="1" applyBorder="1" applyAlignment="1">
      <alignment horizontal="right" vertical="center" wrapText="1"/>
    </xf>
    <xf numFmtId="166" fontId="36" fillId="18" borderId="16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wrapText="1"/>
    </xf>
    <xf numFmtId="0" fontId="5" fillId="13" borderId="0" xfId="0" applyFont="1" applyFill="1"/>
    <xf numFmtId="166" fontId="34" fillId="13" borderId="13" xfId="0" applyNumberFormat="1" applyFont="1" applyFill="1" applyBorder="1"/>
    <xf numFmtId="169" fontId="46" fillId="13" borderId="0" xfId="0" applyNumberFormat="1" applyFont="1" applyFill="1" applyAlignment="1">
      <alignment horizontal="center" vertical="center"/>
    </xf>
    <xf numFmtId="166" fontId="4" fillId="26" borderId="13" xfId="0" applyNumberFormat="1" applyFont="1" applyFill="1" applyBorder="1" applyAlignment="1">
      <alignment horizontal="right" vertical="center" wrapText="1"/>
    </xf>
    <xf numFmtId="166" fontId="34" fillId="26" borderId="13" xfId="0" applyNumberFormat="1" applyFont="1" applyFill="1" applyBorder="1" applyAlignment="1">
      <alignment horizontal="right" vertical="center" wrapText="1"/>
    </xf>
    <xf numFmtId="166" fontId="36" fillId="27" borderId="13" xfId="0" applyNumberFormat="1" applyFont="1" applyFill="1" applyBorder="1" applyAlignment="1">
      <alignment horizontal="right" vertical="center" wrapText="1"/>
    </xf>
    <xf numFmtId="169" fontId="4" fillId="13" borderId="13" xfId="0" applyNumberFormat="1" applyFont="1" applyFill="1" applyBorder="1" applyAlignment="1">
      <alignment horizontal="right" vertical="center" wrapText="1"/>
    </xf>
    <xf numFmtId="0" fontId="49" fillId="13" borderId="13" xfId="0" applyFont="1" applyFill="1" applyBorder="1"/>
    <xf numFmtId="164" fontId="6" fillId="13" borderId="13" xfId="0" applyNumberFormat="1" applyFont="1" applyFill="1" applyBorder="1" applyAlignment="1">
      <alignment horizontal="right" vertical="center"/>
    </xf>
    <xf numFmtId="169" fontId="8" fillId="11" borderId="13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5" fontId="14" fillId="11" borderId="13" xfId="0" applyNumberFormat="1" applyFont="1" applyFill="1" applyBorder="1" applyAlignment="1">
      <alignment horizontal="right" vertical="center" wrapText="1"/>
    </xf>
    <xf numFmtId="166" fontId="6" fillId="13" borderId="13" xfId="0" applyNumberFormat="1" applyFont="1" applyFill="1" applyBorder="1" applyAlignment="1">
      <alignment horizontal="right" vertical="center" wrapText="1"/>
    </xf>
    <xf numFmtId="166" fontId="8" fillId="18" borderId="13" xfId="0" applyNumberFormat="1" applyFont="1" applyFill="1" applyBorder="1" applyAlignment="1">
      <alignment horizontal="right" vertical="center" wrapText="1"/>
    </xf>
    <xf numFmtId="166" fontId="8" fillId="10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164" fontId="14" fillId="13" borderId="13" xfId="0" applyNumberFormat="1" applyFont="1" applyFill="1" applyBorder="1" applyAlignment="1">
      <alignment horizontal="right" vertical="center" wrapText="1"/>
    </xf>
    <xf numFmtId="164" fontId="14" fillId="11" borderId="13" xfId="0" applyNumberFormat="1" applyFont="1" applyFill="1" applyBorder="1" applyAlignment="1">
      <alignment horizontal="right" vertical="center" wrapText="1"/>
    </xf>
    <xf numFmtId="164" fontId="4" fillId="22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vertical="center"/>
    </xf>
    <xf numFmtId="0" fontId="2" fillId="18" borderId="13" xfId="0" applyFont="1" applyFill="1" applyBorder="1" applyAlignment="1">
      <alignment horizontal="left" vertical="center" wrapText="1"/>
    </xf>
    <xf numFmtId="166" fontId="50" fillId="2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49" fontId="48" fillId="13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vertical="center" wrapText="1"/>
    </xf>
    <xf numFmtId="49" fontId="36" fillId="2" borderId="6" xfId="0" applyNumberFormat="1" applyFont="1" applyFill="1" applyBorder="1" applyAlignment="1">
      <alignment vertical="center" wrapText="1"/>
    </xf>
    <xf numFmtId="49" fontId="36" fillId="2" borderId="34" xfId="0" applyNumberFormat="1" applyFont="1" applyFill="1" applyBorder="1" applyAlignment="1">
      <alignment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/>
    </xf>
    <xf numFmtId="166" fontId="34" fillId="0" borderId="14" xfId="0" applyNumberFormat="1" applyFont="1" applyBorder="1" applyAlignment="1">
      <alignment horizontal="right" vertical="center" wrapText="1"/>
    </xf>
    <xf numFmtId="166" fontId="36" fillId="18" borderId="35" xfId="0" applyNumberFormat="1" applyFont="1" applyFill="1" applyBorder="1" applyAlignment="1">
      <alignment horizontal="right" vertical="center" wrapText="1"/>
    </xf>
    <xf numFmtId="166" fontId="36" fillId="18" borderId="36" xfId="0" applyNumberFormat="1" applyFont="1" applyFill="1" applyBorder="1" applyAlignment="1">
      <alignment horizontal="right" vertical="center" wrapText="1"/>
    </xf>
    <xf numFmtId="168" fontId="36" fillId="18" borderId="13" xfId="0" applyNumberFormat="1" applyFont="1" applyFill="1" applyBorder="1" applyAlignment="1">
      <alignment horizontal="right" vertical="center" wrapText="1"/>
    </xf>
    <xf numFmtId="168" fontId="30" fillId="0" borderId="13" xfId="0" applyNumberFormat="1" applyFont="1" applyBorder="1" applyAlignment="1">
      <alignment horizontal="right" vertical="center" wrapText="1"/>
    </xf>
    <xf numFmtId="168" fontId="49" fillId="13" borderId="13" xfId="0" applyNumberFormat="1" applyFont="1" applyFill="1" applyBorder="1"/>
    <xf numFmtId="168" fontId="6" fillId="26" borderId="13" xfId="0" applyNumberFormat="1" applyFont="1" applyFill="1" applyBorder="1" applyAlignment="1">
      <alignment horizontal="right" vertical="center" wrapText="1"/>
    </xf>
    <xf numFmtId="171" fontId="10" fillId="27" borderId="6" xfId="0" applyNumberFormat="1" applyFont="1" applyFill="1" applyBorder="1" applyAlignment="1">
      <alignment horizontal="right" vertical="center" wrapText="1"/>
    </xf>
    <xf numFmtId="171" fontId="1" fillId="13" borderId="11" xfId="0" applyNumberFormat="1" applyFont="1" applyFill="1" applyBorder="1" applyAlignment="1">
      <alignment horizontal="right" vertical="center" wrapText="1"/>
    </xf>
    <xf numFmtId="171" fontId="6" fillId="26" borderId="13" xfId="0" applyNumberFormat="1" applyFont="1" applyFill="1" applyBorder="1" applyAlignment="1">
      <alignment horizontal="right" vertical="center" wrapText="1"/>
    </xf>
    <xf numFmtId="171" fontId="8" fillId="11" borderId="13" xfId="0" applyNumberFormat="1" applyFont="1" applyFill="1" applyBorder="1" applyAlignment="1">
      <alignment horizontal="right" vertical="center" wrapText="1"/>
    </xf>
    <xf numFmtId="171" fontId="1" fillId="18" borderId="10" xfId="0" applyNumberFormat="1" applyFont="1" applyFill="1" applyBorder="1" applyAlignment="1">
      <alignment horizontal="right" vertical="center" wrapText="1"/>
    </xf>
    <xf numFmtId="166" fontId="14" fillId="12" borderId="13" xfId="0" applyNumberFormat="1" applyFont="1" applyFill="1" applyBorder="1" applyAlignment="1">
      <alignment horizontal="right" vertical="center" wrapText="1"/>
    </xf>
    <xf numFmtId="166" fontId="34" fillId="25" borderId="13" xfId="0" applyNumberFormat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 wrapText="1"/>
    </xf>
    <xf numFmtId="166" fontId="53" fillId="0" borderId="13" xfId="0" applyNumberFormat="1" applyFont="1" applyBorder="1"/>
    <xf numFmtId="166" fontId="24" fillId="18" borderId="18" xfId="0" applyNumberFormat="1" applyFont="1" applyFill="1" applyBorder="1" applyAlignment="1">
      <alignment horizontal="right" vertical="center" wrapText="1"/>
    </xf>
    <xf numFmtId="164" fontId="25" fillId="18" borderId="13" xfId="0" applyNumberFormat="1" applyFont="1" applyFill="1" applyBorder="1" applyAlignment="1">
      <alignment horizontal="right" vertical="center" wrapText="1"/>
    </xf>
    <xf numFmtId="0" fontId="15" fillId="19" borderId="13" xfId="0" applyFont="1" applyFill="1" applyBorder="1" applyAlignment="1">
      <alignment horizontal="left" vertical="center" wrapText="1"/>
    </xf>
    <xf numFmtId="166" fontId="14" fillId="19" borderId="13" xfId="0" applyNumberFormat="1" applyFont="1" applyFill="1" applyBorder="1" applyAlignment="1">
      <alignment horizontal="right" vertical="center" wrapText="1"/>
    </xf>
    <xf numFmtId="165" fontId="6" fillId="21" borderId="13" xfId="0" applyNumberFormat="1" applyFont="1" applyFill="1" applyBorder="1" applyAlignment="1">
      <alignment horizontal="right" vertical="center" wrapText="1"/>
    </xf>
    <xf numFmtId="166" fontId="4" fillId="28" borderId="13" xfId="0" applyNumberFormat="1" applyFont="1" applyFill="1" applyBorder="1" applyAlignment="1">
      <alignment horizontal="right" vertical="center" wrapText="1"/>
    </xf>
    <xf numFmtId="172" fontId="8" fillId="7" borderId="6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vertical="center" wrapText="1"/>
    </xf>
    <xf numFmtId="0" fontId="14" fillId="18" borderId="15" xfId="0" applyFont="1" applyFill="1" applyBorder="1" applyAlignment="1">
      <alignment vertical="center" wrapText="1"/>
    </xf>
    <xf numFmtId="0" fontId="14" fillId="18" borderId="16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14" fillId="13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11" borderId="13" xfId="0" applyNumberFormat="1" applyFont="1" applyFill="1" applyBorder="1" applyAlignment="1">
      <alignment horizontal="right" vertical="center" wrapText="1"/>
    </xf>
    <xf numFmtId="170" fontId="6" fillId="18" borderId="10" xfId="0" applyNumberFormat="1" applyFont="1" applyFill="1" applyBorder="1" applyAlignment="1">
      <alignment horizontal="right" vertical="center" wrapText="1"/>
    </xf>
    <xf numFmtId="170" fontId="8" fillId="27" borderId="6" xfId="0" applyNumberFormat="1" applyFont="1" applyFill="1" applyBorder="1" applyAlignment="1">
      <alignment horizontal="right" vertical="center" wrapText="1"/>
    </xf>
    <xf numFmtId="166" fontId="4" fillId="13" borderId="18" xfId="0" applyNumberFormat="1" applyFont="1" applyFill="1" applyBorder="1" applyAlignment="1">
      <alignment horizontal="right" vertical="center" wrapText="1"/>
    </xf>
    <xf numFmtId="166" fontId="14" fillId="13" borderId="18" xfId="0" applyNumberFormat="1" applyFont="1" applyFill="1" applyBorder="1" applyAlignment="1">
      <alignment horizontal="right" vertical="center" wrapText="1"/>
    </xf>
    <xf numFmtId="166" fontId="4" fillId="13" borderId="20" xfId="0" applyNumberFormat="1" applyFont="1" applyFill="1" applyBorder="1" applyAlignment="1">
      <alignment horizontal="right" vertical="center" wrapText="1"/>
    </xf>
    <xf numFmtId="166" fontId="14" fillId="0" borderId="20" xfId="0" applyNumberFormat="1" applyFont="1" applyBorder="1" applyAlignment="1">
      <alignment horizontal="right" vertical="center" wrapText="1"/>
    </xf>
    <xf numFmtId="166" fontId="14" fillId="11" borderId="14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0" fontId="5" fillId="13" borderId="13" xfId="0" applyFont="1" applyFill="1" applyBorder="1"/>
    <xf numFmtId="166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6" fontId="4" fillId="29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left" vertical="center" wrapText="1"/>
    </xf>
    <xf numFmtId="166" fontId="14" fillId="30" borderId="13" xfId="0" applyNumberFormat="1" applyFont="1" applyFill="1" applyBorder="1" applyAlignment="1">
      <alignment horizontal="right" vertical="center" wrapText="1"/>
    </xf>
    <xf numFmtId="0" fontId="5" fillId="29" borderId="0" xfId="0" applyFont="1" applyFill="1"/>
    <xf numFmtId="0" fontId="3" fillId="30" borderId="13" xfId="0" applyFont="1" applyFill="1" applyBorder="1" applyAlignment="1">
      <alignment horizontal="left" vertical="center" wrapText="1"/>
    </xf>
    <xf numFmtId="0" fontId="15" fillId="30" borderId="13" xfId="0" applyFont="1" applyFill="1" applyBorder="1" applyAlignment="1">
      <alignment horizontal="left" vertical="center" wrapText="1"/>
    </xf>
    <xf numFmtId="4" fontId="4" fillId="29" borderId="13" xfId="0" applyNumberFormat="1" applyFont="1" applyFill="1" applyBorder="1" applyAlignment="1">
      <alignment horizontal="right" vertical="center" wrapText="1"/>
    </xf>
    <xf numFmtId="166" fontId="14" fillId="29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166" fontId="4" fillId="12" borderId="13" xfId="0" applyNumberFormat="1" applyFont="1" applyFill="1" applyBorder="1" applyAlignment="1">
      <alignment horizontal="right" vertical="center" wrapText="1"/>
    </xf>
    <xf numFmtId="166" fontId="4" fillId="12" borderId="20" xfId="0" applyNumberFormat="1" applyFont="1" applyFill="1" applyBorder="1" applyAlignment="1">
      <alignment horizontal="right" vertical="center" wrapText="1"/>
    </xf>
    <xf numFmtId="166" fontId="34" fillId="10" borderId="13" xfId="0" applyNumberFormat="1" applyFont="1" applyFill="1" applyBorder="1" applyAlignment="1">
      <alignment horizontal="right" vertical="center" wrapText="1"/>
    </xf>
    <xf numFmtId="165" fontId="57" fillId="13" borderId="13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6" fontId="24" fillId="13" borderId="13" xfId="0" applyNumberFormat="1" applyFont="1" applyFill="1" applyBorder="1" applyAlignment="1">
      <alignment horizontal="righ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4" fontId="34" fillId="18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0" fontId="35" fillId="18" borderId="27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1" fontId="34" fillId="2" borderId="13" xfId="0" applyNumberFormat="1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164" fontId="34" fillId="13" borderId="13" xfId="0" applyNumberFormat="1" applyFont="1" applyFill="1" applyBorder="1" applyAlignment="1">
      <alignment horizontal="right" vertical="center" wrapText="1"/>
    </xf>
    <xf numFmtId="0" fontId="25" fillId="2" borderId="13" xfId="0" applyFont="1" applyFill="1" applyBorder="1" applyAlignment="1">
      <alignment horizontal="center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2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34" fillId="18" borderId="25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36" fillId="18" borderId="15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5" fillId="18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18" borderId="14" xfId="0" applyFont="1" applyFill="1" applyBorder="1" applyAlignment="1">
      <alignment horizontal="center" vertical="center" wrapText="1"/>
    </xf>
    <xf numFmtId="0" fontId="34" fillId="18" borderId="15" xfId="0" applyFont="1" applyFill="1" applyBorder="1" applyAlignment="1">
      <alignment horizontal="center" vertical="center" wrapText="1"/>
    </xf>
    <xf numFmtId="0" fontId="34" fillId="18" borderId="16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164" fontId="4" fillId="18" borderId="13" xfId="0" applyNumberFormat="1" applyFont="1" applyFill="1" applyBorder="1" applyAlignment="1">
      <alignment horizontal="right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29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20" fillId="20" borderId="13" xfId="0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22" fillId="20" borderId="14" xfId="0" applyFont="1" applyFill="1" applyBorder="1" applyAlignment="1">
      <alignment horizontal="center" vertical="center" wrapText="1"/>
    </xf>
    <xf numFmtId="0" fontId="22" fillId="20" borderId="15" xfId="0" applyFont="1" applyFill="1" applyBorder="1" applyAlignment="1">
      <alignment horizontal="center" vertical="center" wrapText="1"/>
    </xf>
    <xf numFmtId="0" fontId="22" fillId="20" borderId="16" xfId="0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" xfId="0" applyFont="1" applyFill="1" applyBorder="1" applyAlignment="1">
      <alignment horizontal="center" vertical="center" wrapText="1"/>
    </xf>
    <xf numFmtId="49" fontId="13" fillId="21" borderId="18" xfId="0" applyNumberFormat="1" applyFont="1" applyFill="1" applyBorder="1" applyAlignment="1">
      <alignment horizontal="center" vertical="center" wrapText="1"/>
    </xf>
    <xf numFmtId="49" fontId="13" fillId="21" borderId="19" xfId="0" applyNumberFormat="1" applyFont="1" applyFill="1" applyBorder="1" applyAlignment="1">
      <alignment horizontal="center" vertical="center" wrapText="1"/>
    </xf>
    <xf numFmtId="49" fontId="13" fillId="21" borderId="20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1" fontId="34" fillId="18" borderId="13" xfId="0" applyNumberFormat="1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36" fillId="13" borderId="13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5" fillId="31" borderId="13" xfId="0" applyFont="1" applyFill="1" applyBorder="1" applyAlignment="1">
      <alignment horizontal="center" vertical="center" wrapText="1"/>
    </xf>
    <xf numFmtId="0" fontId="41" fillId="13" borderId="14" xfId="0" applyFont="1" applyFill="1" applyBorder="1" applyAlignment="1">
      <alignment horizontal="center" vertical="center" wrapText="1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23" fillId="18" borderId="13" xfId="0" applyFont="1" applyFill="1" applyBorder="1" applyAlignment="1">
      <alignment horizontal="center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170" fontId="4" fillId="13" borderId="13" xfId="0" applyNumberFormat="1" applyFont="1" applyFill="1" applyBorder="1" applyAlignment="1">
      <alignment horizontal="right" vertical="center" wrapText="1"/>
    </xf>
    <xf numFmtId="1" fontId="24" fillId="18" borderId="13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right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164" fontId="4" fillId="13" borderId="16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4" fontId="24" fillId="18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center" vertical="center" wrapText="1"/>
    </xf>
    <xf numFmtId="164" fontId="34" fillId="13" borderId="15" xfId="0" applyNumberFormat="1" applyFont="1" applyFill="1" applyBorder="1" applyAlignment="1">
      <alignment horizontal="center" vertical="center" wrapText="1"/>
    </xf>
    <xf numFmtId="164" fontId="34" fillId="13" borderId="16" xfId="0" applyNumberFormat="1" applyFont="1" applyFill="1" applyBorder="1" applyAlignment="1">
      <alignment horizontal="center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13" fillId="26" borderId="13" xfId="0" applyNumberFormat="1" applyFont="1" applyFill="1" applyBorder="1" applyAlignment="1">
      <alignment horizontal="center" vertical="center" wrapText="1"/>
    </xf>
    <xf numFmtId="164" fontId="34" fillId="13" borderId="18" xfId="0" applyNumberFormat="1" applyFont="1" applyFill="1" applyBorder="1" applyAlignment="1">
      <alignment horizontal="right" vertical="center" wrapText="1"/>
    </xf>
    <xf numFmtId="49" fontId="25" fillId="18" borderId="13" xfId="0" applyNumberFormat="1" applyFont="1" applyFill="1" applyBorder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166" fontId="4" fillId="16" borderId="13" xfId="0" applyNumberFormat="1" applyFont="1" applyFill="1" applyBorder="1" applyAlignment="1">
      <alignment horizontal="right" vertical="center" wrapText="1"/>
    </xf>
    <xf numFmtId="49" fontId="41" fillId="7" borderId="13" xfId="0" applyNumberFormat="1" applyFont="1" applyFill="1" applyBorder="1" applyAlignment="1">
      <alignment horizontal="center" vertical="center" wrapText="1"/>
    </xf>
    <xf numFmtId="49" fontId="42" fillId="26" borderId="13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horizontal="right" vertical="center" wrapText="1"/>
    </xf>
    <xf numFmtId="0" fontId="22" fillId="20" borderId="13" xfId="0" applyFont="1" applyFill="1" applyBorder="1" applyAlignment="1">
      <alignment horizontal="center" vertical="center" wrapText="1"/>
    </xf>
    <xf numFmtId="49" fontId="13" fillId="21" borderId="13" xfId="0" applyNumberFormat="1" applyFont="1" applyFill="1" applyBorder="1" applyAlignment="1">
      <alignment horizontal="center" vertical="center" wrapText="1"/>
    </xf>
    <xf numFmtId="0" fontId="45" fillId="13" borderId="13" xfId="0" applyFont="1" applyFill="1" applyBorder="1" applyAlignment="1">
      <alignment horizontal="center" vertical="center" wrapText="1"/>
    </xf>
    <xf numFmtId="171" fontId="4" fillId="13" borderId="13" xfId="0" applyNumberFormat="1" applyFont="1" applyFill="1" applyBorder="1" applyAlignment="1">
      <alignment horizontal="right" vertical="center" wrapText="1"/>
    </xf>
    <xf numFmtId="171" fontId="4" fillId="18" borderId="13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13" fillId="27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168" fontId="1" fillId="13" borderId="13" xfId="0" applyNumberFormat="1" applyFont="1" applyFill="1" applyBorder="1" applyAlignment="1">
      <alignment horizontal="right" vertical="center" wrapText="1"/>
    </xf>
    <xf numFmtId="0" fontId="8" fillId="32" borderId="14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164" fontId="4" fillId="18" borderId="14" xfId="0" applyNumberFormat="1" applyFont="1" applyFill="1" applyBorder="1" applyAlignment="1">
      <alignment horizontal="right" vertical="center" wrapText="1"/>
    </xf>
    <xf numFmtId="164" fontId="4" fillId="18" borderId="15" xfId="0" applyNumberFormat="1" applyFont="1" applyFill="1" applyBorder="1" applyAlignment="1">
      <alignment horizontal="right" vertical="center" wrapText="1"/>
    </xf>
    <xf numFmtId="164" fontId="4" fillId="18" borderId="16" xfId="0" applyNumberFormat="1" applyFont="1" applyFill="1" applyBorder="1" applyAlignment="1">
      <alignment horizontal="right" vertical="center" wrapText="1"/>
    </xf>
    <xf numFmtId="0" fontId="41" fillId="13" borderId="13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6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4" fillId="13" borderId="16" xfId="0" applyNumberFormat="1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18" borderId="13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6" fillId="11" borderId="32" xfId="0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41" fillId="13" borderId="30" xfId="0" applyFont="1" applyFill="1" applyBorder="1" applyAlignment="1">
      <alignment horizontal="center" vertical="center" wrapText="1"/>
    </xf>
    <xf numFmtId="0" fontId="41" fillId="13" borderId="28" xfId="0" applyFont="1" applyFill="1" applyBorder="1" applyAlignment="1">
      <alignment horizontal="center" vertical="center" wrapText="1"/>
    </xf>
    <xf numFmtId="164" fontId="36" fillId="11" borderId="13" xfId="0" applyNumberFormat="1" applyFont="1" applyFill="1" applyBorder="1" applyAlignment="1">
      <alignment horizontal="right" vertical="center" wrapText="1"/>
    </xf>
    <xf numFmtId="164" fontId="34" fillId="13" borderId="14" xfId="0" applyNumberFormat="1" applyFont="1" applyFill="1" applyBorder="1" applyAlignment="1">
      <alignment horizontal="right" vertical="center" wrapText="1"/>
    </xf>
    <xf numFmtId="164" fontId="34" fillId="13" borderId="15" xfId="0" applyNumberFormat="1" applyFont="1" applyFill="1" applyBorder="1" applyAlignment="1">
      <alignment horizontal="right" vertical="center" wrapText="1"/>
    </xf>
    <xf numFmtId="164" fontId="34" fillId="13" borderId="16" xfId="0" applyNumberFormat="1" applyFont="1" applyFill="1" applyBorder="1" applyAlignment="1">
      <alignment horizontal="right" vertical="center" wrapText="1"/>
    </xf>
    <xf numFmtId="164" fontId="34" fillId="18" borderId="13" xfId="0" applyNumberFormat="1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vertical="center" wrapText="1"/>
    </xf>
    <xf numFmtId="165" fontId="34" fillId="13" borderId="13" xfId="0" applyNumberFormat="1" applyFont="1" applyFill="1" applyBorder="1" applyAlignment="1">
      <alignment horizontal="right" vertical="center" wrapText="1"/>
    </xf>
    <xf numFmtId="165" fontId="34" fillId="18" borderId="13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E7A6F4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FFFF99"/>
      <color rgb="FF99FF99"/>
      <color rgb="FFE1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13"/>
  <sheetViews>
    <sheetView tabSelected="1" view="pageLayout" zoomScale="110" zoomScaleNormal="118" zoomScaleSheetLayoutView="118" zoomScalePageLayoutView="110" workbookViewId="0">
      <selection activeCell="O298" sqref="O298"/>
    </sheetView>
  </sheetViews>
  <sheetFormatPr defaultColWidth="9.140625" defaultRowHeight="14.25"/>
  <cols>
    <col min="1" max="1" width="4.140625" style="16" customWidth="1"/>
    <col min="2" max="2" width="27" style="1" customWidth="1"/>
    <col min="3" max="3" width="3.85546875" style="1" customWidth="1"/>
    <col min="4" max="4" width="3.7109375" style="1" customWidth="1"/>
    <col min="5" max="5" width="8.42578125" style="1" customWidth="1"/>
    <col min="6" max="6" width="12.42578125" style="1" customWidth="1"/>
    <col min="7" max="7" width="5.5703125" style="1" customWidth="1"/>
    <col min="8" max="8" width="4.140625" style="1" customWidth="1"/>
    <col min="9" max="9" width="14" style="1" customWidth="1"/>
    <col min="10" max="10" width="0.140625" style="1" hidden="1" customWidth="1"/>
    <col min="11" max="11" width="16" style="1" hidden="1" customWidth="1"/>
    <col min="12" max="12" width="11.7109375" style="1" hidden="1" customWidth="1"/>
    <col min="13" max="13" width="12.7109375" style="17" hidden="1" customWidth="1"/>
    <col min="14" max="22" width="12.7109375" style="1" customWidth="1"/>
    <col min="23" max="23" width="13.5703125" style="1" customWidth="1"/>
    <col min="24" max="24" width="9.7109375" style="14" hidden="1" customWidth="1"/>
    <col min="25" max="26" width="1.42578125" style="1" hidden="1" customWidth="1"/>
    <col min="27" max="194" width="0" style="1" hidden="1" customWidth="1"/>
    <col min="195" max="195" width="1.7109375" style="1" hidden="1" customWidth="1"/>
    <col min="196" max="16384" width="9.140625" style="1"/>
  </cols>
  <sheetData>
    <row r="1" spans="1:24" ht="14.25" customHeight="1">
      <c r="A1" s="499" t="s">
        <v>0</v>
      </c>
      <c r="B1" s="499" t="s">
        <v>1</v>
      </c>
      <c r="C1" s="500" t="s">
        <v>2</v>
      </c>
      <c r="D1" s="500"/>
      <c r="E1" s="501" t="s">
        <v>3</v>
      </c>
      <c r="F1" s="502" t="s">
        <v>67</v>
      </c>
      <c r="G1" s="500" t="s">
        <v>4</v>
      </c>
      <c r="H1" s="503"/>
      <c r="I1" s="507" t="s">
        <v>224</v>
      </c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6" t="s">
        <v>162</v>
      </c>
    </row>
    <row r="2" spans="1:24" ht="3.75" customHeight="1">
      <c r="A2" s="499"/>
      <c r="B2" s="499"/>
      <c r="C2" s="500"/>
      <c r="D2" s="500"/>
      <c r="E2" s="501"/>
      <c r="F2" s="502"/>
      <c r="G2" s="500"/>
      <c r="H2" s="503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6"/>
    </row>
    <row r="3" spans="1:24" ht="19.5" customHeight="1">
      <c r="A3" s="499"/>
      <c r="B3" s="499"/>
      <c r="C3" s="73" t="s">
        <v>5</v>
      </c>
      <c r="D3" s="73" t="s">
        <v>6</v>
      </c>
      <c r="E3" s="501"/>
      <c r="F3" s="502"/>
      <c r="G3" s="73" t="s">
        <v>7</v>
      </c>
      <c r="H3" s="300" t="s">
        <v>8</v>
      </c>
      <c r="I3" s="302" t="s">
        <v>69</v>
      </c>
      <c r="J3" s="303">
        <v>2019</v>
      </c>
      <c r="K3" s="303">
        <v>2020</v>
      </c>
      <c r="L3" s="303">
        <v>2022</v>
      </c>
      <c r="M3" s="303">
        <v>2024</v>
      </c>
      <c r="N3" s="303">
        <v>2026</v>
      </c>
      <c r="O3" s="303">
        <v>2027</v>
      </c>
      <c r="P3" s="303">
        <v>2028</v>
      </c>
      <c r="Q3" s="303">
        <v>2029</v>
      </c>
      <c r="R3" s="303">
        <v>2030</v>
      </c>
      <c r="S3" s="303">
        <v>2031</v>
      </c>
      <c r="T3" s="303">
        <v>2032</v>
      </c>
      <c r="U3" s="304">
        <v>2033</v>
      </c>
      <c r="V3" s="304">
        <v>2034</v>
      </c>
      <c r="W3" s="506"/>
    </row>
    <row r="4" spans="1:24" ht="11.25" customHeight="1">
      <c r="A4" s="41">
        <v>1</v>
      </c>
      <c r="B4" s="74">
        <v>2</v>
      </c>
      <c r="C4" s="74">
        <v>3</v>
      </c>
      <c r="D4" s="74">
        <v>4</v>
      </c>
      <c r="E4" s="74">
        <v>5</v>
      </c>
      <c r="F4" s="74">
        <v>5</v>
      </c>
      <c r="G4" s="74">
        <v>7</v>
      </c>
      <c r="H4" s="74">
        <v>8</v>
      </c>
      <c r="I4" s="301">
        <v>9</v>
      </c>
      <c r="J4" s="301">
        <v>9</v>
      </c>
      <c r="K4" s="301">
        <v>10</v>
      </c>
      <c r="L4" s="301">
        <v>11</v>
      </c>
      <c r="M4" s="301">
        <v>10</v>
      </c>
      <c r="N4" s="301">
        <v>12</v>
      </c>
      <c r="O4" s="301">
        <v>13</v>
      </c>
      <c r="P4" s="301">
        <v>14</v>
      </c>
      <c r="Q4" s="301">
        <v>15</v>
      </c>
      <c r="R4" s="301">
        <v>16</v>
      </c>
      <c r="S4" s="301">
        <v>17</v>
      </c>
      <c r="T4" s="301">
        <v>18</v>
      </c>
      <c r="U4" s="301">
        <v>19</v>
      </c>
      <c r="V4" s="301">
        <v>20</v>
      </c>
      <c r="W4" s="42">
        <v>21</v>
      </c>
    </row>
    <row r="5" spans="1:24" ht="15.75" hidden="1" customHeight="1">
      <c r="A5" s="44" t="s">
        <v>9</v>
      </c>
      <c r="B5" s="4" t="s">
        <v>10</v>
      </c>
      <c r="C5" s="5"/>
      <c r="D5" s="5"/>
      <c r="E5" s="6"/>
      <c r="F5" s="2"/>
      <c r="G5" s="2"/>
      <c r="H5" s="2"/>
      <c r="I5" s="2"/>
      <c r="J5" s="7">
        <v>20563295</v>
      </c>
      <c r="K5" s="7">
        <v>8287601</v>
      </c>
      <c r="L5" s="7">
        <v>7832930</v>
      </c>
      <c r="M5" s="7">
        <v>10318151</v>
      </c>
      <c r="N5" s="7">
        <v>9359874</v>
      </c>
      <c r="O5" s="7">
        <v>0</v>
      </c>
      <c r="P5" s="7"/>
      <c r="Q5" s="7"/>
      <c r="R5" s="7"/>
      <c r="S5" s="7"/>
      <c r="T5" s="7"/>
      <c r="U5" s="7"/>
      <c r="V5" s="7"/>
      <c r="W5" s="3"/>
    </row>
    <row r="6" spans="1:24" ht="17.25" hidden="1" customHeight="1">
      <c r="A6" s="45" t="s">
        <v>23</v>
      </c>
      <c r="B6" s="31" t="s">
        <v>86</v>
      </c>
      <c r="C6" s="5"/>
      <c r="D6" s="5"/>
      <c r="E6" s="6"/>
      <c r="F6" s="2"/>
      <c r="G6" s="2"/>
      <c r="H6" s="2"/>
      <c r="I6" s="2"/>
      <c r="J6" s="32">
        <f>J5-J16+353900</f>
        <v>17375123</v>
      </c>
      <c r="K6" s="32">
        <f>K5-K16</f>
        <v>6675681</v>
      </c>
      <c r="L6" s="32">
        <f>L5-L16</f>
        <v>7340110</v>
      </c>
      <c r="M6" s="32">
        <f>M5-M16</f>
        <v>10318151</v>
      </c>
      <c r="N6" s="32">
        <f>N5-N16</f>
        <v>9359874</v>
      </c>
      <c r="O6" s="32">
        <v>9359847</v>
      </c>
      <c r="P6" s="32"/>
      <c r="Q6" s="32"/>
      <c r="R6" s="32"/>
      <c r="S6" s="32"/>
      <c r="T6" s="32"/>
      <c r="U6" s="32"/>
      <c r="V6" s="32"/>
      <c r="W6" s="3"/>
    </row>
    <row r="7" spans="1:24" ht="15.75" hidden="1" customHeight="1">
      <c r="A7" s="44" t="s">
        <v>12</v>
      </c>
      <c r="B7" s="4" t="s">
        <v>13</v>
      </c>
      <c r="C7" s="5"/>
      <c r="D7" s="5"/>
      <c r="E7" s="6"/>
      <c r="F7" s="2"/>
      <c r="G7" s="2"/>
      <c r="H7" s="2"/>
      <c r="I7" s="2"/>
      <c r="J7" s="7" t="e">
        <f t="shared" ref="J7:O7" si="0">J8+J12+J10+J14</f>
        <v>#REF!</v>
      </c>
      <c r="K7" s="7" t="e">
        <f t="shared" si="0"/>
        <v>#REF!</v>
      </c>
      <c r="L7" s="7" t="e">
        <f t="shared" si="0"/>
        <v>#REF!</v>
      </c>
      <c r="M7" s="7" t="e">
        <f t="shared" si="0"/>
        <v>#REF!</v>
      </c>
      <c r="N7" s="7" t="e">
        <f t="shared" si="0"/>
        <v>#REF!</v>
      </c>
      <c r="O7" s="7" t="e">
        <f t="shared" si="0"/>
        <v>#REF!</v>
      </c>
      <c r="P7" s="7"/>
      <c r="Q7" s="7"/>
      <c r="R7" s="7"/>
      <c r="S7" s="7"/>
      <c r="T7" s="7"/>
      <c r="U7" s="7"/>
      <c r="V7" s="7"/>
      <c r="W7" s="3"/>
    </row>
    <row r="8" spans="1:24" ht="15.75" hidden="1" customHeight="1">
      <c r="A8" s="44" t="s">
        <v>14</v>
      </c>
      <c r="B8" s="29" t="s">
        <v>71</v>
      </c>
      <c r="C8" s="5"/>
      <c r="D8" s="5"/>
      <c r="E8" s="6"/>
      <c r="F8" s="2"/>
      <c r="G8" s="2"/>
      <c r="H8" s="2"/>
      <c r="I8" s="2"/>
      <c r="J8" s="30" t="e">
        <f>#REF!+J65+J77+J93+#REF!+J98+J104+J110+#REF!+J178+#REF!+J786-J103</f>
        <v>#REF!</v>
      </c>
      <c r="K8" s="30" t="e">
        <f>#REF!+K65+K77+K93+#REF!+K98+K104+K110+#REF!+K178+#REF!+K786-K103</f>
        <v>#REF!</v>
      </c>
      <c r="L8" s="30" t="e">
        <f>#REF!+L65+L77+L93+#REF!+L98+L104+L110+#REF!+L178+#REF!+L786-L103</f>
        <v>#REF!</v>
      </c>
      <c r="M8" s="30" t="e">
        <f>#REF!+M65+M77+M93+#REF!+M98+M104+M110+#REF!+M178+#REF!+M786-M103</f>
        <v>#REF!</v>
      </c>
      <c r="N8" s="30" t="e">
        <f>#REF!+N65+N77+N93+#REF!+N98+N104+N110+#REF!+N178+#REF!+N786-N103</f>
        <v>#REF!</v>
      </c>
      <c r="O8" s="30" t="e">
        <f>#REF!+O65+O77+O93+#REF!+O98+O104+O110+#REF!+O178+#REF!+O786-O103</f>
        <v>#REF!</v>
      </c>
      <c r="P8" s="30"/>
      <c r="Q8" s="30"/>
      <c r="R8" s="30"/>
      <c r="S8" s="30"/>
      <c r="T8" s="30"/>
      <c r="U8" s="30"/>
      <c r="V8" s="30"/>
      <c r="W8" s="3"/>
    </row>
    <row r="9" spans="1:24" s="23" customFormat="1" ht="12" hidden="1" customHeight="1">
      <c r="A9" s="21"/>
      <c r="B9" s="20" t="s">
        <v>87</v>
      </c>
      <c r="C9" s="18"/>
      <c r="D9" s="18"/>
      <c r="E9" s="19"/>
      <c r="F9" s="3"/>
      <c r="G9" s="3"/>
      <c r="H9" s="3"/>
      <c r="I9" s="3"/>
      <c r="J9" s="9" t="e">
        <f t="shared" ref="J9:O9" si="1">J6-J8</f>
        <v>#REF!</v>
      </c>
      <c r="K9" s="9" t="e">
        <f t="shared" si="1"/>
        <v>#REF!</v>
      </c>
      <c r="L9" s="9" t="e">
        <f t="shared" si="1"/>
        <v>#REF!</v>
      </c>
      <c r="M9" s="9" t="e">
        <f t="shared" si="1"/>
        <v>#REF!</v>
      </c>
      <c r="N9" s="9" t="e">
        <f t="shared" si="1"/>
        <v>#REF!</v>
      </c>
      <c r="O9" s="9" t="e">
        <f t="shared" si="1"/>
        <v>#REF!</v>
      </c>
      <c r="P9" s="9"/>
      <c r="Q9" s="9"/>
      <c r="R9" s="9"/>
      <c r="S9" s="9"/>
      <c r="T9" s="9"/>
      <c r="U9" s="9"/>
      <c r="V9" s="9"/>
      <c r="W9" s="3"/>
      <c r="X9" s="22"/>
    </row>
    <row r="10" spans="1:24" ht="14.25" hidden="1" customHeight="1">
      <c r="A10" s="46" t="s">
        <v>15</v>
      </c>
      <c r="B10" s="47" t="s">
        <v>83</v>
      </c>
      <c r="C10" s="5"/>
      <c r="D10" s="5"/>
      <c r="E10" s="6"/>
      <c r="F10" s="2"/>
      <c r="G10" s="2"/>
      <c r="H10" s="2"/>
      <c r="I10" s="2"/>
      <c r="J10" s="25">
        <f t="shared" ref="J10:N10" si="2">J183+J188+J245+J260+J265+J280+J300+J310++J320+J370+J410</f>
        <v>5222405</v>
      </c>
      <c r="K10" s="25">
        <f t="shared" si="2"/>
        <v>1001132</v>
      </c>
      <c r="L10" s="25">
        <f t="shared" si="2"/>
        <v>0</v>
      </c>
      <c r="M10" s="25">
        <f t="shared" si="2"/>
        <v>0</v>
      </c>
      <c r="N10" s="25">
        <f t="shared" si="2"/>
        <v>4027597</v>
      </c>
      <c r="O10" s="25">
        <f>O183+O188+O245+O260+O265+O280+O300+O310++P320+O370+O410</f>
        <v>1695000</v>
      </c>
      <c r="P10" s="25"/>
      <c r="Q10" s="25"/>
      <c r="R10" s="25"/>
      <c r="S10" s="25"/>
      <c r="T10" s="25"/>
      <c r="U10" s="25"/>
      <c r="V10" s="25"/>
      <c r="W10" s="3"/>
    </row>
    <row r="11" spans="1:24" s="23" customFormat="1" ht="14.25" hidden="1" customHeight="1">
      <c r="A11" s="21"/>
      <c r="B11" s="20" t="s">
        <v>88</v>
      </c>
      <c r="C11" s="18"/>
      <c r="D11" s="18"/>
      <c r="E11" s="19"/>
      <c r="F11" s="3"/>
      <c r="G11" s="3"/>
      <c r="H11" s="3"/>
      <c r="I11" s="3"/>
      <c r="J11" s="9" t="e">
        <f t="shared" ref="J11:O11" si="3">J9-J10</f>
        <v>#REF!</v>
      </c>
      <c r="K11" s="9" t="e">
        <f t="shared" si="3"/>
        <v>#REF!</v>
      </c>
      <c r="L11" s="9" t="e">
        <f t="shared" si="3"/>
        <v>#REF!</v>
      </c>
      <c r="M11" s="9" t="e">
        <f t="shared" si="3"/>
        <v>#REF!</v>
      </c>
      <c r="N11" s="9" t="e">
        <f t="shared" si="3"/>
        <v>#REF!</v>
      </c>
      <c r="O11" s="9" t="e">
        <f t="shared" si="3"/>
        <v>#REF!</v>
      </c>
      <c r="P11" s="9"/>
      <c r="Q11" s="9"/>
      <c r="R11" s="9"/>
      <c r="S11" s="9"/>
      <c r="T11" s="9"/>
      <c r="U11" s="9"/>
      <c r="V11" s="9"/>
      <c r="W11" s="3"/>
      <c r="X11" s="22"/>
    </row>
    <row r="12" spans="1:24" ht="18" hidden="1" customHeight="1">
      <c r="A12" s="46" t="s">
        <v>16</v>
      </c>
      <c r="B12" s="48" t="s">
        <v>84</v>
      </c>
      <c r="C12" s="5"/>
      <c r="D12" s="5"/>
      <c r="E12" s="6"/>
      <c r="F12" s="2"/>
      <c r="G12" s="2"/>
      <c r="H12" s="2"/>
      <c r="I12" s="2"/>
      <c r="J12" s="24">
        <f t="shared" ref="J12:O12" si="4">J199+J204+J230+J305+J605+J660+J665+J360+J405</f>
        <v>1375741</v>
      </c>
      <c r="K12" s="24">
        <f t="shared" si="4"/>
        <v>1239518</v>
      </c>
      <c r="L12" s="24">
        <f t="shared" si="4"/>
        <v>0</v>
      </c>
      <c r="M12" s="24">
        <f t="shared" si="4"/>
        <v>0</v>
      </c>
      <c r="N12" s="24">
        <f t="shared" si="4"/>
        <v>1360000</v>
      </c>
      <c r="O12" s="24">
        <f t="shared" si="4"/>
        <v>2363000</v>
      </c>
      <c r="P12" s="24"/>
      <c r="Q12" s="24"/>
      <c r="R12" s="24"/>
      <c r="S12" s="24"/>
      <c r="T12" s="24"/>
      <c r="U12" s="24"/>
      <c r="V12" s="24"/>
      <c r="W12" s="3"/>
    </row>
    <row r="13" spans="1:24" s="23" customFormat="1" ht="15.75" hidden="1" customHeight="1">
      <c r="A13" s="21"/>
      <c r="B13" s="20" t="s">
        <v>89</v>
      </c>
      <c r="C13" s="18"/>
      <c r="D13" s="18"/>
      <c r="E13" s="19"/>
      <c r="F13" s="3"/>
      <c r="G13" s="3"/>
      <c r="H13" s="3"/>
      <c r="I13" s="3"/>
      <c r="J13" s="9" t="e">
        <f t="shared" ref="J13:O13" si="5">J11-J12</f>
        <v>#REF!</v>
      </c>
      <c r="K13" s="9" t="e">
        <f t="shared" si="5"/>
        <v>#REF!</v>
      </c>
      <c r="L13" s="9" t="e">
        <f t="shared" si="5"/>
        <v>#REF!</v>
      </c>
      <c r="M13" s="9" t="e">
        <f t="shared" si="5"/>
        <v>#REF!</v>
      </c>
      <c r="N13" s="9" t="e">
        <f t="shared" si="5"/>
        <v>#REF!</v>
      </c>
      <c r="O13" s="9" t="e">
        <f t="shared" si="5"/>
        <v>#REF!</v>
      </c>
      <c r="P13" s="9"/>
      <c r="Q13" s="9"/>
      <c r="R13" s="9"/>
      <c r="S13" s="9"/>
      <c r="T13" s="9"/>
      <c r="U13" s="9"/>
      <c r="V13" s="9"/>
      <c r="W13" s="3"/>
      <c r="X13" s="22"/>
    </row>
    <row r="14" spans="1:24" ht="19.5" hidden="1" customHeight="1">
      <c r="A14" s="46" t="s">
        <v>73</v>
      </c>
      <c r="B14" s="49" t="s">
        <v>72</v>
      </c>
      <c r="C14" s="5"/>
      <c r="D14" s="5"/>
      <c r="E14" s="6"/>
      <c r="F14" s="2"/>
      <c r="G14" s="2"/>
      <c r="H14" s="2"/>
      <c r="I14" s="2"/>
      <c r="J14" s="8">
        <f t="shared" ref="J14:O14" si="6">J193+J250+J270+J275+J290+J295+J315+J325+J330+J335+J340+J345+J350+J355+J360+J365+J375+J405+J415+J590+J751+J756+J761+J776+J781</f>
        <v>408844</v>
      </c>
      <c r="K14" s="8">
        <f t="shared" si="6"/>
        <v>280813</v>
      </c>
      <c r="L14" s="8">
        <f t="shared" si="6"/>
        <v>0</v>
      </c>
      <c r="M14" s="8">
        <f t="shared" si="6"/>
        <v>0</v>
      </c>
      <c r="N14" s="8">
        <f t="shared" si="6"/>
        <v>699000</v>
      </c>
      <c r="O14" s="8">
        <f t="shared" si="6"/>
        <v>2300000</v>
      </c>
      <c r="P14" s="8"/>
      <c r="Q14" s="8"/>
      <c r="R14" s="8"/>
      <c r="S14" s="8"/>
      <c r="T14" s="8"/>
      <c r="U14" s="8"/>
      <c r="V14" s="8"/>
      <c r="W14" s="3"/>
    </row>
    <row r="15" spans="1:24" ht="14.25" hidden="1" customHeight="1">
      <c r="A15" s="46"/>
      <c r="B15" s="35" t="s">
        <v>90</v>
      </c>
      <c r="C15" s="36"/>
      <c r="D15" s="36"/>
      <c r="E15" s="37"/>
      <c r="F15" s="38"/>
      <c r="G15" s="38"/>
      <c r="H15" s="38"/>
      <c r="I15" s="38"/>
      <c r="J15" s="39" t="e">
        <f t="shared" ref="J15:O15" si="7">SUM(J13-J14)</f>
        <v>#REF!</v>
      </c>
      <c r="K15" s="39" t="e">
        <f t="shared" si="7"/>
        <v>#REF!</v>
      </c>
      <c r="L15" s="39" t="e">
        <f t="shared" si="7"/>
        <v>#REF!</v>
      </c>
      <c r="M15" s="39" t="e">
        <f t="shared" si="7"/>
        <v>#REF!</v>
      </c>
      <c r="N15" s="39" t="e">
        <f t="shared" si="7"/>
        <v>#REF!</v>
      </c>
      <c r="O15" s="39" t="e">
        <f t="shared" si="7"/>
        <v>#REF!</v>
      </c>
      <c r="P15" s="39"/>
      <c r="Q15" s="39"/>
      <c r="R15" s="39"/>
      <c r="S15" s="39"/>
      <c r="T15" s="39"/>
      <c r="U15" s="39"/>
      <c r="V15" s="39"/>
      <c r="W15" s="3"/>
    </row>
    <row r="16" spans="1:24" ht="25.5" hidden="1" customHeight="1">
      <c r="A16" s="50">
        <v>3</v>
      </c>
      <c r="B16" s="51" t="s">
        <v>82</v>
      </c>
      <c r="C16" s="33"/>
      <c r="D16" s="33"/>
      <c r="E16" s="33"/>
      <c r="F16" s="52"/>
      <c r="G16" s="33"/>
      <c r="H16" s="33"/>
      <c r="I16" s="33"/>
      <c r="J16" s="34">
        <v>3542072</v>
      </c>
      <c r="K16" s="34">
        <v>1611920</v>
      </c>
      <c r="L16" s="34">
        <v>492820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27"/>
    </row>
    <row r="17" spans="1:197" ht="10.5" hidden="1" customHeight="1">
      <c r="A17" s="50"/>
      <c r="B17" s="53" t="s">
        <v>85</v>
      </c>
      <c r="C17" s="28"/>
      <c r="D17" s="28"/>
      <c r="E17" s="28"/>
      <c r="F17" s="54"/>
      <c r="G17" s="28"/>
      <c r="H17" s="28"/>
      <c r="I17" s="26"/>
      <c r="J17" s="26" t="e">
        <f>#REF!+J400+J420+#REF!+#REF!+#REF!+J766+J771+J103</f>
        <v>#REF!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1:197" ht="24.75" customHeight="1">
      <c r="A18" s="78" t="s">
        <v>17</v>
      </c>
      <c r="B18" s="508" t="s">
        <v>18</v>
      </c>
      <c r="C18" s="508"/>
      <c r="D18" s="508"/>
      <c r="E18" s="508"/>
      <c r="F18" s="281">
        <f>F19+F20</f>
        <v>111870381.72</v>
      </c>
      <c r="G18" s="80" t="s">
        <v>11</v>
      </c>
      <c r="H18" s="80" t="s">
        <v>11</v>
      </c>
      <c r="I18" s="80" t="s">
        <v>11</v>
      </c>
      <c r="J18" s="79" t="e">
        <f>J21+J121+J136</f>
        <v>#REF!</v>
      </c>
      <c r="K18" s="81" t="e">
        <f t="shared" ref="K18:V18" si="8">K19+K20</f>
        <v>#REF!</v>
      </c>
      <c r="L18" s="79">
        <f t="shared" si="8"/>
        <v>0</v>
      </c>
      <c r="M18" s="309" t="e">
        <f t="shared" si="8"/>
        <v>#REF!</v>
      </c>
      <c r="N18" s="79">
        <f t="shared" si="8"/>
        <v>15752458</v>
      </c>
      <c r="O18" s="79">
        <f t="shared" si="8"/>
        <v>13704851</v>
      </c>
      <c r="P18" s="13">
        <f t="shared" si="8"/>
        <v>13937561</v>
      </c>
      <c r="Q18" s="13">
        <f t="shared" si="8"/>
        <v>13519998</v>
      </c>
      <c r="R18" s="13">
        <f t="shared" si="8"/>
        <v>8399186</v>
      </c>
      <c r="S18" s="13">
        <f t="shared" si="8"/>
        <v>6129638</v>
      </c>
      <c r="T18" s="13">
        <f t="shared" si="8"/>
        <v>2900089</v>
      </c>
      <c r="U18" s="13">
        <f t="shared" si="8"/>
        <v>2320541</v>
      </c>
      <c r="V18" s="13">
        <f t="shared" si="8"/>
        <v>54789</v>
      </c>
      <c r="W18" s="75">
        <f>W19+W20</f>
        <v>76719111</v>
      </c>
    </row>
    <row r="19" spans="1:197" ht="13.5" customHeight="1">
      <c r="A19" s="10" t="s">
        <v>19</v>
      </c>
      <c r="B19" s="509" t="s">
        <v>20</v>
      </c>
      <c r="C19" s="509"/>
      <c r="D19" s="509"/>
      <c r="E19" s="509"/>
      <c r="F19" s="285">
        <f>F22+F137+F122</f>
        <v>6078194</v>
      </c>
      <c r="G19" s="82"/>
      <c r="H19" s="82"/>
      <c r="I19" s="82"/>
      <c r="J19" s="43" t="e">
        <f>J22+J137</f>
        <v>#REF!</v>
      </c>
      <c r="K19" s="76" t="e">
        <f t="shared" ref="K19:W19" si="9">K22+K137+K122</f>
        <v>#REF!</v>
      </c>
      <c r="L19" s="43">
        <f t="shared" si="9"/>
        <v>0</v>
      </c>
      <c r="M19" s="308">
        <f t="shared" si="9"/>
        <v>0</v>
      </c>
      <c r="N19" s="43">
        <f t="shared" si="9"/>
        <v>826181</v>
      </c>
      <c r="O19" s="43">
        <f t="shared" si="9"/>
        <v>696331</v>
      </c>
      <c r="P19" s="43">
        <f t="shared" si="9"/>
        <v>616783</v>
      </c>
      <c r="Q19" s="43">
        <f t="shared" si="9"/>
        <v>438398</v>
      </c>
      <c r="R19" s="43">
        <f t="shared" si="9"/>
        <v>358849</v>
      </c>
      <c r="S19" s="43">
        <f t="shared" si="9"/>
        <v>279301</v>
      </c>
      <c r="T19" s="43">
        <f t="shared" si="9"/>
        <v>199752</v>
      </c>
      <c r="U19" s="43">
        <f t="shared" si="9"/>
        <v>120204</v>
      </c>
      <c r="V19" s="43">
        <f t="shared" si="9"/>
        <v>6427</v>
      </c>
      <c r="W19" s="76">
        <f t="shared" si="9"/>
        <v>3542226</v>
      </c>
    </row>
    <row r="20" spans="1:197" ht="13.5" customHeight="1">
      <c r="A20" s="10" t="s">
        <v>21</v>
      </c>
      <c r="B20" s="509" t="s">
        <v>22</v>
      </c>
      <c r="C20" s="509"/>
      <c r="D20" s="509"/>
      <c r="E20" s="509"/>
      <c r="F20" s="282">
        <f>F59+F129+F168</f>
        <v>105792187.72</v>
      </c>
      <c r="G20" s="82" t="s">
        <v>11</v>
      </c>
      <c r="H20" s="82" t="s">
        <v>11</v>
      </c>
      <c r="I20" s="82" t="s">
        <v>11</v>
      </c>
      <c r="J20" s="43" t="e">
        <f>J59+J168</f>
        <v>#REF!</v>
      </c>
      <c r="K20" s="76" t="e">
        <f t="shared" ref="K20:V20" si="10">K59+K168+K129</f>
        <v>#REF!</v>
      </c>
      <c r="L20" s="43">
        <f t="shared" si="10"/>
        <v>0</v>
      </c>
      <c r="M20" s="308" t="e">
        <f t="shared" si="10"/>
        <v>#REF!</v>
      </c>
      <c r="N20" s="43">
        <f t="shared" si="10"/>
        <v>14926277</v>
      </c>
      <c r="O20" s="43">
        <f t="shared" si="10"/>
        <v>13008520</v>
      </c>
      <c r="P20" s="43">
        <f t="shared" si="10"/>
        <v>13320778</v>
      </c>
      <c r="Q20" s="43">
        <f t="shared" si="10"/>
        <v>13081600</v>
      </c>
      <c r="R20" s="43">
        <f t="shared" si="10"/>
        <v>8040337</v>
      </c>
      <c r="S20" s="43">
        <f t="shared" si="10"/>
        <v>5850337</v>
      </c>
      <c r="T20" s="43">
        <f t="shared" si="10"/>
        <v>2700337</v>
      </c>
      <c r="U20" s="43">
        <f t="shared" si="10"/>
        <v>2200337</v>
      </c>
      <c r="V20" s="43">
        <f t="shared" si="10"/>
        <v>48362</v>
      </c>
      <c r="W20" s="83">
        <f>W59+W129+W168</f>
        <v>73176885</v>
      </c>
    </row>
    <row r="21" spans="1:197" ht="39.75" customHeight="1">
      <c r="A21" s="11" t="s">
        <v>23</v>
      </c>
      <c r="B21" s="510" t="s">
        <v>24</v>
      </c>
      <c r="C21" s="510"/>
      <c r="D21" s="510"/>
      <c r="E21" s="510"/>
      <c r="F21" s="281">
        <f>F22+F59</f>
        <v>5973383</v>
      </c>
      <c r="G21" s="12" t="s">
        <v>11</v>
      </c>
      <c r="H21" s="12" t="s">
        <v>11</v>
      </c>
      <c r="I21" s="12" t="s">
        <v>11</v>
      </c>
      <c r="J21" s="13" t="e">
        <f t="shared" ref="J21:V21" si="11">J22+J59</f>
        <v>#REF!</v>
      </c>
      <c r="K21" s="13" t="e">
        <f t="shared" si="11"/>
        <v>#REF!</v>
      </c>
      <c r="L21" s="13">
        <f t="shared" si="11"/>
        <v>0</v>
      </c>
      <c r="M21" s="296">
        <f t="shared" si="11"/>
        <v>0</v>
      </c>
      <c r="N21" s="13">
        <f t="shared" si="11"/>
        <v>4460280</v>
      </c>
      <c r="O21" s="13">
        <f t="shared" si="11"/>
        <v>1317210</v>
      </c>
      <c r="P21" s="13">
        <f t="shared" si="11"/>
        <v>70736</v>
      </c>
      <c r="Q21" s="13">
        <f t="shared" si="11"/>
        <v>0</v>
      </c>
      <c r="R21" s="13">
        <f t="shared" si="11"/>
        <v>0</v>
      </c>
      <c r="S21" s="13">
        <f t="shared" si="11"/>
        <v>0</v>
      </c>
      <c r="T21" s="13">
        <f t="shared" si="11"/>
        <v>0</v>
      </c>
      <c r="U21" s="13">
        <f t="shared" si="11"/>
        <v>0</v>
      </c>
      <c r="V21" s="13">
        <f t="shared" si="11"/>
        <v>0</v>
      </c>
      <c r="W21" s="75">
        <f>W22+W59</f>
        <v>5848226</v>
      </c>
    </row>
    <row r="22" spans="1:197" ht="13.5" customHeight="1">
      <c r="A22" s="56" t="s">
        <v>25</v>
      </c>
      <c r="B22" s="495" t="s">
        <v>20</v>
      </c>
      <c r="C22" s="495"/>
      <c r="D22" s="495"/>
      <c r="E22" s="495"/>
      <c r="F22" s="283">
        <f>F23+F30</f>
        <v>338433</v>
      </c>
      <c r="G22" s="56"/>
      <c r="H22" s="56"/>
      <c r="I22" s="56"/>
      <c r="J22" s="57">
        <f>J29+J37+J42+J47</f>
        <v>757473</v>
      </c>
      <c r="K22" s="57">
        <f>K42+K47</f>
        <v>124300</v>
      </c>
      <c r="L22" s="57">
        <f t="shared" ref="L22:M22" si="12">L29+L42+L47+L58</f>
        <v>0</v>
      </c>
      <c r="M22" s="280">
        <f t="shared" si="12"/>
        <v>0</v>
      </c>
      <c r="N22" s="57">
        <f t="shared" ref="N22:V22" si="13">N29+N37</f>
        <v>118277</v>
      </c>
      <c r="O22" s="57">
        <f t="shared" si="13"/>
        <v>70736</v>
      </c>
      <c r="P22" s="57">
        <f t="shared" si="13"/>
        <v>70736</v>
      </c>
      <c r="Q22" s="57">
        <f t="shared" si="13"/>
        <v>0</v>
      </c>
      <c r="R22" s="57">
        <f t="shared" si="13"/>
        <v>0</v>
      </c>
      <c r="S22" s="57">
        <f t="shared" si="13"/>
        <v>0</v>
      </c>
      <c r="T22" s="57">
        <f t="shared" si="13"/>
        <v>0</v>
      </c>
      <c r="U22" s="57">
        <f t="shared" si="13"/>
        <v>0</v>
      </c>
      <c r="V22" s="57">
        <f t="shared" si="13"/>
        <v>0</v>
      </c>
      <c r="W22" s="280">
        <f>W23+W30</f>
        <v>259749</v>
      </c>
    </row>
    <row r="23" spans="1:197" ht="15.75" customHeight="1">
      <c r="A23" s="351">
        <v>1</v>
      </c>
      <c r="B23" s="460" t="s">
        <v>243</v>
      </c>
      <c r="C23" s="352">
        <v>2024</v>
      </c>
      <c r="D23" s="352">
        <v>2026</v>
      </c>
      <c r="E23" s="353" t="s">
        <v>252</v>
      </c>
      <c r="F23" s="498">
        <f>W23+32459</f>
        <v>80000</v>
      </c>
      <c r="G23" s="459" t="s">
        <v>245</v>
      </c>
      <c r="H23" s="90">
        <v>4309</v>
      </c>
      <c r="I23" s="60" t="s">
        <v>28</v>
      </c>
      <c r="J23" s="77"/>
      <c r="K23" s="87"/>
      <c r="L23" s="87"/>
      <c r="M23" s="172"/>
      <c r="N23" s="84"/>
      <c r="O23" s="85"/>
      <c r="P23" s="85"/>
      <c r="Q23" s="85"/>
      <c r="R23" s="85"/>
      <c r="S23" s="85"/>
      <c r="T23" s="85"/>
      <c r="U23" s="85"/>
      <c r="V23" s="85"/>
      <c r="W23" s="403">
        <f>SUM(L29:O29)</f>
        <v>47541</v>
      </c>
      <c r="X23" s="4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1:197" ht="15.75" customHeight="1">
      <c r="A24" s="351"/>
      <c r="B24" s="460"/>
      <c r="C24" s="352"/>
      <c r="D24" s="352"/>
      <c r="E24" s="353"/>
      <c r="F24" s="498"/>
      <c r="G24" s="459"/>
      <c r="H24" s="90">
        <v>4309</v>
      </c>
      <c r="I24" s="61" t="s">
        <v>31</v>
      </c>
      <c r="J24" s="87">
        <v>11071</v>
      </c>
      <c r="K24" s="87">
        <v>18645</v>
      </c>
      <c r="L24" s="87"/>
      <c r="M24" s="172"/>
      <c r="N24" s="84">
        <v>2918</v>
      </c>
      <c r="O24" s="63"/>
      <c r="P24" s="63"/>
      <c r="Q24" s="63"/>
      <c r="R24" s="63"/>
      <c r="S24" s="63"/>
      <c r="T24" s="63"/>
      <c r="U24" s="63"/>
      <c r="V24" s="63"/>
      <c r="W24" s="403"/>
      <c r="X24" s="4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</row>
    <row r="25" spans="1:197" ht="12.75" customHeight="1">
      <c r="A25" s="351"/>
      <c r="B25" s="460"/>
      <c r="C25" s="352"/>
      <c r="D25" s="352"/>
      <c r="E25" s="353"/>
      <c r="F25" s="498"/>
      <c r="G25" s="459"/>
      <c r="H25" s="90">
        <v>4307</v>
      </c>
      <c r="I25" s="61" t="s">
        <v>30</v>
      </c>
      <c r="J25" s="84">
        <v>62733</v>
      </c>
      <c r="K25" s="84">
        <v>105655</v>
      </c>
      <c r="L25" s="84"/>
      <c r="M25" s="174"/>
      <c r="N25" s="84">
        <v>9082</v>
      </c>
      <c r="O25" s="63"/>
      <c r="P25" s="63"/>
      <c r="Q25" s="63"/>
      <c r="R25" s="63"/>
      <c r="S25" s="63"/>
      <c r="T25" s="63"/>
      <c r="U25" s="63"/>
      <c r="V25" s="63"/>
      <c r="W25" s="403"/>
      <c r="X25" s="4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1:197" ht="15.75" customHeight="1">
      <c r="A26" s="351"/>
      <c r="B26" s="460"/>
      <c r="C26" s="352"/>
      <c r="D26" s="352"/>
      <c r="E26" s="353"/>
      <c r="F26" s="498"/>
      <c r="G26" s="459"/>
      <c r="H26" s="90">
        <v>4709</v>
      </c>
      <c r="I26" s="60" t="s">
        <v>28</v>
      </c>
      <c r="J26" s="84"/>
      <c r="K26" s="84"/>
      <c r="L26" s="84"/>
      <c r="M26" s="174"/>
      <c r="N26" s="84"/>
      <c r="O26" s="63"/>
      <c r="P26" s="63"/>
      <c r="Q26" s="63"/>
      <c r="R26" s="63"/>
      <c r="S26" s="63"/>
      <c r="T26" s="63"/>
      <c r="U26" s="63"/>
      <c r="V26" s="63"/>
      <c r="W26" s="403"/>
      <c r="X26" s="4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1:197" ht="15.75" customHeight="1">
      <c r="A27" s="351"/>
      <c r="B27" s="460"/>
      <c r="C27" s="352"/>
      <c r="D27" s="352"/>
      <c r="E27" s="353"/>
      <c r="F27" s="498"/>
      <c r="G27" s="459"/>
      <c r="H27" s="90">
        <v>4709</v>
      </c>
      <c r="I27" s="61" t="s">
        <v>31</v>
      </c>
      <c r="J27" s="84"/>
      <c r="K27" s="84"/>
      <c r="L27" s="84"/>
      <c r="M27" s="174"/>
      <c r="N27" s="84">
        <v>8644</v>
      </c>
      <c r="O27" s="63"/>
      <c r="P27" s="63"/>
      <c r="Q27" s="63"/>
      <c r="R27" s="63"/>
      <c r="S27" s="63"/>
      <c r="T27" s="63"/>
      <c r="U27" s="63"/>
      <c r="V27" s="63"/>
      <c r="W27" s="403"/>
      <c r="X27" s="4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1:197" ht="15.75" customHeight="1">
      <c r="A28" s="351"/>
      <c r="B28" s="460"/>
      <c r="C28" s="352"/>
      <c r="D28" s="352"/>
      <c r="E28" s="353"/>
      <c r="F28" s="498"/>
      <c r="G28" s="459"/>
      <c r="H28" s="90">
        <v>4707</v>
      </c>
      <c r="I28" s="61" t="s">
        <v>30</v>
      </c>
      <c r="J28" s="63"/>
      <c r="K28" s="62"/>
      <c r="L28" s="62"/>
      <c r="M28" s="175"/>
      <c r="N28" s="84">
        <v>26897</v>
      </c>
      <c r="O28" s="63"/>
      <c r="P28" s="63"/>
      <c r="Q28" s="63"/>
      <c r="R28" s="63"/>
      <c r="S28" s="63"/>
      <c r="T28" s="63"/>
      <c r="U28" s="63"/>
      <c r="V28" s="63"/>
      <c r="W28" s="403"/>
      <c r="X28" s="4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1:197" ht="13.5" customHeight="1">
      <c r="A29" s="351"/>
      <c r="B29" s="460"/>
      <c r="C29" s="352"/>
      <c r="D29" s="352"/>
      <c r="E29" s="353"/>
      <c r="F29" s="498"/>
      <c r="G29" s="459"/>
      <c r="H29" s="90"/>
      <c r="I29" s="64" t="s">
        <v>26</v>
      </c>
      <c r="J29" s="65">
        <f t="shared" ref="J29:N29" si="14">SUM(J23:J28)</f>
        <v>73804</v>
      </c>
      <c r="K29" s="65">
        <f t="shared" si="14"/>
        <v>124300</v>
      </c>
      <c r="L29" s="65">
        <f t="shared" si="14"/>
        <v>0</v>
      </c>
      <c r="M29" s="227">
        <f t="shared" si="14"/>
        <v>0</v>
      </c>
      <c r="N29" s="161">
        <f t="shared" si="14"/>
        <v>47541</v>
      </c>
      <c r="O29" s="66"/>
      <c r="P29" s="66"/>
      <c r="Q29" s="66"/>
      <c r="R29" s="66"/>
      <c r="S29" s="66"/>
      <c r="T29" s="66"/>
      <c r="U29" s="66"/>
      <c r="V29" s="66"/>
      <c r="W29" s="403"/>
      <c r="X29" s="4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1:197" ht="14.25" customHeight="1">
      <c r="A30" s="351">
        <v>2</v>
      </c>
      <c r="B30" s="355" t="s">
        <v>256</v>
      </c>
      <c r="C30" s="394">
        <v>2025</v>
      </c>
      <c r="D30" s="394">
        <v>2028</v>
      </c>
      <c r="E30" s="496" t="s">
        <v>255</v>
      </c>
      <c r="F30" s="497">
        <f>W30+ 46225</f>
        <v>258433</v>
      </c>
      <c r="G30" s="382">
        <v>85295</v>
      </c>
      <c r="H30" s="86"/>
      <c r="I30" s="61" t="s">
        <v>31</v>
      </c>
      <c r="J30" s="106">
        <v>53876</v>
      </c>
      <c r="K30" s="106"/>
      <c r="L30" s="106"/>
      <c r="M30" s="278"/>
      <c r="N30" s="333">
        <v>7446</v>
      </c>
      <c r="O30" s="333">
        <v>7446</v>
      </c>
      <c r="P30" s="333">
        <v>7446</v>
      </c>
      <c r="Q30" s="107"/>
      <c r="R30" s="107"/>
      <c r="S30" s="107"/>
      <c r="T30" s="107"/>
      <c r="U30" s="107"/>
      <c r="V30" s="107"/>
      <c r="W30" s="403">
        <f>SUM(L37:P37)</f>
        <v>212208</v>
      </c>
      <c r="X30" s="4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</row>
    <row r="31" spans="1:197" ht="14.25" customHeight="1">
      <c r="A31" s="351"/>
      <c r="B31" s="359"/>
      <c r="C31" s="394"/>
      <c r="D31" s="394"/>
      <c r="E31" s="496"/>
      <c r="F31" s="497"/>
      <c r="G31" s="382"/>
      <c r="H31" s="86"/>
      <c r="I31" s="61" t="s">
        <v>30</v>
      </c>
      <c r="J31" s="106"/>
      <c r="K31" s="107"/>
      <c r="L31" s="107"/>
      <c r="M31" s="278"/>
      <c r="N31" s="333">
        <v>63290</v>
      </c>
      <c r="O31" s="333">
        <v>63290</v>
      </c>
      <c r="P31" s="333">
        <v>63290</v>
      </c>
      <c r="Q31" s="107"/>
      <c r="R31" s="107"/>
      <c r="S31" s="107"/>
      <c r="T31" s="107"/>
      <c r="U31" s="107"/>
      <c r="V31" s="107"/>
      <c r="W31" s="403"/>
      <c r="X31" s="4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1:197" ht="14.25" customHeight="1">
      <c r="A32" s="351"/>
      <c r="B32" s="359"/>
      <c r="C32" s="394"/>
      <c r="D32" s="394"/>
      <c r="E32" s="496"/>
      <c r="F32" s="497"/>
      <c r="G32" s="382"/>
      <c r="H32" s="86"/>
      <c r="I32" s="58"/>
      <c r="J32" s="107"/>
      <c r="K32" s="107"/>
      <c r="L32" s="107"/>
      <c r="M32" s="278"/>
      <c r="N32" s="107"/>
      <c r="O32" s="107"/>
      <c r="P32" s="107"/>
      <c r="Q32" s="107"/>
      <c r="R32" s="107"/>
      <c r="S32" s="107"/>
      <c r="T32" s="107"/>
      <c r="U32" s="107"/>
      <c r="V32" s="107"/>
      <c r="W32" s="403"/>
      <c r="X32" s="4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1:197" ht="14.25" hidden="1" customHeight="1">
      <c r="A33" s="351"/>
      <c r="B33" s="359"/>
      <c r="C33" s="394"/>
      <c r="D33" s="394"/>
      <c r="E33" s="496"/>
      <c r="F33" s="497"/>
      <c r="G33" s="382"/>
      <c r="H33" s="86"/>
      <c r="I33" s="58"/>
      <c r="J33" s="107"/>
      <c r="K33" s="107"/>
      <c r="L33" s="107"/>
      <c r="M33" s="278"/>
      <c r="N33" s="107"/>
      <c r="O33" s="107"/>
      <c r="P33" s="107"/>
      <c r="Q33" s="107"/>
      <c r="R33" s="107"/>
      <c r="S33" s="107"/>
      <c r="T33" s="107"/>
      <c r="U33" s="107"/>
      <c r="V33" s="107"/>
      <c r="W33" s="403"/>
      <c r="X33" s="4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1:197" ht="14.25" hidden="1" customHeight="1">
      <c r="A34" s="351"/>
      <c r="B34" s="359"/>
      <c r="C34" s="394"/>
      <c r="D34" s="394"/>
      <c r="E34" s="496"/>
      <c r="F34" s="497"/>
      <c r="G34" s="382"/>
      <c r="H34" s="86"/>
      <c r="I34" s="58"/>
      <c r="J34" s="107"/>
      <c r="K34" s="107"/>
      <c r="L34" s="107"/>
      <c r="M34" s="278"/>
      <c r="N34" s="107"/>
      <c r="O34" s="107"/>
      <c r="P34" s="107"/>
      <c r="Q34" s="107"/>
      <c r="R34" s="107"/>
      <c r="S34" s="107"/>
      <c r="T34" s="107"/>
      <c r="U34" s="107"/>
      <c r="V34" s="107"/>
      <c r="W34" s="403"/>
      <c r="X34" s="4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1:197" ht="14.25" hidden="1" customHeight="1">
      <c r="A35" s="351"/>
      <c r="B35" s="359"/>
      <c r="C35" s="394"/>
      <c r="D35" s="394"/>
      <c r="E35" s="496"/>
      <c r="F35" s="497"/>
      <c r="G35" s="382"/>
      <c r="H35" s="86"/>
      <c r="I35" s="58"/>
      <c r="J35" s="107"/>
      <c r="K35" s="107"/>
      <c r="L35" s="107"/>
      <c r="M35" s="278"/>
      <c r="N35" s="107"/>
      <c r="O35" s="107"/>
      <c r="P35" s="107"/>
      <c r="Q35" s="107"/>
      <c r="R35" s="107"/>
      <c r="S35" s="107"/>
      <c r="T35" s="107"/>
      <c r="U35" s="107"/>
      <c r="V35" s="107"/>
      <c r="W35" s="403"/>
      <c r="X35" s="4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1:197" ht="14.25" hidden="1" customHeight="1">
      <c r="A36" s="351"/>
      <c r="B36" s="359"/>
      <c r="C36" s="394"/>
      <c r="D36" s="394"/>
      <c r="E36" s="496"/>
      <c r="F36" s="497"/>
      <c r="G36" s="382"/>
      <c r="H36" s="86"/>
      <c r="I36" s="58"/>
      <c r="J36" s="107"/>
      <c r="K36" s="107"/>
      <c r="L36" s="107"/>
      <c r="M36" s="278"/>
      <c r="N36" s="107"/>
      <c r="O36" s="107"/>
      <c r="P36" s="107"/>
      <c r="Q36" s="107"/>
      <c r="R36" s="107"/>
      <c r="S36" s="107"/>
      <c r="T36" s="107"/>
      <c r="U36" s="107"/>
      <c r="V36" s="107"/>
      <c r="W36" s="403"/>
      <c r="X36" s="4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1:197" ht="15.75" customHeight="1">
      <c r="A37" s="351"/>
      <c r="B37" s="359"/>
      <c r="C37" s="394"/>
      <c r="D37" s="394"/>
      <c r="E37" s="496"/>
      <c r="F37" s="497"/>
      <c r="G37" s="382"/>
      <c r="H37" s="86"/>
      <c r="I37" s="59" t="s">
        <v>26</v>
      </c>
      <c r="J37" s="109">
        <f t="shared" ref="J37:V37" si="15">J30+J31+J32+J33</f>
        <v>53876</v>
      </c>
      <c r="K37" s="109">
        <f t="shared" si="15"/>
        <v>0</v>
      </c>
      <c r="L37" s="109">
        <f t="shared" si="15"/>
        <v>0</v>
      </c>
      <c r="M37" s="130">
        <f t="shared" si="15"/>
        <v>0</v>
      </c>
      <c r="N37" s="549">
        <f t="shared" si="15"/>
        <v>70736</v>
      </c>
      <c r="O37" s="549">
        <f t="shared" si="15"/>
        <v>70736</v>
      </c>
      <c r="P37" s="549">
        <f t="shared" si="15"/>
        <v>70736</v>
      </c>
      <c r="Q37" s="259">
        <f t="shared" si="15"/>
        <v>0</v>
      </c>
      <c r="R37" s="259">
        <f t="shared" si="15"/>
        <v>0</v>
      </c>
      <c r="S37" s="259">
        <f t="shared" si="15"/>
        <v>0</v>
      </c>
      <c r="T37" s="259">
        <f t="shared" si="15"/>
        <v>0</v>
      </c>
      <c r="U37" s="259">
        <f t="shared" si="15"/>
        <v>0</v>
      </c>
      <c r="V37" s="259">
        <f t="shared" si="15"/>
        <v>0</v>
      </c>
      <c r="W37" s="403"/>
      <c r="X37" s="4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1:197" ht="15" hidden="1" customHeight="1">
      <c r="A38" s="505">
        <v>1</v>
      </c>
      <c r="B38" s="359" t="s">
        <v>196</v>
      </c>
      <c r="C38" s="394">
        <v>2021</v>
      </c>
      <c r="D38" s="394">
        <v>2023</v>
      </c>
      <c r="E38" s="496" t="s">
        <v>27</v>
      </c>
      <c r="F38" s="497"/>
      <c r="G38" s="382">
        <v>85395</v>
      </c>
      <c r="H38" s="90"/>
      <c r="I38" s="61" t="s">
        <v>28</v>
      </c>
      <c r="J38" s="248">
        <v>497463</v>
      </c>
      <c r="K38" s="248"/>
      <c r="L38" s="249"/>
      <c r="M38" s="279"/>
      <c r="N38" s="249"/>
      <c r="O38" s="249"/>
      <c r="P38" s="249"/>
      <c r="Q38" s="249"/>
      <c r="R38" s="249"/>
      <c r="S38" s="249"/>
      <c r="T38" s="249"/>
      <c r="U38" s="249"/>
      <c r="V38" s="249"/>
      <c r="W38" s="504">
        <f>SUM(L42:O42)</f>
        <v>0</v>
      </c>
      <c r="X38" s="4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</row>
    <row r="39" spans="1:197" ht="15" hidden="1" customHeight="1">
      <c r="A39" s="505"/>
      <c r="B39" s="359"/>
      <c r="C39" s="394"/>
      <c r="D39" s="394"/>
      <c r="E39" s="496"/>
      <c r="F39" s="497"/>
      <c r="G39" s="382"/>
      <c r="H39" s="90"/>
      <c r="I39" s="61" t="s">
        <v>28</v>
      </c>
      <c r="J39" s="248">
        <v>58526</v>
      </c>
      <c r="K39" s="248"/>
      <c r="L39" s="87"/>
      <c r="M39" s="172"/>
      <c r="N39" s="87">
        <v>0</v>
      </c>
      <c r="O39" s="249"/>
      <c r="P39" s="249"/>
      <c r="Q39" s="249"/>
      <c r="R39" s="249"/>
      <c r="S39" s="249"/>
      <c r="T39" s="249"/>
      <c r="U39" s="249"/>
      <c r="V39" s="249"/>
      <c r="W39" s="504"/>
      <c r="X39" s="4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1:197" ht="15" hidden="1" customHeight="1">
      <c r="A40" s="505"/>
      <c r="B40" s="359"/>
      <c r="C40" s="394"/>
      <c r="D40" s="394"/>
      <c r="E40" s="496"/>
      <c r="F40" s="497"/>
      <c r="G40" s="382"/>
      <c r="H40" s="90"/>
      <c r="I40" s="61" t="s">
        <v>30</v>
      </c>
      <c r="J40" s="248"/>
      <c r="K40" s="248"/>
      <c r="L40" s="87"/>
      <c r="M40" s="172"/>
      <c r="N40" s="249"/>
      <c r="O40" s="249"/>
      <c r="P40" s="249"/>
      <c r="Q40" s="249"/>
      <c r="R40" s="249"/>
      <c r="S40" s="249"/>
      <c r="T40" s="249"/>
      <c r="U40" s="249"/>
      <c r="V40" s="249"/>
      <c r="W40" s="504"/>
      <c r="X40" s="4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1:197" ht="15" hidden="1" customHeight="1">
      <c r="A41" s="505"/>
      <c r="B41" s="359"/>
      <c r="C41" s="394"/>
      <c r="D41" s="394"/>
      <c r="E41" s="496"/>
      <c r="F41" s="497"/>
      <c r="G41" s="382"/>
      <c r="H41" s="90"/>
      <c r="I41" s="61" t="s">
        <v>33</v>
      </c>
      <c r="J41" s="248"/>
      <c r="K41" s="248"/>
      <c r="L41" s="250"/>
      <c r="M41" s="250"/>
      <c r="N41" s="249"/>
      <c r="O41" s="249"/>
      <c r="P41" s="249"/>
      <c r="Q41" s="249"/>
      <c r="R41" s="249"/>
      <c r="S41" s="249"/>
      <c r="T41" s="249"/>
      <c r="U41" s="249"/>
      <c r="V41" s="249"/>
      <c r="W41" s="504"/>
      <c r="X41" s="4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1:197" ht="14.25" hidden="1" customHeight="1">
      <c r="A42" s="505"/>
      <c r="B42" s="359"/>
      <c r="C42" s="394"/>
      <c r="D42" s="394"/>
      <c r="E42" s="496"/>
      <c r="F42" s="497"/>
      <c r="G42" s="382"/>
      <c r="H42" s="249"/>
      <c r="I42" s="59" t="s">
        <v>26</v>
      </c>
      <c r="J42" s="251">
        <f t="shared" ref="J42:N42" si="16">SUM(J38:J41)</f>
        <v>555989</v>
      </c>
      <c r="K42" s="251">
        <f t="shared" si="16"/>
        <v>0</v>
      </c>
      <c r="L42" s="252">
        <f t="shared" si="16"/>
        <v>0</v>
      </c>
      <c r="M42" s="284">
        <f t="shared" si="16"/>
        <v>0</v>
      </c>
      <c r="N42" s="253">
        <f t="shared" si="16"/>
        <v>0</v>
      </c>
      <c r="O42" s="253"/>
      <c r="P42" s="253"/>
      <c r="Q42" s="253"/>
      <c r="R42" s="253"/>
      <c r="S42" s="253"/>
      <c r="T42" s="253"/>
      <c r="U42" s="253"/>
      <c r="V42" s="253"/>
      <c r="W42" s="504"/>
      <c r="X42" s="4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</row>
    <row r="43" spans="1:197" ht="16.5" hidden="1" customHeight="1">
      <c r="A43" s="351">
        <v>3</v>
      </c>
      <c r="B43" s="359" t="s">
        <v>197</v>
      </c>
      <c r="C43" s="394">
        <v>2021</v>
      </c>
      <c r="D43" s="394">
        <v>2022</v>
      </c>
      <c r="E43" s="496" t="s">
        <v>27</v>
      </c>
      <c r="F43" s="341">
        <f>W43</f>
        <v>0</v>
      </c>
      <c r="G43" s="459" t="s">
        <v>113</v>
      </c>
      <c r="H43" s="90"/>
      <c r="I43" s="61" t="s">
        <v>28</v>
      </c>
      <c r="J43" s="87"/>
      <c r="K43" s="87"/>
      <c r="L43" s="87"/>
      <c r="M43" s="87"/>
      <c r="N43" s="84"/>
      <c r="O43" s="84"/>
      <c r="P43" s="84"/>
      <c r="Q43" s="84"/>
      <c r="R43" s="84"/>
      <c r="S43" s="84"/>
      <c r="T43" s="84"/>
      <c r="U43" s="84"/>
      <c r="V43" s="84"/>
      <c r="W43" s="403">
        <f>SUM(L47:O47)</f>
        <v>0</v>
      </c>
      <c r="X43" s="4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</row>
    <row r="44" spans="1:197" hidden="1">
      <c r="A44" s="351"/>
      <c r="B44" s="359"/>
      <c r="C44" s="394"/>
      <c r="D44" s="394"/>
      <c r="E44" s="496"/>
      <c r="F44" s="341"/>
      <c r="G44" s="459"/>
      <c r="H44" s="90"/>
      <c r="I44" s="61" t="s">
        <v>28</v>
      </c>
      <c r="J44" s="87">
        <v>11071</v>
      </c>
      <c r="K44" s="87">
        <v>18645</v>
      </c>
      <c r="L44" s="254"/>
      <c r="M44" s="254"/>
      <c r="N44" s="62"/>
      <c r="O44" s="62"/>
      <c r="P44" s="62"/>
      <c r="Q44" s="62"/>
      <c r="R44" s="62"/>
      <c r="S44" s="62"/>
      <c r="T44" s="62"/>
      <c r="U44" s="62"/>
      <c r="V44" s="62"/>
      <c r="W44" s="403"/>
      <c r="X44" s="4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</row>
    <row r="45" spans="1:197" hidden="1">
      <c r="A45" s="351"/>
      <c r="B45" s="359"/>
      <c r="C45" s="394"/>
      <c r="D45" s="394"/>
      <c r="E45" s="496"/>
      <c r="F45" s="341"/>
      <c r="G45" s="459"/>
      <c r="H45" s="90"/>
      <c r="I45" s="61" t="s">
        <v>30</v>
      </c>
      <c r="J45" s="84">
        <v>62733</v>
      </c>
      <c r="K45" s="84">
        <v>105655</v>
      </c>
      <c r="L45" s="254"/>
      <c r="M45" s="254"/>
      <c r="N45" s="62"/>
      <c r="O45" s="62"/>
      <c r="P45" s="62"/>
      <c r="Q45" s="62"/>
      <c r="R45" s="62"/>
      <c r="S45" s="62"/>
      <c r="T45" s="62"/>
      <c r="U45" s="62"/>
      <c r="V45" s="62"/>
      <c r="W45" s="403"/>
      <c r="X45" s="4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</row>
    <row r="46" spans="1:197" hidden="1">
      <c r="A46" s="351"/>
      <c r="B46" s="359"/>
      <c r="C46" s="394"/>
      <c r="D46" s="394"/>
      <c r="E46" s="496"/>
      <c r="F46" s="341"/>
      <c r="G46" s="459"/>
      <c r="H46" s="90"/>
      <c r="I46" s="61" t="s">
        <v>33</v>
      </c>
      <c r="J46" s="62"/>
      <c r="K46" s="62"/>
      <c r="L46" s="255"/>
      <c r="M46" s="255"/>
      <c r="N46" s="62"/>
      <c r="O46" s="62"/>
      <c r="P46" s="62"/>
      <c r="Q46" s="62"/>
      <c r="R46" s="62"/>
      <c r="S46" s="62"/>
      <c r="T46" s="62"/>
      <c r="U46" s="62"/>
      <c r="V46" s="62"/>
      <c r="W46" s="403"/>
      <c r="X46" s="4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</row>
    <row r="47" spans="1:197" ht="14.25" hidden="1" customHeight="1">
      <c r="A47" s="351"/>
      <c r="B47" s="359"/>
      <c r="C47" s="394"/>
      <c r="D47" s="394"/>
      <c r="E47" s="496"/>
      <c r="F47" s="341"/>
      <c r="G47" s="459"/>
      <c r="H47" s="90"/>
      <c r="I47" s="64" t="s">
        <v>26</v>
      </c>
      <c r="J47" s="65">
        <f t="shared" ref="J47:N47" si="17">SUM(J43:J46)</f>
        <v>73804</v>
      </c>
      <c r="K47" s="65">
        <f t="shared" si="17"/>
        <v>124300</v>
      </c>
      <c r="L47" s="256">
        <f t="shared" si="17"/>
        <v>0</v>
      </c>
      <c r="M47" s="256">
        <f t="shared" si="17"/>
        <v>0</v>
      </c>
      <c r="N47" s="65">
        <f t="shared" si="17"/>
        <v>0</v>
      </c>
      <c r="O47" s="65"/>
      <c r="P47" s="65"/>
      <c r="Q47" s="65"/>
      <c r="R47" s="65"/>
      <c r="S47" s="65"/>
      <c r="T47" s="65"/>
      <c r="U47" s="65"/>
      <c r="V47" s="65"/>
      <c r="W47" s="403"/>
      <c r="X47" s="4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</row>
    <row r="48" spans="1:197" ht="18" hidden="1" customHeight="1">
      <c r="A48" s="351">
        <v>4</v>
      </c>
      <c r="B48" s="359" t="s">
        <v>122</v>
      </c>
      <c r="C48" s="443">
        <v>2021</v>
      </c>
      <c r="D48" s="443">
        <v>2024</v>
      </c>
      <c r="E48" s="468" t="s">
        <v>27</v>
      </c>
      <c r="F48" s="432">
        <f>SUM(L52:V52)</f>
        <v>0</v>
      </c>
      <c r="G48" s="467" t="s">
        <v>118</v>
      </c>
      <c r="H48" s="91">
        <v>4305</v>
      </c>
      <c r="I48" s="97" t="s">
        <v>28</v>
      </c>
      <c r="J48" s="94"/>
      <c r="K48" s="94"/>
      <c r="L48" s="94"/>
      <c r="M48" s="94"/>
      <c r="N48" s="100"/>
      <c r="O48" s="100"/>
      <c r="P48" s="100"/>
      <c r="Q48" s="100"/>
      <c r="R48" s="100"/>
      <c r="S48" s="100"/>
      <c r="T48" s="100"/>
      <c r="U48" s="100"/>
      <c r="V48" s="100"/>
      <c r="W48" s="335">
        <f>SUM(L52:O52)</f>
        <v>0</v>
      </c>
      <c r="X48" s="4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</row>
    <row r="49" spans="1:197" ht="18" hidden="1" customHeight="1">
      <c r="A49" s="351"/>
      <c r="B49" s="359"/>
      <c r="C49" s="443"/>
      <c r="D49" s="443"/>
      <c r="E49" s="468"/>
      <c r="F49" s="432"/>
      <c r="G49" s="467"/>
      <c r="H49" s="91"/>
      <c r="I49" s="97" t="s">
        <v>31</v>
      </c>
      <c r="J49" s="94">
        <v>11071</v>
      </c>
      <c r="K49" s="94">
        <v>18645</v>
      </c>
      <c r="L49" s="110"/>
      <c r="M49" s="110"/>
      <c r="N49" s="98"/>
      <c r="O49" s="98"/>
      <c r="P49" s="98"/>
      <c r="Q49" s="98"/>
      <c r="R49" s="98"/>
      <c r="S49" s="98"/>
      <c r="T49" s="98"/>
      <c r="U49" s="98"/>
      <c r="V49" s="98"/>
      <c r="W49" s="335"/>
      <c r="X49" s="4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</row>
    <row r="50" spans="1:197" ht="18" hidden="1" customHeight="1">
      <c r="A50" s="351"/>
      <c r="B50" s="359"/>
      <c r="C50" s="443"/>
      <c r="D50" s="443"/>
      <c r="E50" s="468"/>
      <c r="F50" s="432"/>
      <c r="G50" s="467"/>
      <c r="H50" s="91"/>
      <c r="I50" s="97" t="s">
        <v>30</v>
      </c>
      <c r="J50" s="100">
        <v>62733</v>
      </c>
      <c r="K50" s="100">
        <v>105655</v>
      </c>
      <c r="L50" s="110"/>
      <c r="M50" s="110"/>
      <c r="N50" s="98"/>
      <c r="O50" s="98"/>
      <c r="P50" s="98"/>
      <c r="Q50" s="98"/>
      <c r="R50" s="98"/>
      <c r="S50" s="98"/>
      <c r="T50" s="98"/>
      <c r="U50" s="98"/>
      <c r="V50" s="98"/>
      <c r="W50" s="335"/>
      <c r="X50" s="4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</row>
    <row r="51" spans="1:197" ht="20.25" hidden="1" customHeight="1">
      <c r="A51" s="351"/>
      <c r="B51" s="359"/>
      <c r="C51" s="443"/>
      <c r="D51" s="443"/>
      <c r="E51" s="468"/>
      <c r="F51" s="432"/>
      <c r="G51" s="467"/>
      <c r="H51" s="91"/>
      <c r="I51" s="97" t="s">
        <v>33</v>
      </c>
      <c r="J51" s="98"/>
      <c r="K51" s="98"/>
      <c r="L51" s="111"/>
      <c r="M51" s="111"/>
      <c r="N51" s="98"/>
      <c r="O51" s="98"/>
      <c r="P51" s="98"/>
      <c r="Q51" s="98"/>
      <c r="R51" s="98"/>
      <c r="S51" s="98"/>
      <c r="T51" s="98"/>
      <c r="U51" s="98"/>
      <c r="V51" s="98"/>
      <c r="W51" s="335"/>
      <c r="X51" s="4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</row>
    <row r="52" spans="1:197" ht="16.5" hidden="1">
      <c r="A52" s="351"/>
      <c r="B52" s="359"/>
      <c r="C52" s="443"/>
      <c r="D52" s="443"/>
      <c r="E52" s="468"/>
      <c r="F52" s="432"/>
      <c r="G52" s="467"/>
      <c r="H52" s="91"/>
      <c r="I52" s="101" t="s">
        <v>26</v>
      </c>
      <c r="J52" s="102">
        <f t="shared" ref="J52:N52" si="18">SUM(J48:J51)</f>
        <v>73804</v>
      </c>
      <c r="K52" s="102">
        <f t="shared" si="18"/>
        <v>124300</v>
      </c>
      <c r="L52" s="112">
        <f t="shared" si="18"/>
        <v>0</v>
      </c>
      <c r="M52" s="112">
        <f t="shared" si="18"/>
        <v>0</v>
      </c>
      <c r="N52" s="102">
        <f t="shared" si="18"/>
        <v>0</v>
      </c>
      <c r="O52" s="102"/>
      <c r="P52" s="102"/>
      <c r="Q52" s="102"/>
      <c r="R52" s="102"/>
      <c r="S52" s="102"/>
      <c r="T52" s="102"/>
      <c r="U52" s="102"/>
      <c r="V52" s="102"/>
      <c r="W52" s="335"/>
      <c r="X52" s="4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</row>
    <row r="53" spans="1:197" ht="14.25" hidden="1" customHeight="1">
      <c r="A53" s="351">
        <v>2</v>
      </c>
      <c r="B53" s="527" t="s">
        <v>198</v>
      </c>
      <c r="C53" s="352">
        <v>2021</v>
      </c>
      <c r="D53" s="352">
        <v>2023</v>
      </c>
      <c r="E53" s="353" t="s">
        <v>121</v>
      </c>
      <c r="F53" s="403"/>
      <c r="G53" s="345">
        <v>85395</v>
      </c>
      <c r="H53" s="88"/>
      <c r="I53" s="209" t="s">
        <v>28</v>
      </c>
      <c r="J53" s="172"/>
      <c r="K53" s="172"/>
      <c r="L53" s="224"/>
      <c r="M53" s="224"/>
      <c r="N53" s="176"/>
      <c r="O53" s="176"/>
      <c r="P53" s="176"/>
      <c r="Q53" s="176"/>
      <c r="R53" s="176"/>
      <c r="S53" s="176"/>
      <c r="T53" s="176"/>
      <c r="U53" s="176"/>
      <c r="V53" s="176"/>
      <c r="W53" s="403">
        <f>SUM(L58:O58)</f>
        <v>0</v>
      </c>
      <c r="X53" s="4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</row>
    <row r="54" spans="1:197" ht="14.25" hidden="1" customHeight="1">
      <c r="A54" s="351"/>
      <c r="B54" s="527"/>
      <c r="C54" s="352"/>
      <c r="D54" s="352"/>
      <c r="E54" s="353"/>
      <c r="F54" s="403"/>
      <c r="G54" s="345"/>
      <c r="H54" s="86"/>
      <c r="I54" s="67" t="s">
        <v>28</v>
      </c>
      <c r="J54" s="87">
        <v>302484</v>
      </c>
      <c r="K54" s="172">
        <v>140503</v>
      </c>
      <c r="L54" s="172"/>
      <c r="M54" s="224"/>
      <c r="N54" s="176"/>
      <c r="O54" s="176"/>
      <c r="P54" s="176"/>
      <c r="Q54" s="176"/>
      <c r="R54" s="176"/>
      <c r="S54" s="176"/>
      <c r="T54" s="176"/>
      <c r="U54" s="176"/>
      <c r="V54" s="176"/>
      <c r="W54" s="403"/>
      <c r="X54" s="4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</row>
    <row r="55" spans="1:197" ht="14.25" hidden="1" customHeight="1">
      <c r="A55" s="351"/>
      <c r="B55" s="527"/>
      <c r="C55" s="352"/>
      <c r="D55" s="352"/>
      <c r="E55" s="353"/>
      <c r="F55" s="403"/>
      <c r="G55" s="345"/>
      <c r="H55" s="86"/>
      <c r="I55" s="58" t="s">
        <v>31</v>
      </c>
      <c r="J55" s="87"/>
      <c r="K55" s="172"/>
      <c r="L55" s="172"/>
      <c r="M55" s="172"/>
      <c r="N55" s="176"/>
      <c r="O55" s="176"/>
      <c r="P55" s="176"/>
      <c r="Q55" s="176"/>
      <c r="R55" s="176"/>
      <c r="S55" s="176"/>
      <c r="T55" s="176"/>
      <c r="U55" s="176"/>
      <c r="V55" s="176"/>
      <c r="W55" s="403"/>
      <c r="X55" s="4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</row>
    <row r="56" spans="1:197" ht="14.25" hidden="1" customHeight="1">
      <c r="A56" s="351"/>
      <c r="B56" s="527"/>
      <c r="C56" s="352"/>
      <c r="D56" s="352"/>
      <c r="E56" s="353"/>
      <c r="F56" s="403"/>
      <c r="G56" s="345"/>
      <c r="H56" s="86"/>
      <c r="I56" s="67" t="s">
        <v>30</v>
      </c>
      <c r="J56" s="87">
        <v>246103</v>
      </c>
      <c r="K56" s="172">
        <v>326859</v>
      </c>
      <c r="L56" s="172"/>
      <c r="M56" s="172"/>
      <c r="N56" s="176"/>
      <c r="O56" s="176"/>
      <c r="P56" s="176"/>
      <c r="Q56" s="176"/>
      <c r="R56" s="176"/>
      <c r="S56" s="176"/>
      <c r="T56" s="176"/>
      <c r="U56" s="176"/>
      <c r="V56" s="176"/>
      <c r="W56" s="403"/>
      <c r="X56" s="4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</row>
    <row r="57" spans="1:197" ht="14.25" hidden="1" customHeight="1">
      <c r="A57" s="351"/>
      <c r="B57" s="527"/>
      <c r="C57" s="352"/>
      <c r="D57" s="352"/>
      <c r="E57" s="353"/>
      <c r="F57" s="403"/>
      <c r="G57" s="345"/>
      <c r="H57" s="89"/>
      <c r="I57" s="60" t="s">
        <v>33</v>
      </c>
      <c r="J57" s="225"/>
      <c r="K57" s="226"/>
      <c r="L57" s="224"/>
      <c r="M57" s="224"/>
      <c r="N57" s="176"/>
      <c r="O57" s="176"/>
      <c r="P57" s="176"/>
      <c r="Q57" s="176"/>
      <c r="R57" s="176"/>
      <c r="S57" s="176"/>
      <c r="T57" s="176"/>
      <c r="U57" s="176"/>
      <c r="V57" s="176"/>
      <c r="W57" s="403"/>
      <c r="X57" s="4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</row>
    <row r="58" spans="1:197" ht="14.25" hidden="1" customHeight="1">
      <c r="A58" s="351"/>
      <c r="B58" s="527"/>
      <c r="C58" s="352"/>
      <c r="D58" s="352"/>
      <c r="E58" s="353"/>
      <c r="F58" s="403"/>
      <c r="G58" s="345"/>
      <c r="H58" s="88"/>
      <c r="I58" s="59" t="s">
        <v>26</v>
      </c>
      <c r="J58" s="65">
        <f t="shared" ref="J58:O58" si="19">SUM(J53:J57)</f>
        <v>548587</v>
      </c>
      <c r="K58" s="227">
        <f t="shared" si="19"/>
        <v>467362</v>
      </c>
      <c r="L58" s="178">
        <f t="shared" si="19"/>
        <v>0</v>
      </c>
      <c r="M58" s="178">
        <f t="shared" si="19"/>
        <v>0</v>
      </c>
      <c r="N58" s="178">
        <f t="shared" si="19"/>
        <v>0</v>
      </c>
      <c r="O58" s="178">
        <f t="shared" si="19"/>
        <v>0</v>
      </c>
      <c r="P58" s="178"/>
      <c r="Q58" s="178"/>
      <c r="R58" s="178"/>
      <c r="S58" s="178"/>
      <c r="T58" s="178"/>
      <c r="U58" s="178"/>
      <c r="V58" s="178"/>
      <c r="W58" s="403"/>
      <c r="X58" s="4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</row>
    <row r="59" spans="1:197" ht="18.75" customHeight="1">
      <c r="A59" s="56" t="s">
        <v>29</v>
      </c>
      <c r="B59" s="421" t="s">
        <v>22</v>
      </c>
      <c r="C59" s="422"/>
      <c r="D59" s="422"/>
      <c r="E59" s="423"/>
      <c r="F59" s="234">
        <f>F94+F99</f>
        <v>5634950</v>
      </c>
      <c r="G59" s="56" t="s">
        <v>11</v>
      </c>
      <c r="H59" s="56" t="s">
        <v>11</v>
      </c>
      <c r="I59" s="56" t="s">
        <v>11</v>
      </c>
      <c r="J59" s="231" t="e">
        <f>J65+J77+J93+#REF!+J98+J104+J110+J116</f>
        <v>#REF!</v>
      </c>
      <c r="K59" s="231" t="e">
        <f>K65+K77+K93+#REF!+K116+K98</f>
        <v>#REF!</v>
      </c>
      <c r="L59" s="57">
        <f>L77+L93+L81</f>
        <v>0</v>
      </c>
      <c r="M59" s="57">
        <f>M77+M93+M81+M120+M65+M71+M86</f>
        <v>0</v>
      </c>
      <c r="N59" s="57">
        <f t="shared" ref="N59:V59" si="20">N71+N86+N93+N98+N104</f>
        <v>4342003</v>
      </c>
      <c r="O59" s="57">
        <f t="shared" si="20"/>
        <v>1246474</v>
      </c>
      <c r="P59" s="57">
        <f t="shared" si="20"/>
        <v>0</v>
      </c>
      <c r="Q59" s="57">
        <f t="shared" si="20"/>
        <v>0</v>
      </c>
      <c r="R59" s="57">
        <f t="shared" si="20"/>
        <v>0</v>
      </c>
      <c r="S59" s="57">
        <f t="shared" si="20"/>
        <v>0</v>
      </c>
      <c r="T59" s="57">
        <f t="shared" si="20"/>
        <v>0</v>
      </c>
      <c r="U59" s="57">
        <f t="shared" si="20"/>
        <v>0</v>
      </c>
      <c r="V59" s="57">
        <f t="shared" si="20"/>
        <v>0</v>
      </c>
      <c r="W59" s="234">
        <f>W94+W99</f>
        <v>5588477</v>
      </c>
      <c r="X59" s="4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</row>
    <row r="60" spans="1:197" ht="12" hidden="1" customHeight="1">
      <c r="A60" s="351">
        <v>1</v>
      </c>
      <c r="B60" s="460" t="s">
        <v>187</v>
      </c>
      <c r="C60" s="340">
        <v>2022</v>
      </c>
      <c r="D60" s="340">
        <v>2024</v>
      </c>
      <c r="E60" s="339" t="s">
        <v>27</v>
      </c>
      <c r="F60" s="396">
        <f>W60</f>
        <v>0</v>
      </c>
      <c r="G60" s="350" t="s">
        <v>188</v>
      </c>
      <c r="H60" s="164"/>
      <c r="I60" s="182" t="s">
        <v>28</v>
      </c>
      <c r="J60" s="183"/>
      <c r="K60" s="277"/>
      <c r="L60" s="186"/>
      <c r="M60" s="136"/>
      <c r="N60" s="277"/>
      <c r="O60" s="277"/>
      <c r="P60" s="277"/>
      <c r="Q60" s="277"/>
      <c r="R60" s="277"/>
      <c r="S60" s="277"/>
      <c r="T60" s="277"/>
      <c r="U60" s="277"/>
      <c r="V60" s="277"/>
      <c r="W60" s="349">
        <f>SUM(L65:O65)</f>
        <v>0</v>
      </c>
      <c r="X60" s="4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</row>
    <row r="61" spans="1:197" ht="12" hidden="1" customHeight="1">
      <c r="A61" s="351"/>
      <c r="B61" s="460"/>
      <c r="C61" s="340"/>
      <c r="D61" s="340"/>
      <c r="E61" s="339"/>
      <c r="F61" s="396"/>
      <c r="G61" s="350"/>
      <c r="H61" s="199">
        <v>6059</v>
      </c>
      <c r="I61" s="165" t="s">
        <v>28</v>
      </c>
      <c r="J61" s="187">
        <f>202500+75000</f>
        <v>277500</v>
      </c>
      <c r="K61" s="187">
        <v>277500</v>
      </c>
      <c r="L61" s="186"/>
      <c r="M61" s="87"/>
      <c r="N61" s="277"/>
      <c r="O61" s="277"/>
      <c r="P61" s="277"/>
      <c r="Q61" s="277"/>
      <c r="R61" s="277"/>
      <c r="S61" s="277"/>
      <c r="T61" s="277"/>
      <c r="U61" s="277"/>
      <c r="V61" s="277"/>
      <c r="W61" s="349"/>
      <c r="X61" s="4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</row>
    <row r="62" spans="1:197" ht="12" hidden="1" customHeight="1">
      <c r="A62" s="351"/>
      <c r="B62" s="460"/>
      <c r="C62" s="340"/>
      <c r="D62" s="340"/>
      <c r="E62" s="339"/>
      <c r="F62" s="396"/>
      <c r="G62" s="350"/>
      <c r="H62" s="199"/>
      <c r="I62" s="165" t="s">
        <v>31</v>
      </c>
      <c r="J62" s="187"/>
      <c r="K62" s="187"/>
      <c r="L62" s="186"/>
      <c r="M62" s="87"/>
      <c r="N62" s="277"/>
      <c r="O62" s="277"/>
      <c r="P62" s="277"/>
      <c r="Q62" s="277"/>
      <c r="R62" s="277"/>
      <c r="S62" s="277"/>
      <c r="T62" s="277"/>
      <c r="U62" s="277"/>
      <c r="V62" s="277"/>
      <c r="W62" s="349"/>
      <c r="X62" s="4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</row>
    <row r="63" spans="1:197" ht="12" hidden="1" customHeight="1">
      <c r="A63" s="351"/>
      <c r="B63" s="460"/>
      <c r="C63" s="340"/>
      <c r="D63" s="340"/>
      <c r="E63" s="339"/>
      <c r="F63" s="396"/>
      <c r="G63" s="350"/>
      <c r="H63" s="199">
        <v>6057</v>
      </c>
      <c r="I63" s="165" t="s">
        <v>30</v>
      </c>
      <c r="J63" s="187">
        <v>756934</v>
      </c>
      <c r="K63" s="187">
        <v>756934</v>
      </c>
      <c r="L63" s="186"/>
      <c r="M63" s="87"/>
      <c r="N63" s="277"/>
      <c r="O63" s="277"/>
      <c r="P63" s="277"/>
      <c r="Q63" s="277"/>
      <c r="R63" s="277"/>
      <c r="S63" s="277"/>
      <c r="T63" s="277"/>
      <c r="U63" s="277"/>
      <c r="V63" s="277"/>
      <c r="W63" s="349"/>
      <c r="X63" s="4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</row>
    <row r="64" spans="1:197" ht="12" hidden="1" customHeight="1">
      <c r="A64" s="351"/>
      <c r="B64" s="460"/>
      <c r="C64" s="340"/>
      <c r="D64" s="340"/>
      <c r="E64" s="339"/>
      <c r="F64" s="396"/>
      <c r="G64" s="350"/>
      <c r="H64" s="199"/>
      <c r="I64" s="165" t="s">
        <v>33</v>
      </c>
      <c r="J64" s="277"/>
      <c r="K64" s="277"/>
      <c r="L64" s="186"/>
      <c r="M64" s="98"/>
      <c r="N64" s="277"/>
      <c r="O64" s="277"/>
      <c r="P64" s="277"/>
      <c r="Q64" s="277"/>
      <c r="R64" s="277"/>
      <c r="S64" s="277"/>
      <c r="T64" s="277"/>
      <c r="U64" s="277"/>
      <c r="V64" s="277"/>
      <c r="W64" s="349"/>
      <c r="X64" s="4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</row>
    <row r="65" spans="1:197" ht="15" hidden="1" customHeight="1">
      <c r="A65" s="351"/>
      <c r="B65" s="460"/>
      <c r="C65" s="340"/>
      <c r="D65" s="340"/>
      <c r="E65" s="339"/>
      <c r="F65" s="396"/>
      <c r="G65" s="350"/>
      <c r="H65" s="199"/>
      <c r="I65" s="159" t="s">
        <v>26</v>
      </c>
      <c r="J65" s="218">
        <f>SUM(J60:J64)</f>
        <v>1034434</v>
      </c>
      <c r="K65" s="191">
        <f t="shared" ref="K65:O65" si="21">SUM(K60:K64)</f>
        <v>1034434</v>
      </c>
      <c r="L65" s="161">
        <f t="shared" si="21"/>
        <v>0</v>
      </c>
      <c r="M65" s="161">
        <f t="shared" si="21"/>
        <v>0</v>
      </c>
      <c r="N65" s="191">
        <f t="shared" si="21"/>
        <v>0</v>
      </c>
      <c r="O65" s="191">
        <f t="shared" si="21"/>
        <v>0</v>
      </c>
      <c r="P65" s="191"/>
      <c r="Q65" s="191"/>
      <c r="R65" s="191"/>
      <c r="S65" s="191"/>
      <c r="T65" s="191"/>
      <c r="U65" s="191"/>
      <c r="V65" s="191"/>
      <c r="W65" s="349"/>
      <c r="X65" s="4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</row>
    <row r="66" spans="1:197" ht="16.149999999999999" hidden="1" customHeight="1">
      <c r="A66" s="351">
        <v>1</v>
      </c>
      <c r="B66" s="460" t="s">
        <v>238</v>
      </c>
      <c r="C66" s="340">
        <v>2024</v>
      </c>
      <c r="D66" s="340">
        <v>2025</v>
      </c>
      <c r="E66" s="339" t="s">
        <v>252</v>
      </c>
      <c r="F66" s="396">
        <f>W66</f>
        <v>0</v>
      </c>
      <c r="G66" s="350" t="s">
        <v>118</v>
      </c>
      <c r="H66" s="164"/>
      <c r="I66" s="182" t="s">
        <v>28</v>
      </c>
      <c r="J66" s="183"/>
      <c r="K66" s="277"/>
      <c r="L66" s="186"/>
      <c r="M66" s="136"/>
      <c r="N66" s="277"/>
      <c r="O66" s="277"/>
      <c r="P66" s="277"/>
      <c r="Q66" s="277"/>
      <c r="R66" s="277"/>
      <c r="S66" s="277"/>
      <c r="T66" s="277"/>
      <c r="U66" s="277"/>
      <c r="V66" s="277"/>
      <c r="W66" s="349">
        <f>SUM(L71:O71)</f>
        <v>0</v>
      </c>
      <c r="X66" s="4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</row>
    <row r="67" spans="1:197" ht="16.149999999999999" hidden="1" customHeight="1">
      <c r="A67" s="351"/>
      <c r="B67" s="460"/>
      <c r="C67" s="340"/>
      <c r="D67" s="340"/>
      <c r="E67" s="339"/>
      <c r="F67" s="396"/>
      <c r="G67" s="350"/>
      <c r="H67" s="199">
        <v>6059</v>
      </c>
      <c r="I67" s="165" t="s">
        <v>28</v>
      </c>
      <c r="J67" s="187">
        <f>202500+75000</f>
        <v>277500</v>
      </c>
      <c r="K67" s="187">
        <v>277500</v>
      </c>
      <c r="L67" s="186"/>
      <c r="M67" s="87"/>
      <c r="N67" s="277"/>
      <c r="O67" s="277"/>
      <c r="P67" s="277"/>
      <c r="Q67" s="277"/>
      <c r="R67" s="277"/>
      <c r="S67" s="277"/>
      <c r="T67" s="277"/>
      <c r="U67" s="277"/>
      <c r="V67" s="277"/>
      <c r="W67" s="349"/>
      <c r="X67" s="4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</row>
    <row r="68" spans="1:197" ht="16.149999999999999" hidden="1" customHeight="1">
      <c r="A68" s="351"/>
      <c r="B68" s="460"/>
      <c r="C68" s="340"/>
      <c r="D68" s="340"/>
      <c r="E68" s="339"/>
      <c r="F68" s="396"/>
      <c r="G68" s="350"/>
      <c r="H68" s="199"/>
      <c r="I68" s="165" t="s">
        <v>31</v>
      </c>
      <c r="J68" s="187"/>
      <c r="K68" s="187"/>
      <c r="L68" s="186"/>
      <c r="M68" s="87"/>
      <c r="N68" s="277"/>
      <c r="O68" s="277"/>
      <c r="P68" s="277"/>
      <c r="Q68" s="277"/>
      <c r="R68" s="277"/>
      <c r="S68" s="277"/>
      <c r="T68" s="277"/>
      <c r="U68" s="277"/>
      <c r="V68" s="277"/>
      <c r="W68" s="349"/>
      <c r="X68" s="4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</row>
    <row r="69" spans="1:197" ht="16.149999999999999" hidden="1" customHeight="1">
      <c r="A69" s="351"/>
      <c r="B69" s="460"/>
      <c r="C69" s="340"/>
      <c r="D69" s="340"/>
      <c r="E69" s="339"/>
      <c r="F69" s="396"/>
      <c r="G69" s="350"/>
      <c r="H69" s="199">
        <v>6057</v>
      </c>
      <c r="I69" s="165" t="s">
        <v>30</v>
      </c>
      <c r="J69" s="187">
        <v>756934</v>
      </c>
      <c r="K69" s="187">
        <v>756934</v>
      </c>
      <c r="L69" s="186"/>
      <c r="M69" s="87"/>
      <c r="N69" s="277"/>
      <c r="O69" s="277"/>
      <c r="P69" s="277"/>
      <c r="Q69" s="277"/>
      <c r="R69" s="277"/>
      <c r="S69" s="277"/>
      <c r="T69" s="277"/>
      <c r="U69" s="277"/>
      <c r="V69" s="277"/>
      <c r="W69" s="349"/>
      <c r="X69" s="4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</row>
    <row r="70" spans="1:197" ht="16.149999999999999" hidden="1" customHeight="1">
      <c r="A70" s="351"/>
      <c r="B70" s="460"/>
      <c r="C70" s="340"/>
      <c r="D70" s="340"/>
      <c r="E70" s="339"/>
      <c r="F70" s="396"/>
      <c r="G70" s="350"/>
      <c r="H70" s="199"/>
      <c r="I70" s="165" t="s">
        <v>33</v>
      </c>
      <c r="J70" s="277"/>
      <c r="K70" s="277"/>
      <c r="L70" s="186"/>
      <c r="M70" s="98"/>
      <c r="N70" s="277"/>
      <c r="O70" s="277"/>
      <c r="P70" s="277"/>
      <c r="Q70" s="277"/>
      <c r="R70" s="277"/>
      <c r="S70" s="277"/>
      <c r="T70" s="277"/>
      <c r="U70" s="277"/>
      <c r="V70" s="277"/>
      <c r="W70" s="349"/>
      <c r="X70" s="4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</row>
    <row r="71" spans="1:197" ht="13.5" hidden="1" customHeight="1">
      <c r="A71" s="351"/>
      <c r="B71" s="460"/>
      <c r="C71" s="340"/>
      <c r="D71" s="340"/>
      <c r="E71" s="339"/>
      <c r="F71" s="396"/>
      <c r="G71" s="350"/>
      <c r="H71" s="199"/>
      <c r="I71" s="159" t="s">
        <v>26</v>
      </c>
      <c r="J71" s="218">
        <f>SUM(J66:J70)</f>
        <v>1034434</v>
      </c>
      <c r="K71" s="191">
        <f t="shared" ref="K71:O71" si="22">SUM(K66:K70)</f>
        <v>1034434</v>
      </c>
      <c r="L71" s="161">
        <f t="shared" si="22"/>
        <v>0</v>
      </c>
      <c r="M71" s="161">
        <f t="shared" si="22"/>
        <v>0</v>
      </c>
      <c r="N71" s="191">
        <f t="shared" si="22"/>
        <v>0</v>
      </c>
      <c r="O71" s="191">
        <f t="shared" si="22"/>
        <v>0</v>
      </c>
      <c r="P71" s="191"/>
      <c r="Q71" s="191"/>
      <c r="R71" s="191"/>
      <c r="S71" s="191"/>
      <c r="T71" s="191"/>
      <c r="U71" s="191"/>
      <c r="V71" s="191"/>
      <c r="W71" s="349"/>
      <c r="X71" s="40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</row>
    <row r="72" spans="1:197" ht="12" hidden="1" customHeight="1">
      <c r="A72" s="351">
        <v>3</v>
      </c>
      <c r="B72" s="460" t="s">
        <v>186</v>
      </c>
      <c r="C72" s="394">
        <v>2022</v>
      </c>
      <c r="D72" s="352">
        <v>2024</v>
      </c>
      <c r="E72" s="353" t="s">
        <v>27</v>
      </c>
      <c r="F72" s="403">
        <f>W72</f>
        <v>0</v>
      </c>
      <c r="G72" s="459" t="s">
        <v>49</v>
      </c>
      <c r="H72" s="86"/>
      <c r="I72" s="58" t="s">
        <v>28</v>
      </c>
      <c r="J72" s="127"/>
      <c r="K72" s="115"/>
      <c r="L72" s="94"/>
      <c r="M72" s="87"/>
      <c r="N72" s="174"/>
      <c r="O72" s="174"/>
      <c r="P72" s="174"/>
      <c r="Q72" s="174"/>
      <c r="R72" s="174"/>
      <c r="S72" s="174"/>
      <c r="T72" s="174"/>
      <c r="U72" s="174"/>
      <c r="V72" s="174"/>
      <c r="W72" s="349">
        <f>SUM(L77:V77)</f>
        <v>0</v>
      </c>
      <c r="X72" s="40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</row>
    <row r="73" spans="1:197" ht="12" hidden="1" customHeight="1">
      <c r="A73" s="351"/>
      <c r="B73" s="460"/>
      <c r="C73" s="394"/>
      <c r="D73" s="352"/>
      <c r="E73" s="353"/>
      <c r="F73" s="403"/>
      <c r="G73" s="459"/>
      <c r="H73" s="90">
        <v>6059</v>
      </c>
      <c r="I73" s="61" t="s">
        <v>28</v>
      </c>
      <c r="J73" s="127">
        <v>47759</v>
      </c>
      <c r="K73" s="115">
        <v>35055</v>
      </c>
      <c r="L73" s="94"/>
      <c r="M73" s="235"/>
      <c r="N73" s="174"/>
      <c r="O73" s="174"/>
      <c r="P73" s="174"/>
      <c r="Q73" s="174"/>
      <c r="R73" s="174"/>
      <c r="S73" s="174"/>
      <c r="T73" s="174"/>
      <c r="U73" s="174"/>
      <c r="V73" s="174"/>
      <c r="W73" s="349"/>
      <c r="X73" s="128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</row>
    <row r="74" spans="1:197" ht="12" hidden="1" customHeight="1">
      <c r="A74" s="351"/>
      <c r="B74" s="460"/>
      <c r="C74" s="394"/>
      <c r="D74" s="352"/>
      <c r="E74" s="353"/>
      <c r="F74" s="403"/>
      <c r="G74" s="459"/>
      <c r="H74" s="90"/>
      <c r="I74" s="61" t="s">
        <v>31</v>
      </c>
      <c r="J74" s="122"/>
      <c r="K74" s="122"/>
      <c r="L74" s="98"/>
      <c r="M74" s="62"/>
      <c r="N74" s="175"/>
      <c r="O74" s="175"/>
      <c r="P74" s="175"/>
      <c r="Q74" s="175"/>
      <c r="R74" s="175"/>
      <c r="S74" s="175"/>
      <c r="T74" s="175"/>
      <c r="U74" s="175"/>
      <c r="V74" s="175"/>
      <c r="W74" s="349"/>
      <c r="X74" s="40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</row>
    <row r="75" spans="1:197" ht="12" hidden="1" customHeight="1">
      <c r="A75" s="351"/>
      <c r="B75" s="460"/>
      <c r="C75" s="394"/>
      <c r="D75" s="352"/>
      <c r="E75" s="353"/>
      <c r="F75" s="403"/>
      <c r="G75" s="459"/>
      <c r="H75" s="90">
        <v>6057</v>
      </c>
      <c r="I75" s="61" t="s">
        <v>30</v>
      </c>
      <c r="J75" s="122">
        <v>270635</v>
      </c>
      <c r="K75" s="125">
        <v>198610</v>
      </c>
      <c r="L75" s="100"/>
      <c r="M75" s="84"/>
      <c r="N75" s="175"/>
      <c r="O75" s="175"/>
      <c r="P75" s="175"/>
      <c r="Q75" s="175"/>
      <c r="R75" s="175"/>
      <c r="S75" s="175"/>
      <c r="T75" s="175"/>
      <c r="U75" s="175"/>
      <c r="V75" s="175"/>
      <c r="W75" s="349"/>
      <c r="X75" s="129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</row>
    <row r="76" spans="1:197" ht="13.5" hidden="1" customHeight="1">
      <c r="A76" s="351"/>
      <c r="B76" s="460"/>
      <c r="C76" s="394"/>
      <c r="D76" s="352"/>
      <c r="E76" s="353"/>
      <c r="F76" s="403"/>
      <c r="G76" s="459"/>
      <c r="H76" s="90"/>
      <c r="I76" s="61" t="s">
        <v>33</v>
      </c>
      <c r="J76" s="122"/>
      <c r="K76" s="122"/>
      <c r="L76" s="98"/>
      <c r="M76" s="62"/>
      <c r="N76" s="175"/>
      <c r="O76" s="175"/>
      <c r="P76" s="175"/>
      <c r="Q76" s="175"/>
      <c r="R76" s="175"/>
      <c r="S76" s="175"/>
      <c r="T76" s="175"/>
      <c r="U76" s="175"/>
      <c r="V76" s="175"/>
      <c r="W76" s="349"/>
      <c r="X76" s="40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</row>
    <row r="77" spans="1:197" ht="15" hidden="1" customHeight="1">
      <c r="A77" s="351"/>
      <c r="B77" s="460"/>
      <c r="C77" s="394"/>
      <c r="D77" s="352"/>
      <c r="E77" s="353"/>
      <c r="F77" s="403"/>
      <c r="G77" s="459"/>
      <c r="H77" s="90"/>
      <c r="I77" s="64" t="s">
        <v>26</v>
      </c>
      <c r="J77" s="120">
        <f>SUM(J72:J76)</f>
        <v>318394</v>
      </c>
      <c r="K77" s="120">
        <f t="shared" ref="K77:O77" si="23">SUM(K72:K76)</f>
        <v>233665</v>
      </c>
      <c r="L77" s="102">
        <f t="shared" si="23"/>
        <v>0</v>
      </c>
      <c r="M77" s="65">
        <f>SUM(M72:M76)</f>
        <v>0</v>
      </c>
      <c r="N77" s="178">
        <f t="shared" si="23"/>
        <v>0</v>
      </c>
      <c r="O77" s="178">
        <f t="shared" si="23"/>
        <v>0</v>
      </c>
      <c r="P77" s="178"/>
      <c r="Q77" s="178"/>
      <c r="R77" s="178"/>
      <c r="S77" s="178"/>
      <c r="T77" s="178"/>
      <c r="U77" s="178"/>
      <c r="V77" s="178"/>
      <c r="W77" s="349"/>
      <c r="X77" s="40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</row>
    <row r="78" spans="1:197" ht="19.5" hidden="1" customHeight="1">
      <c r="A78" s="375">
        <v>4</v>
      </c>
      <c r="B78" s="460" t="s">
        <v>239</v>
      </c>
      <c r="C78" s="352">
        <v>2020</v>
      </c>
      <c r="D78" s="352">
        <v>2024</v>
      </c>
      <c r="E78" s="353" t="s">
        <v>27</v>
      </c>
      <c r="F78" s="403"/>
      <c r="G78" s="345">
        <v>80101</v>
      </c>
      <c r="H78" s="90">
        <v>6059</v>
      </c>
      <c r="I78" s="262" t="s">
        <v>28</v>
      </c>
      <c r="J78" s="172">
        <f>0.15*(50000+15000)</f>
        <v>9750</v>
      </c>
      <c r="K78" s="174">
        <v>16200</v>
      </c>
      <c r="L78" s="8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349">
        <f>SUM(L81:V81)</f>
        <v>0</v>
      </c>
      <c r="X78" s="40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</row>
    <row r="79" spans="1:197" ht="19.5" hidden="1" customHeight="1">
      <c r="A79" s="376"/>
      <c r="B79" s="460"/>
      <c r="C79" s="352"/>
      <c r="D79" s="352"/>
      <c r="E79" s="353"/>
      <c r="F79" s="403"/>
      <c r="G79" s="345"/>
      <c r="H79" s="90">
        <v>6056</v>
      </c>
      <c r="I79" s="262" t="s">
        <v>31</v>
      </c>
      <c r="J79" s="174"/>
      <c r="K79" s="174"/>
      <c r="L79" s="8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349"/>
      <c r="X79" s="40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</row>
    <row r="80" spans="1:197" ht="19.5" hidden="1" customHeight="1">
      <c r="A80" s="376"/>
      <c r="B80" s="460"/>
      <c r="C80" s="352"/>
      <c r="D80" s="352"/>
      <c r="E80" s="353"/>
      <c r="F80" s="403"/>
      <c r="G80" s="345"/>
      <c r="H80" s="86">
        <v>6057</v>
      </c>
      <c r="I80" s="229" t="s">
        <v>158</v>
      </c>
      <c r="J80" s="172">
        <v>852941</v>
      </c>
      <c r="K80" s="172">
        <v>365500</v>
      </c>
      <c r="L80" s="8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349"/>
      <c r="X80" s="40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</row>
    <row r="81" spans="1:197" ht="19.149999999999999" hidden="1" customHeight="1">
      <c r="A81" s="377"/>
      <c r="B81" s="460"/>
      <c r="C81" s="352"/>
      <c r="D81" s="352"/>
      <c r="E81" s="353"/>
      <c r="F81" s="403"/>
      <c r="G81" s="345"/>
      <c r="H81" s="90"/>
      <c r="I81" s="64" t="s">
        <v>26</v>
      </c>
      <c r="J81" s="230">
        <f t="shared" ref="J81:O81" si="24">SUM(J78:J80)</f>
        <v>862691</v>
      </c>
      <c r="K81" s="227">
        <f t="shared" si="24"/>
        <v>381700</v>
      </c>
      <c r="L81" s="66">
        <f t="shared" si="24"/>
        <v>0</v>
      </c>
      <c r="M81" s="178">
        <f t="shared" si="24"/>
        <v>0</v>
      </c>
      <c r="N81" s="178">
        <f t="shared" si="24"/>
        <v>0</v>
      </c>
      <c r="O81" s="178">
        <f t="shared" si="24"/>
        <v>0</v>
      </c>
      <c r="P81" s="178"/>
      <c r="Q81" s="178"/>
      <c r="R81" s="178"/>
      <c r="S81" s="178"/>
      <c r="T81" s="178"/>
      <c r="U81" s="178"/>
      <c r="V81" s="178"/>
      <c r="W81" s="349"/>
      <c r="X81" s="40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</row>
    <row r="82" spans="1:197" ht="13.5" hidden="1" customHeight="1">
      <c r="A82" s="375">
        <v>2</v>
      </c>
      <c r="B82" s="514" t="s">
        <v>248</v>
      </c>
      <c r="C82" s="404">
        <v>2024</v>
      </c>
      <c r="D82" s="404">
        <v>2025</v>
      </c>
      <c r="E82" s="339" t="s">
        <v>252</v>
      </c>
      <c r="F82" s="517" t="e">
        <f>W82</f>
        <v>#REF!</v>
      </c>
      <c r="G82" s="389">
        <v>90095</v>
      </c>
      <c r="H82" s="90">
        <v>6059</v>
      </c>
      <c r="I82" s="61" t="s">
        <v>28</v>
      </c>
      <c r="J82" s="328"/>
      <c r="K82" s="328"/>
      <c r="L82" s="328"/>
      <c r="M82" s="328"/>
      <c r="N82" s="71"/>
      <c r="O82" s="71"/>
      <c r="P82" s="71"/>
      <c r="Q82" s="71"/>
      <c r="R82" s="71"/>
      <c r="S82" s="71"/>
      <c r="T82" s="71"/>
      <c r="U82" s="71"/>
      <c r="V82" s="71"/>
      <c r="W82" s="349" t="e">
        <f>#REF!</f>
        <v>#REF!</v>
      </c>
      <c r="X82" s="148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96"/>
      <c r="GO82" s="96"/>
    </row>
    <row r="83" spans="1:197" ht="13.5" hidden="1" customHeight="1">
      <c r="A83" s="376"/>
      <c r="B83" s="515"/>
      <c r="C83" s="405"/>
      <c r="D83" s="405"/>
      <c r="E83" s="339"/>
      <c r="F83" s="518"/>
      <c r="G83" s="390"/>
      <c r="H83" s="90"/>
      <c r="I83" s="61"/>
      <c r="J83" s="328"/>
      <c r="K83" s="328"/>
      <c r="L83" s="328"/>
      <c r="M83" s="328"/>
      <c r="N83" s="71"/>
      <c r="O83" s="71"/>
      <c r="P83" s="71"/>
      <c r="Q83" s="71"/>
      <c r="R83" s="71"/>
      <c r="S83" s="71"/>
      <c r="T83" s="71"/>
      <c r="U83" s="71"/>
      <c r="V83" s="71"/>
      <c r="W83" s="349"/>
      <c r="X83" s="148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96"/>
      <c r="GO83" s="96"/>
    </row>
    <row r="84" spans="1:197" ht="13.5" hidden="1" customHeight="1">
      <c r="A84" s="376"/>
      <c r="B84" s="515"/>
      <c r="C84" s="405"/>
      <c r="D84" s="405"/>
      <c r="E84" s="339"/>
      <c r="F84" s="518"/>
      <c r="G84" s="390"/>
      <c r="H84" s="90">
        <v>6057</v>
      </c>
      <c r="I84" s="61" t="s">
        <v>30</v>
      </c>
      <c r="J84" s="328"/>
      <c r="K84" s="328"/>
      <c r="L84" s="328"/>
      <c r="M84" s="328"/>
      <c r="N84" s="71"/>
      <c r="O84" s="71"/>
      <c r="P84" s="71"/>
      <c r="Q84" s="71"/>
      <c r="R84" s="71"/>
      <c r="S84" s="71"/>
      <c r="T84" s="71"/>
      <c r="U84" s="71"/>
      <c r="V84" s="71"/>
      <c r="W84" s="349"/>
      <c r="X84" s="148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96"/>
      <c r="GO84" s="96"/>
    </row>
    <row r="85" spans="1:197" ht="13.5" hidden="1" customHeight="1">
      <c r="A85" s="376"/>
      <c r="B85" s="515"/>
      <c r="C85" s="405"/>
      <c r="D85" s="405"/>
      <c r="E85" s="339"/>
      <c r="F85" s="518"/>
      <c r="G85" s="390"/>
      <c r="H85" s="90"/>
      <c r="I85" s="61"/>
      <c r="J85" s="328"/>
      <c r="K85" s="328"/>
      <c r="L85" s="328"/>
      <c r="M85" s="328"/>
      <c r="N85" s="71"/>
      <c r="O85" s="71"/>
      <c r="P85" s="71"/>
      <c r="Q85" s="71"/>
      <c r="R85" s="71"/>
      <c r="S85" s="71"/>
      <c r="T85" s="71"/>
      <c r="U85" s="71"/>
      <c r="V85" s="71"/>
      <c r="W85" s="349"/>
      <c r="X85" s="148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96"/>
      <c r="GO85" s="96"/>
    </row>
    <row r="86" spans="1:197" ht="13.5" hidden="1" customHeight="1">
      <c r="A86" s="377"/>
      <c r="B86" s="516"/>
      <c r="C86" s="406"/>
      <c r="D86" s="406"/>
      <c r="E86" s="339"/>
      <c r="F86" s="519"/>
      <c r="G86" s="391"/>
      <c r="H86" s="90"/>
      <c r="I86" s="64" t="s">
        <v>26</v>
      </c>
      <c r="J86" s="65"/>
      <c r="K86" s="65"/>
      <c r="L86" s="65"/>
      <c r="M86" s="65">
        <f>M82+M83+M84+M85</f>
        <v>0</v>
      </c>
      <c r="N86" s="65"/>
      <c r="O86" s="65"/>
      <c r="P86" s="65"/>
      <c r="Q86" s="65"/>
      <c r="R86" s="65"/>
      <c r="S86" s="65"/>
      <c r="T86" s="65"/>
      <c r="U86" s="65"/>
      <c r="V86" s="65"/>
      <c r="W86" s="349"/>
      <c r="X86" s="148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49"/>
      <c r="EU86" s="149"/>
      <c r="EV86" s="149"/>
      <c r="EW86" s="149"/>
      <c r="EX86" s="149"/>
      <c r="EY86" s="149"/>
      <c r="EZ86" s="149"/>
      <c r="FA86" s="149"/>
      <c r="FB86" s="149"/>
      <c r="FC86" s="149"/>
      <c r="FD86" s="149"/>
      <c r="FE86" s="149"/>
      <c r="FF86" s="149"/>
      <c r="FG86" s="149"/>
      <c r="FH86" s="149"/>
      <c r="FI86" s="149"/>
      <c r="FJ86" s="149"/>
      <c r="FK86" s="149"/>
      <c r="FL86" s="149"/>
      <c r="FM86" s="149"/>
      <c r="FN86" s="149"/>
      <c r="FO86" s="149"/>
      <c r="FP86" s="149"/>
      <c r="FQ86" s="149"/>
      <c r="FR86" s="149"/>
      <c r="FS86" s="149"/>
      <c r="FT86" s="149"/>
      <c r="FU86" s="149"/>
      <c r="FV86" s="149"/>
      <c r="FW86" s="149"/>
      <c r="FX86" s="149"/>
      <c r="FY86" s="149"/>
      <c r="FZ86" s="149"/>
      <c r="GA86" s="149"/>
      <c r="GB86" s="149"/>
      <c r="GC86" s="149"/>
      <c r="GD86" s="149"/>
      <c r="GE86" s="149"/>
      <c r="GF86" s="149"/>
      <c r="GG86" s="149"/>
      <c r="GH86" s="149"/>
      <c r="GI86" s="149"/>
      <c r="GJ86" s="149"/>
      <c r="GK86" s="149"/>
      <c r="GL86" s="149"/>
      <c r="GM86" s="149"/>
      <c r="GN86" s="96"/>
      <c r="GO86" s="96"/>
    </row>
    <row r="87" spans="1:197" ht="15.75" hidden="1" customHeight="1">
      <c r="A87" s="351">
        <v>3</v>
      </c>
      <c r="B87" s="460" t="s">
        <v>243</v>
      </c>
      <c r="C87" s="352">
        <v>2024</v>
      </c>
      <c r="D87" s="352">
        <v>2025</v>
      </c>
      <c r="E87" s="484" t="s">
        <v>252</v>
      </c>
      <c r="F87" s="403">
        <f>0+W87</f>
        <v>0</v>
      </c>
      <c r="G87" s="345">
        <v>75023</v>
      </c>
      <c r="H87" s="88"/>
      <c r="I87" s="209" t="s">
        <v>28</v>
      </c>
      <c r="J87" s="224"/>
      <c r="K87" s="172"/>
      <c r="L87" s="85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349">
        <f>SUM(L93:O93)</f>
        <v>0</v>
      </c>
      <c r="X87" s="40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</row>
    <row r="88" spans="1:197" ht="15" hidden="1" customHeight="1">
      <c r="A88" s="351"/>
      <c r="B88" s="460"/>
      <c r="C88" s="352"/>
      <c r="D88" s="352"/>
      <c r="E88" s="484"/>
      <c r="F88" s="403"/>
      <c r="G88" s="345"/>
      <c r="H88" s="90">
        <v>6059</v>
      </c>
      <c r="I88" s="61" t="s">
        <v>28</v>
      </c>
      <c r="J88" s="172">
        <f>0.15*(50000+15000)</f>
        <v>9750</v>
      </c>
      <c r="K88" s="174">
        <v>16200</v>
      </c>
      <c r="L88" s="84"/>
      <c r="M88" s="174"/>
      <c r="N88" s="228"/>
      <c r="O88" s="228"/>
      <c r="P88" s="228"/>
      <c r="Q88" s="228"/>
      <c r="R88" s="228"/>
      <c r="S88" s="228"/>
      <c r="T88" s="228"/>
      <c r="U88" s="228"/>
      <c r="V88" s="228"/>
      <c r="W88" s="349"/>
      <c r="X88" s="40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</row>
    <row r="89" spans="1:197" ht="15" hidden="1" customHeight="1">
      <c r="A89" s="351"/>
      <c r="B89" s="460"/>
      <c r="C89" s="352"/>
      <c r="D89" s="352"/>
      <c r="E89" s="484"/>
      <c r="F89" s="403"/>
      <c r="G89" s="345"/>
      <c r="H89" s="90">
        <v>6059</v>
      </c>
      <c r="I89" s="61" t="s">
        <v>31</v>
      </c>
      <c r="J89" s="174"/>
      <c r="K89" s="174"/>
      <c r="L89" s="84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349"/>
      <c r="X89" s="40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</row>
    <row r="90" spans="1:197" ht="15" hidden="1" customHeight="1">
      <c r="A90" s="351"/>
      <c r="B90" s="460"/>
      <c r="C90" s="352"/>
      <c r="D90" s="352"/>
      <c r="E90" s="484"/>
      <c r="F90" s="403"/>
      <c r="G90" s="345"/>
      <c r="H90" s="90">
        <v>6057</v>
      </c>
      <c r="I90" s="61" t="s">
        <v>30</v>
      </c>
      <c r="J90" s="172">
        <v>69483</v>
      </c>
      <c r="K90" s="172">
        <v>128868</v>
      </c>
      <c r="L90" s="84"/>
      <c r="M90" s="174"/>
      <c r="N90" s="228"/>
      <c r="O90" s="228"/>
      <c r="P90" s="228"/>
      <c r="Q90" s="228"/>
      <c r="R90" s="228"/>
      <c r="S90" s="228"/>
      <c r="T90" s="228"/>
      <c r="U90" s="228"/>
      <c r="V90" s="228"/>
      <c r="W90" s="349"/>
      <c r="X90" s="40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</row>
    <row r="91" spans="1:197" ht="15" hidden="1" customHeight="1">
      <c r="A91" s="351"/>
      <c r="B91" s="460"/>
      <c r="C91" s="352"/>
      <c r="D91" s="352"/>
      <c r="E91" s="484"/>
      <c r="F91" s="403"/>
      <c r="G91" s="345"/>
      <c r="H91" s="89"/>
      <c r="I91" s="60" t="s">
        <v>33</v>
      </c>
      <c r="J91" s="228"/>
      <c r="K91" s="174"/>
      <c r="L91" s="84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349"/>
      <c r="X91" s="40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</row>
    <row r="92" spans="1:197" ht="11.25" hidden="1" customHeight="1">
      <c r="A92" s="351"/>
      <c r="B92" s="460"/>
      <c r="C92" s="352"/>
      <c r="D92" s="352"/>
      <c r="E92" s="484"/>
      <c r="F92" s="403"/>
      <c r="G92" s="345"/>
      <c r="H92" s="88"/>
      <c r="I92" s="229" t="s">
        <v>75</v>
      </c>
      <c r="J92" s="172">
        <v>852941</v>
      </c>
      <c r="K92" s="172">
        <v>365500</v>
      </c>
      <c r="L92" s="84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349"/>
      <c r="X92" s="40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</row>
    <row r="93" spans="1:197" ht="15.75" hidden="1" customHeight="1">
      <c r="A93" s="351"/>
      <c r="B93" s="460"/>
      <c r="C93" s="352"/>
      <c r="D93" s="352"/>
      <c r="E93" s="484"/>
      <c r="F93" s="403"/>
      <c r="G93" s="345"/>
      <c r="H93" s="89"/>
      <c r="I93" s="64" t="s">
        <v>26</v>
      </c>
      <c r="J93" s="230">
        <f>SUM(J87:J92)</f>
        <v>932174</v>
      </c>
      <c r="K93" s="227">
        <f>SUM(K87:K92)</f>
        <v>510568</v>
      </c>
      <c r="L93" s="66">
        <f>SUM(L87:L92)</f>
        <v>0</v>
      </c>
      <c r="M93" s="178">
        <f t="shared" ref="M93:O93" si="25">SUM(M87:M92)</f>
        <v>0</v>
      </c>
      <c r="N93" s="178">
        <f t="shared" si="25"/>
        <v>0</v>
      </c>
      <c r="O93" s="178">
        <f t="shared" si="25"/>
        <v>0</v>
      </c>
      <c r="P93" s="178"/>
      <c r="Q93" s="178"/>
      <c r="R93" s="178"/>
      <c r="S93" s="178"/>
      <c r="T93" s="178"/>
      <c r="U93" s="178"/>
      <c r="V93" s="178"/>
      <c r="W93" s="349"/>
      <c r="X93" s="40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</row>
    <row r="94" spans="1:197" ht="11.25" customHeight="1">
      <c r="A94" s="383">
        <v>1</v>
      </c>
      <c r="B94" s="511" t="s">
        <v>217</v>
      </c>
      <c r="C94" s="368">
        <v>2019</v>
      </c>
      <c r="D94" s="385">
        <v>2027</v>
      </c>
      <c r="E94" s="484" t="s">
        <v>252</v>
      </c>
      <c r="F94" s="513">
        <f>46473+W94</f>
        <v>3280647</v>
      </c>
      <c r="G94" s="374">
        <v>90026</v>
      </c>
      <c r="H94" s="86">
        <v>6050</v>
      </c>
      <c r="I94" s="58" t="s">
        <v>28</v>
      </c>
      <c r="J94" s="94">
        <v>577801</v>
      </c>
      <c r="K94" s="115">
        <v>560363</v>
      </c>
      <c r="L94" s="123"/>
      <c r="M94" s="123"/>
      <c r="N94" s="174"/>
      <c r="O94" s="174"/>
      <c r="P94" s="173"/>
      <c r="Q94" s="173"/>
      <c r="R94" s="173"/>
      <c r="S94" s="173"/>
      <c r="T94" s="173"/>
      <c r="U94" s="173"/>
      <c r="V94" s="173"/>
      <c r="W94" s="349">
        <f>SUM(N98:V98)</f>
        <v>3234174</v>
      </c>
      <c r="X94" s="40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</row>
    <row r="95" spans="1:197" ht="15" customHeight="1">
      <c r="A95" s="383"/>
      <c r="B95" s="511"/>
      <c r="C95" s="368"/>
      <c r="D95" s="385"/>
      <c r="E95" s="484"/>
      <c r="F95" s="513"/>
      <c r="G95" s="374"/>
      <c r="H95" s="86">
        <v>6059</v>
      </c>
      <c r="I95" s="58" t="s">
        <v>28</v>
      </c>
      <c r="J95" s="94"/>
      <c r="K95" s="115"/>
      <c r="L95" s="123"/>
      <c r="M95" s="123"/>
      <c r="N95" s="174">
        <v>550000</v>
      </c>
      <c r="O95" s="174">
        <v>550000</v>
      </c>
      <c r="P95" s="173"/>
      <c r="Q95" s="173"/>
      <c r="R95" s="173"/>
      <c r="S95" s="173"/>
      <c r="T95" s="173"/>
      <c r="U95" s="173"/>
      <c r="V95" s="173"/>
      <c r="W95" s="349"/>
      <c r="X95" s="40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</row>
    <row r="96" spans="1:197" ht="13.5" customHeight="1">
      <c r="A96" s="383"/>
      <c r="B96" s="511"/>
      <c r="C96" s="368"/>
      <c r="D96" s="385"/>
      <c r="E96" s="484"/>
      <c r="F96" s="513"/>
      <c r="G96" s="374"/>
      <c r="H96" s="86">
        <v>6057</v>
      </c>
      <c r="I96" s="58" t="s">
        <v>30</v>
      </c>
      <c r="J96" s="94">
        <v>2637562</v>
      </c>
      <c r="K96" s="115">
        <v>2557960</v>
      </c>
      <c r="L96" s="123"/>
      <c r="M96" s="123"/>
      <c r="N96" s="174">
        <v>1437700</v>
      </c>
      <c r="O96" s="174">
        <v>696474</v>
      </c>
      <c r="P96" s="173"/>
      <c r="Q96" s="173"/>
      <c r="R96" s="173"/>
      <c r="S96" s="173"/>
      <c r="T96" s="173"/>
      <c r="U96" s="173"/>
      <c r="V96" s="173"/>
      <c r="W96" s="349"/>
      <c r="X96" s="40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</row>
    <row r="97" spans="1:197" ht="17.25" customHeight="1">
      <c r="A97" s="383"/>
      <c r="B97" s="511"/>
      <c r="C97" s="368"/>
      <c r="D97" s="385"/>
      <c r="E97" s="484"/>
      <c r="F97" s="513"/>
      <c r="G97" s="374"/>
      <c r="H97" s="89"/>
      <c r="I97" s="60" t="s">
        <v>33</v>
      </c>
      <c r="J97" s="117"/>
      <c r="K97" s="127"/>
      <c r="L97" s="123"/>
      <c r="M97" s="123"/>
      <c r="N97" s="173"/>
      <c r="O97" s="173"/>
      <c r="P97" s="173"/>
      <c r="Q97" s="173"/>
      <c r="R97" s="173"/>
      <c r="S97" s="173"/>
      <c r="T97" s="173"/>
      <c r="U97" s="173"/>
      <c r="V97" s="173"/>
      <c r="W97" s="349"/>
      <c r="X97" s="40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</row>
    <row r="98" spans="1:197" ht="12.75" customHeight="1">
      <c r="A98" s="383"/>
      <c r="B98" s="511"/>
      <c r="C98" s="368"/>
      <c r="D98" s="385"/>
      <c r="E98" s="484"/>
      <c r="F98" s="513"/>
      <c r="G98" s="374"/>
      <c r="H98" s="88"/>
      <c r="I98" s="59" t="s">
        <v>26</v>
      </c>
      <c r="J98" s="102">
        <f t="shared" ref="J98:O98" si="26">SUM(J94:J97)</f>
        <v>3215363</v>
      </c>
      <c r="K98" s="120">
        <f t="shared" si="26"/>
        <v>3118323</v>
      </c>
      <c r="L98" s="121">
        <f t="shared" si="26"/>
        <v>0</v>
      </c>
      <c r="M98" s="121">
        <f t="shared" si="26"/>
        <v>0</v>
      </c>
      <c r="N98" s="178">
        <f t="shared" si="26"/>
        <v>1987700</v>
      </c>
      <c r="O98" s="178">
        <f t="shared" si="26"/>
        <v>1246474</v>
      </c>
      <c r="P98" s="178"/>
      <c r="Q98" s="178"/>
      <c r="R98" s="178"/>
      <c r="S98" s="178"/>
      <c r="T98" s="178"/>
      <c r="U98" s="178"/>
      <c r="V98" s="178"/>
      <c r="W98" s="349"/>
      <c r="X98" s="40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</row>
    <row r="99" spans="1:197">
      <c r="A99" s="351">
        <v>2</v>
      </c>
      <c r="B99" s="522" t="s">
        <v>258</v>
      </c>
      <c r="C99" s="352">
        <v>2025</v>
      </c>
      <c r="D99" s="352">
        <v>2026</v>
      </c>
      <c r="E99" s="353" t="s">
        <v>252</v>
      </c>
      <c r="F99" s="403">
        <f>W99</f>
        <v>2354303</v>
      </c>
      <c r="G99" s="345">
        <v>85516</v>
      </c>
      <c r="H99" s="86">
        <v>6059</v>
      </c>
      <c r="I99" s="58" t="s">
        <v>28</v>
      </c>
      <c r="J99" s="172"/>
      <c r="K99" s="224"/>
      <c r="L99" s="224"/>
      <c r="M99" s="173"/>
      <c r="N99" s="174">
        <v>90000</v>
      </c>
      <c r="O99" s="173"/>
      <c r="P99" s="173"/>
      <c r="Q99" s="173"/>
      <c r="R99" s="173"/>
      <c r="S99" s="173"/>
      <c r="T99" s="173"/>
      <c r="U99" s="173"/>
      <c r="V99" s="173"/>
      <c r="W99" s="349">
        <f>SUM(N104:V104)</f>
        <v>2354303</v>
      </c>
      <c r="X99" s="334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</row>
    <row r="100" spans="1:197">
      <c r="A100" s="351"/>
      <c r="B100" s="523"/>
      <c r="C100" s="352"/>
      <c r="D100" s="352"/>
      <c r="E100" s="353"/>
      <c r="F100" s="403"/>
      <c r="G100" s="345"/>
      <c r="H100" s="86"/>
      <c r="I100" s="58" t="s">
        <v>28</v>
      </c>
      <c r="J100" s="62">
        <v>99566</v>
      </c>
      <c r="K100" s="228"/>
      <c r="L100" s="228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349"/>
      <c r="X100" s="334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</row>
    <row r="101" spans="1:197">
      <c r="A101" s="351"/>
      <c r="B101" s="523"/>
      <c r="C101" s="352"/>
      <c r="D101" s="352"/>
      <c r="E101" s="353"/>
      <c r="F101" s="403"/>
      <c r="G101" s="345"/>
      <c r="H101" s="86"/>
      <c r="I101" s="58" t="s">
        <v>31</v>
      </c>
      <c r="J101" s="62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349"/>
      <c r="X101" s="334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</row>
    <row r="102" spans="1:197">
      <c r="A102" s="351"/>
      <c r="B102" s="523"/>
      <c r="C102" s="352"/>
      <c r="D102" s="352"/>
      <c r="E102" s="353"/>
      <c r="F102" s="403"/>
      <c r="G102" s="345"/>
      <c r="H102" s="86">
        <v>6057</v>
      </c>
      <c r="I102" s="58" t="s">
        <v>30</v>
      </c>
      <c r="J102" s="62">
        <v>232319</v>
      </c>
      <c r="K102" s="173"/>
      <c r="L102" s="173"/>
      <c r="M102" s="173"/>
      <c r="N102" s="228">
        <v>2264303</v>
      </c>
      <c r="O102" s="173"/>
      <c r="P102" s="173"/>
      <c r="Q102" s="173"/>
      <c r="R102" s="173"/>
      <c r="S102" s="173"/>
      <c r="T102" s="173"/>
      <c r="U102" s="173"/>
      <c r="V102" s="173"/>
      <c r="W102" s="349"/>
      <c r="X102" s="334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</row>
    <row r="103" spans="1:197">
      <c r="A103" s="351"/>
      <c r="B103" s="523"/>
      <c r="C103" s="352"/>
      <c r="D103" s="352"/>
      <c r="E103" s="353"/>
      <c r="F103" s="403"/>
      <c r="G103" s="345"/>
      <c r="H103" s="90"/>
      <c r="I103" s="61" t="s">
        <v>70</v>
      </c>
      <c r="J103" s="62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349"/>
      <c r="X103" s="334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</row>
    <row r="104" spans="1:197" ht="16.5">
      <c r="A104" s="351"/>
      <c r="B104" s="524"/>
      <c r="C104" s="352"/>
      <c r="D104" s="352"/>
      <c r="E104" s="353"/>
      <c r="F104" s="403"/>
      <c r="G104" s="345"/>
      <c r="H104" s="86"/>
      <c r="I104" s="59" t="s">
        <v>26</v>
      </c>
      <c r="J104" s="65">
        <f>SUM(J99:J103)</f>
        <v>331885</v>
      </c>
      <c r="K104" s="227">
        <f t="shared" ref="K104:O104" si="27">SUM(K99:K103)</f>
        <v>0</v>
      </c>
      <c r="L104" s="236">
        <f t="shared" si="27"/>
        <v>0</v>
      </c>
      <c r="M104" s="178">
        <f t="shared" si="27"/>
        <v>0</v>
      </c>
      <c r="N104" s="178">
        <f t="shared" si="27"/>
        <v>2354303</v>
      </c>
      <c r="O104" s="178">
        <f t="shared" si="27"/>
        <v>0</v>
      </c>
      <c r="P104" s="178"/>
      <c r="Q104" s="178"/>
      <c r="R104" s="178"/>
      <c r="S104" s="178"/>
      <c r="T104" s="178"/>
      <c r="U104" s="178"/>
      <c r="V104" s="178"/>
      <c r="W104" s="349"/>
      <c r="X104" s="334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</row>
    <row r="105" spans="1:197" ht="16.5" hidden="1" customHeight="1">
      <c r="A105" s="383">
        <v>7</v>
      </c>
      <c r="B105" s="494" t="s">
        <v>123</v>
      </c>
      <c r="C105" s="436">
        <v>2017</v>
      </c>
      <c r="D105" s="427">
        <v>2019</v>
      </c>
      <c r="E105" s="434" t="s">
        <v>27</v>
      </c>
      <c r="F105" s="335">
        <v>0</v>
      </c>
      <c r="G105" s="454">
        <v>90095</v>
      </c>
      <c r="H105" s="104">
        <v>6050</v>
      </c>
      <c r="I105" s="105" t="s">
        <v>28</v>
      </c>
      <c r="J105" s="115"/>
      <c r="K105" s="116"/>
      <c r="L105" s="116"/>
      <c r="M105" s="116"/>
      <c r="N105" s="116"/>
      <c r="O105" s="117"/>
      <c r="P105" s="117"/>
      <c r="Q105" s="117"/>
      <c r="R105" s="117"/>
      <c r="S105" s="117"/>
      <c r="T105" s="117"/>
      <c r="U105" s="117"/>
      <c r="V105" s="117"/>
      <c r="W105" s="348">
        <f>SUM(J110:O110)</f>
        <v>84031</v>
      </c>
      <c r="X105" s="40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</row>
    <row r="106" spans="1:197" ht="16.5" hidden="1" customHeight="1">
      <c r="A106" s="383"/>
      <c r="B106" s="494"/>
      <c r="C106" s="436"/>
      <c r="D106" s="427"/>
      <c r="E106" s="434"/>
      <c r="F106" s="335"/>
      <c r="G106" s="454"/>
      <c r="H106" s="104">
        <v>6059</v>
      </c>
      <c r="I106" s="118" t="s">
        <v>28</v>
      </c>
      <c r="J106" s="122">
        <v>25209</v>
      </c>
      <c r="K106" s="123"/>
      <c r="L106" s="123"/>
      <c r="M106" s="123"/>
      <c r="N106" s="123"/>
      <c r="O106" s="117"/>
      <c r="P106" s="117"/>
      <c r="Q106" s="117"/>
      <c r="R106" s="117"/>
      <c r="S106" s="117"/>
      <c r="T106" s="117"/>
      <c r="U106" s="117"/>
      <c r="V106" s="117"/>
      <c r="W106" s="348"/>
      <c r="X106" s="40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</row>
    <row r="107" spans="1:197" ht="16.5" hidden="1" customHeight="1">
      <c r="A107" s="383"/>
      <c r="B107" s="494"/>
      <c r="C107" s="436"/>
      <c r="D107" s="427"/>
      <c r="E107" s="434"/>
      <c r="F107" s="335"/>
      <c r="G107" s="454"/>
      <c r="H107" s="104"/>
      <c r="I107" s="105" t="s">
        <v>31</v>
      </c>
      <c r="J107" s="125"/>
      <c r="K107" s="126"/>
      <c r="L107" s="126"/>
      <c r="M107" s="126"/>
      <c r="N107" s="126"/>
      <c r="O107" s="117"/>
      <c r="P107" s="117"/>
      <c r="Q107" s="117"/>
      <c r="R107" s="117"/>
      <c r="S107" s="117"/>
      <c r="T107" s="117"/>
      <c r="U107" s="117"/>
      <c r="V107" s="117"/>
      <c r="W107" s="348"/>
      <c r="X107" s="40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</row>
    <row r="108" spans="1:197" ht="16.5" hidden="1" customHeight="1">
      <c r="A108" s="383"/>
      <c r="B108" s="494"/>
      <c r="C108" s="436"/>
      <c r="D108" s="427"/>
      <c r="E108" s="434"/>
      <c r="F108" s="335"/>
      <c r="G108" s="454"/>
      <c r="H108" s="104">
        <v>6057</v>
      </c>
      <c r="I108" s="118" t="s">
        <v>30</v>
      </c>
      <c r="J108" s="122">
        <v>58822</v>
      </c>
      <c r="K108" s="123"/>
      <c r="L108" s="123"/>
      <c r="M108" s="123"/>
      <c r="N108" s="123"/>
      <c r="O108" s="117"/>
      <c r="P108" s="117"/>
      <c r="Q108" s="117"/>
      <c r="R108" s="117"/>
      <c r="S108" s="117"/>
      <c r="T108" s="117"/>
      <c r="U108" s="117"/>
      <c r="V108" s="117"/>
      <c r="W108" s="348"/>
      <c r="X108" s="40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</row>
    <row r="109" spans="1:197" ht="16.5" hidden="1" customHeight="1">
      <c r="A109" s="383"/>
      <c r="B109" s="494"/>
      <c r="C109" s="436"/>
      <c r="D109" s="427"/>
      <c r="E109" s="434"/>
      <c r="F109" s="335"/>
      <c r="G109" s="454"/>
      <c r="H109" s="119"/>
      <c r="I109" s="92" t="s">
        <v>33</v>
      </c>
      <c r="J109" s="126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348"/>
      <c r="X109" s="40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</row>
    <row r="110" spans="1:197" ht="0.75" hidden="1" customHeight="1">
      <c r="A110" s="383"/>
      <c r="B110" s="494"/>
      <c r="C110" s="436"/>
      <c r="D110" s="427"/>
      <c r="E110" s="434"/>
      <c r="F110" s="335"/>
      <c r="G110" s="454"/>
      <c r="H110" s="113"/>
      <c r="I110" s="108" t="s">
        <v>26</v>
      </c>
      <c r="J110" s="120">
        <f>SUM(J105:J109)</f>
        <v>84031</v>
      </c>
      <c r="K110" s="120">
        <f>SUM(K105:K109)</f>
        <v>0</v>
      </c>
      <c r="L110" s="120">
        <f t="shared" ref="L110:O110" si="28">SUM(L105:L109)</f>
        <v>0</v>
      </c>
      <c r="M110" s="120">
        <f t="shared" si="28"/>
        <v>0</v>
      </c>
      <c r="N110" s="120">
        <f t="shared" si="28"/>
        <v>0</v>
      </c>
      <c r="O110" s="121">
        <f t="shared" si="28"/>
        <v>0</v>
      </c>
      <c r="P110" s="121"/>
      <c r="Q110" s="121"/>
      <c r="R110" s="121"/>
      <c r="S110" s="121"/>
      <c r="T110" s="121"/>
      <c r="U110" s="121"/>
      <c r="V110" s="121"/>
      <c r="W110" s="348"/>
      <c r="X110" s="40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</row>
    <row r="111" spans="1:197" ht="17.25" hidden="1" customHeight="1">
      <c r="A111" s="351">
        <v>6</v>
      </c>
      <c r="B111" s="494" t="s">
        <v>124</v>
      </c>
      <c r="C111" s="443">
        <v>2019</v>
      </c>
      <c r="D111" s="427">
        <v>2020</v>
      </c>
      <c r="E111" s="473" t="s">
        <v>27</v>
      </c>
      <c r="F111" s="335"/>
      <c r="G111" s="433">
        <v>90095</v>
      </c>
      <c r="H111" s="104"/>
      <c r="I111" s="105" t="s">
        <v>28</v>
      </c>
      <c r="J111" s="115"/>
      <c r="K111" s="115"/>
      <c r="L111" s="116"/>
      <c r="M111" s="116"/>
      <c r="N111" s="116"/>
      <c r="O111" s="117"/>
      <c r="P111" s="117"/>
      <c r="Q111" s="117"/>
      <c r="R111" s="117"/>
      <c r="S111" s="117"/>
      <c r="T111" s="117"/>
      <c r="U111" s="117"/>
      <c r="V111" s="117"/>
      <c r="W111" s="348"/>
      <c r="X111" s="40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</row>
    <row r="112" spans="1:197" ht="17.25" hidden="1" customHeight="1">
      <c r="A112" s="351"/>
      <c r="B112" s="494"/>
      <c r="C112" s="443"/>
      <c r="D112" s="427"/>
      <c r="E112" s="473"/>
      <c r="F112" s="335"/>
      <c r="G112" s="433"/>
      <c r="H112" s="104">
        <v>6059</v>
      </c>
      <c r="I112" s="118" t="s">
        <v>28</v>
      </c>
      <c r="J112" s="122">
        <v>447740</v>
      </c>
      <c r="K112" s="125">
        <v>398600</v>
      </c>
      <c r="L112" s="123"/>
      <c r="M112" s="123"/>
      <c r="N112" s="123"/>
      <c r="O112" s="117"/>
      <c r="P112" s="117"/>
      <c r="Q112" s="117"/>
      <c r="R112" s="117"/>
      <c r="S112" s="117"/>
      <c r="T112" s="117"/>
      <c r="U112" s="117"/>
      <c r="V112" s="117"/>
      <c r="W112" s="348"/>
      <c r="X112" s="40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</row>
    <row r="113" spans="1:197" ht="17.25" hidden="1" customHeight="1">
      <c r="A113" s="351"/>
      <c r="B113" s="494"/>
      <c r="C113" s="443"/>
      <c r="D113" s="427"/>
      <c r="E113" s="473"/>
      <c r="F113" s="335"/>
      <c r="G113" s="433"/>
      <c r="H113" s="104"/>
      <c r="I113" s="105" t="s">
        <v>31</v>
      </c>
      <c r="J113" s="125"/>
      <c r="K113" s="131"/>
      <c r="L113" s="126"/>
      <c r="M113" s="126"/>
      <c r="N113" s="126"/>
      <c r="O113" s="117"/>
      <c r="P113" s="117"/>
      <c r="Q113" s="117"/>
      <c r="R113" s="117"/>
      <c r="S113" s="117"/>
      <c r="T113" s="117"/>
      <c r="U113" s="117"/>
      <c r="V113" s="117"/>
      <c r="W113" s="348"/>
      <c r="X113" s="40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</row>
    <row r="114" spans="1:197" ht="17.25" hidden="1" customHeight="1">
      <c r="A114" s="351"/>
      <c r="B114" s="494"/>
      <c r="C114" s="443"/>
      <c r="D114" s="427"/>
      <c r="E114" s="473"/>
      <c r="F114" s="335"/>
      <c r="G114" s="433"/>
      <c r="H114" s="104">
        <v>6057</v>
      </c>
      <c r="I114" s="118" t="s">
        <v>30</v>
      </c>
      <c r="J114" s="122"/>
      <c r="K114" s="125">
        <v>171509</v>
      </c>
      <c r="L114" s="123"/>
      <c r="M114" s="123"/>
      <c r="N114" s="123"/>
      <c r="O114" s="117"/>
      <c r="P114" s="117"/>
      <c r="Q114" s="117"/>
      <c r="R114" s="117"/>
      <c r="S114" s="117"/>
      <c r="T114" s="117"/>
      <c r="U114" s="117"/>
      <c r="V114" s="117"/>
      <c r="W114" s="348"/>
      <c r="X114" s="40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</row>
    <row r="115" spans="1:197" ht="17.25" hidden="1" customHeight="1">
      <c r="A115" s="351"/>
      <c r="B115" s="494"/>
      <c r="C115" s="443"/>
      <c r="D115" s="427"/>
      <c r="E115" s="473"/>
      <c r="F115" s="335"/>
      <c r="G115" s="433"/>
      <c r="H115" s="119"/>
      <c r="I115" s="92" t="s">
        <v>33</v>
      </c>
      <c r="J115" s="125"/>
      <c r="K115" s="122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348"/>
      <c r="X115" s="40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</row>
    <row r="116" spans="1:197" ht="21" hidden="1" customHeight="1">
      <c r="A116" s="351"/>
      <c r="B116" s="494"/>
      <c r="C116" s="443"/>
      <c r="D116" s="427"/>
      <c r="E116" s="473"/>
      <c r="F116" s="335"/>
      <c r="G116" s="433"/>
      <c r="H116" s="113"/>
      <c r="I116" s="108" t="s">
        <v>26</v>
      </c>
      <c r="J116" s="120">
        <f>SUM(J111:J115)</f>
        <v>447740</v>
      </c>
      <c r="K116" s="120">
        <f>SUM(K111:K115)</f>
        <v>570109</v>
      </c>
      <c r="L116" s="120">
        <f t="shared" ref="L116:O116" si="29">SUM(L111:L115)</f>
        <v>0</v>
      </c>
      <c r="M116" s="120">
        <f t="shared" si="29"/>
        <v>0</v>
      </c>
      <c r="N116" s="120">
        <f t="shared" si="29"/>
        <v>0</v>
      </c>
      <c r="O116" s="121">
        <f t="shared" si="29"/>
        <v>0</v>
      </c>
      <c r="P116" s="121"/>
      <c r="Q116" s="121"/>
      <c r="R116" s="121"/>
      <c r="S116" s="121"/>
      <c r="T116" s="121"/>
      <c r="U116" s="121"/>
      <c r="V116" s="121"/>
      <c r="W116" s="348"/>
      <c r="X116" s="40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</row>
    <row r="117" spans="1:197" ht="28.5" hidden="1" customHeight="1">
      <c r="A117" s="375">
        <v>5</v>
      </c>
      <c r="B117" s="481" t="s">
        <v>199</v>
      </c>
      <c r="C117" s="385">
        <v>2023</v>
      </c>
      <c r="D117" s="352">
        <v>2023</v>
      </c>
      <c r="E117" s="484" t="s">
        <v>27</v>
      </c>
      <c r="F117" s="403">
        <f>W117</f>
        <v>0</v>
      </c>
      <c r="G117" s="345">
        <v>75495</v>
      </c>
      <c r="H117" s="90">
        <v>6059</v>
      </c>
      <c r="I117" s="262" t="s">
        <v>34</v>
      </c>
      <c r="J117" s="172">
        <f>0.15*(50000+15000)</f>
        <v>9750</v>
      </c>
      <c r="K117" s="174">
        <v>16200</v>
      </c>
      <c r="L117" s="84"/>
      <c r="M117" s="125"/>
      <c r="N117" s="228"/>
      <c r="O117" s="228"/>
      <c r="P117" s="228"/>
      <c r="Q117" s="228"/>
      <c r="R117" s="228"/>
      <c r="S117" s="228"/>
      <c r="T117" s="228"/>
      <c r="U117" s="228"/>
      <c r="V117" s="228"/>
      <c r="W117" s="349">
        <f>SUM(L120:V120)</f>
        <v>0</v>
      </c>
      <c r="X117" s="40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</row>
    <row r="118" spans="1:197" ht="24.75" hidden="1" customHeight="1">
      <c r="A118" s="376"/>
      <c r="B118" s="481"/>
      <c r="C118" s="385"/>
      <c r="D118" s="352"/>
      <c r="E118" s="484"/>
      <c r="F118" s="403"/>
      <c r="G118" s="345"/>
      <c r="H118" s="90"/>
      <c r="I118" s="262" t="s">
        <v>31</v>
      </c>
      <c r="J118" s="174"/>
      <c r="K118" s="174"/>
      <c r="L118" s="84"/>
      <c r="M118" s="125"/>
      <c r="N118" s="228"/>
      <c r="O118" s="228"/>
      <c r="P118" s="228"/>
      <c r="Q118" s="228"/>
      <c r="R118" s="228"/>
      <c r="S118" s="228"/>
      <c r="T118" s="228"/>
      <c r="U118" s="228"/>
      <c r="V118" s="228"/>
      <c r="W118" s="349"/>
      <c r="X118" s="40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</row>
    <row r="119" spans="1:197" ht="26.25" hidden="1" customHeight="1">
      <c r="A119" s="376"/>
      <c r="B119" s="481"/>
      <c r="C119" s="385"/>
      <c r="D119" s="352"/>
      <c r="E119" s="484"/>
      <c r="F119" s="403"/>
      <c r="G119" s="345"/>
      <c r="H119" s="88">
        <v>6057</v>
      </c>
      <c r="I119" s="229" t="s">
        <v>182</v>
      </c>
      <c r="J119" s="172">
        <v>852941</v>
      </c>
      <c r="K119" s="172">
        <v>365500</v>
      </c>
      <c r="L119" s="84"/>
      <c r="M119" s="125"/>
      <c r="N119" s="228"/>
      <c r="O119" s="228"/>
      <c r="P119" s="228"/>
      <c r="Q119" s="228"/>
      <c r="R119" s="228"/>
      <c r="S119" s="228"/>
      <c r="T119" s="228"/>
      <c r="U119" s="228"/>
      <c r="V119" s="228"/>
      <c r="W119" s="349"/>
      <c r="X119" s="40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</row>
    <row r="120" spans="1:197" ht="18" hidden="1" customHeight="1">
      <c r="A120" s="377"/>
      <c r="B120" s="481"/>
      <c r="C120" s="385"/>
      <c r="D120" s="352"/>
      <c r="E120" s="484"/>
      <c r="F120" s="403"/>
      <c r="G120" s="345"/>
      <c r="H120" s="89"/>
      <c r="I120" s="64" t="s">
        <v>26</v>
      </c>
      <c r="J120" s="230">
        <f t="shared" ref="J120:O120" si="30">SUM(J117:J119)</f>
        <v>862691</v>
      </c>
      <c r="K120" s="227">
        <f t="shared" si="30"/>
        <v>381700</v>
      </c>
      <c r="L120" s="66">
        <f t="shared" si="30"/>
        <v>0</v>
      </c>
      <c r="M120" s="178">
        <f t="shared" si="30"/>
        <v>0</v>
      </c>
      <c r="N120" s="178">
        <f t="shared" si="30"/>
        <v>0</v>
      </c>
      <c r="O120" s="178">
        <f t="shared" si="30"/>
        <v>0</v>
      </c>
      <c r="P120" s="178"/>
      <c r="Q120" s="178"/>
      <c r="R120" s="178"/>
      <c r="S120" s="178"/>
      <c r="T120" s="178"/>
      <c r="U120" s="178"/>
      <c r="V120" s="178"/>
      <c r="W120" s="349"/>
      <c r="X120" s="40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</row>
    <row r="121" spans="1:197" ht="24.75" customHeight="1">
      <c r="A121" s="192" t="s">
        <v>35</v>
      </c>
      <c r="B121" s="487" t="s">
        <v>36</v>
      </c>
      <c r="C121" s="487"/>
      <c r="D121" s="487"/>
      <c r="E121" s="487"/>
      <c r="F121" s="247">
        <f>F122+F129</f>
        <v>12029502</v>
      </c>
      <c r="G121" s="194" t="s">
        <v>11</v>
      </c>
      <c r="H121" s="194" t="s">
        <v>11</v>
      </c>
      <c r="I121" s="194" t="s">
        <v>11</v>
      </c>
      <c r="J121" s="195">
        <f>J129</f>
        <v>0</v>
      </c>
      <c r="K121" s="195">
        <f>K129</f>
        <v>0</v>
      </c>
      <c r="L121" s="196">
        <f>L122+L129</f>
        <v>0</v>
      </c>
      <c r="M121" s="197">
        <f>M122+M129</f>
        <v>0</v>
      </c>
      <c r="N121" s="197">
        <f t="shared" ref="N121:V121" si="31">N122+N129</f>
        <v>1257381</v>
      </c>
      <c r="O121" s="197">
        <f t="shared" si="31"/>
        <v>1177832</v>
      </c>
      <c r="P121" s="197">
        <f t="shared" si="31"/>
        <v>1098284</v>
      </c>
      <c r="Q121" s="197">
        <f t="shared" si="31"/>
        <v>1018735</v>
      </c>
      <c r="R121" s="197">
        <f t="shared" si="31"/>
        <v>939186</v>
      </c>
      <c r="S121" s="197">
        <f t="shared" si="31"/>
        <v>859638</v>
      </c>
      <c r="T121" s="197">
        <f t="shared" si="31"/>
        <v>780089</v>
      </c>
      <c r="U121" s="197">
        <f t="shared" si="31"/>
        <v>700541</v>
      </c>
      <c r="V121" s="197">
        <f t="shared" si="31"/>
        <v>54789</v>
      </c>
      <c r="W121" s="193">
        <f>W122+W129</f>
        <v>7886475</v>
      </c>
      <c r="X121" s="40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</row>
    <row r="122" spans="1:197" ht="14.25" customHeight="1">
      <c r="A122" s="69" t="s">
        <v>37</v>
      </c>
      <c r="B122" s="465" t="s">
        <v>20</v>
      </c>
      <c r="C122" s="465"/>
      <c r="D122" s="465"/>
      <c r="E122" s="465"/>
      <c r="F122" s="245">
        <f>F123</f>
        <v>5645801</v>
      </c>
      <c r="G122" s="69" t="s">
        <v>11</v>
      </c>
      <c r="H122" s="69" t="s">
        <v>11</v>
      </c>
      <c r="I122" s="69" t="s">
        <v>11</v>
      </c>
      <c r="J122" s="170">
        <v>0</v>
      </c>
      <c r="K122" s="170">
        <f>K128</f>
        <v>0</v>
      </c>
      <c r="L122" s="170">
        <f t="shared" ref="L122:V122" si="32">L128</f>
        <v>0</v>
      </c>
      <c r="M122" s="171">
        <f t="shared" si="32"/>
        <v>0</v>
      </c>
      <c r="N122" s="171">
        <f t="shared" si="32"/>
        <v>677044</v>
      </c>
      <c r="O122" s="171">
        <f t="shared" si="32"/>
        <v>597495</v>
      </c>
      <c r="P122" s="171">
        <f t="shared" si="32"/>
        <v>517947</v>
      </c>
      <c r="Q122" s="171">
        <f t="shared" si="32"/>
        <v>438398</v>
      </c>
      <c r="R122" s="171">
        <f t="shared" si="32"/>
        <v>358849</v>
      </c>
      <c r="S122" s="171">
        <f t="shared" si="32"/>
        <v>279301</v>
      </c>
      <c r="T122" s="171">
        <f t="shared" si="32"/>
        <v>199752</v>
      </c>
      <c r="U122" s="171">
        <f t="shared" si="32"/>
        <v>120204</v>
      </c>
      <c r="V122" s="171">
        <f t="shared" si="32"/>
        <v>6427</v>
      </c>
      <c r="W122" s="403">
        <f>SUM(L128:V128)</f>
        <v>3195417</v>
      </c>
      <c r="X122" s="132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</row>
    <row r="123" spans="1:197" ht="17.25" hidden="1" customHeight="1">
      <c r="A123" s="351">
        <v>1</v>
      </c>
      <c r="B123" s="512" t="s">
        <v>63</v>
      </c>
      <c r="C123" s="394">
        <v>2020</v>
      </c>
      <c r="D123" s="352">
        <v>2034</v>
      </c>
      <c r="E123" s="353" t="s">
        <v>252</v>
      </c>
      <c r="F123" s="403">
        <f>836651+W122+857141+756592</f>
        <v>5645801</v>
      </c>
      <c r="G123" s="374">
        <v>90015</v>
      </c>
      <c r="H123" s="86"/>
      <c r="I123" s="58" t="s">
        <v>28</v>
      </c>
      <c r="J123" s="172"/>
      <c r="K123" s="172"/>
      <c r="L123" s="173"/>
      <c r="M123" s="77"/>
      <c r="N123" s="63"/>
      <c r="O123" s="63"/>
      <c r="P123" s="63"/>
      <c r="Q123" s="62"/>
      <c r="R123" s="62"/>
      <c r="S123" s="62"/>
      <c r="T123" s="62"/>
      <c r="U123" s="62"/>
      <c r="V123" s="62"/>
      <c r="W123" s="403"/>
      <c r="X123" s="132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</row>
    <row r="124" spans="1:197" ht="12" customHeight="1">
      <c r="A124" s="351"/>
      <c r="B124" s="512"/>
      <c r="C124" s="394"/>
      <c r="D124" s="352"/>
      <c r="E124" s="353"/>
      <c r="F124" s="403"/>
      <c r="G124" s="374"/>
      <c r="H124" s="86"/>
      <c r="I124" s="58" t="s">
        <v>28</v>
      </c>
      <c r="J124" s="87">
        <v>577801</v>
      </c>
      <c r="K124" s="172">
        <v>0</v>
      </c>
      <c r="L124" s="174"/>
      <c r="M124" s="84"/>
      <c r="N124" s="84">
        <v>677044</v>
      </c>
      <c r="O124" s="84">
        <v>597495</v>
      </c>
      <c r="P124" s="84">
        <v>517947</v>
      </c>
      <c r="Q124" s="84">
        <v>438398</v>
      </c>
      <c r="R124" s="84">
        <v>358849</v>
      </c>
      <c r="S124" s="84">
        <v>279301</v>
      </c>
      <c r="T124" s="84">
        <v>199752</v>
      </c>
      <c r="U124" s="84">
        <v>120204</v>
      </c>
      <c r="V124" s="84">
        <v>6427</v>
      </c>
      <c r="W124" s="403"/>
      <c r="X124" s="132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</row>
    <row r="125" spans="1:197" ht="12" customHeight="1">
      <c r="A125" s="351"/>
      <c r="B125" s="512"/>
      <c r="C125" s="394"/>
      <c r="D125" s="352"/>
      <c r="E125" s="353"/>
      <c r="F125" s="403"/>
      <c r="G125" s="374"/>
      <c r="H125" s="86"/>
      <c r="I125" s="58" t="s">
        <v>31</v>
      </c>
      <c r="J125" s="172"/>
      <c r="K125" s="172"/>
      <c r="L125" s="175"/>
      <c r="M125" s="62"/>
      <c r="N125" s="62"/>
      <c r="O125" s="62"/>
      <c r="P125" s="62"/>
      <c r="Q125" s="63"/>
      <c r="R125" s="62"/>
      <c r="S125" s="62"/>
      <c r="T125" s="62"/>
      <c r="U125" s="62"/>
      <c r="V125" s="62"/>
      <c r="W125" s="403"/>
      <c r="X125" s="132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</row>
    <row r="126" spans="1:197" ht="12" customHeight="1">
      <c r="A126" s="351"/>
      <c r="B126" s="512"/>
      <c r="C126" s="394"/>
      <c r="D126" s="352"/>
      <c r="E126" s="353"/>
      <c r="F126" s="403"/>
      <c r="G126" s="374"/>
      <c r="H126" s="86"/>
      <c r="I126" s="58" t="s">
        <v>30</v>
      </c>
      <c r="J126" s="87">
        <v>2637562</v>
      </c>
      <c r="K126" s="172"/>
      <c r="L126" s="175"/>
      <c r="M126" s="62"/>
      <c r="N126" s="62"/>
      <c r="O126" s="62"/>
      <c r="P126" s="62"/>
      <c r="Q126" s="63"/>
      <c r="R126" s="62"/>
      <c r="S126" s="62"/>
      <c r="T126" s="62"/>
      <c r="U126" s="62"/>
      <c r="V126" s="62"/>
      <c r="W126" s="403"/>
      <c r="X126" s="132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</row>
    <row r="127" spans="1:197" ht="12" customHeight="1">
      <c r="A127" s="351"/>
      <c r="B127" s="512"/>
      <c r="C127" s="394"/>
      <c r="D127" s="352"/>
      <c r="E127" s="353"/>
      <c r="F127" s="403"/>
      <c r="G127" s="374"/>
      <c r="H127" s="89"/>
      <c r="I127" s="60" t="s">
        <v>33</v>
      </c>
      <c r="J127" s="176"/>
      <c r="K127" s="177"/>
      <c r="L127" s="173"/>
      <c r="M127" s="62"/>
      <c r="N127" s="63"/>
      <c r="O127" s="63"/>
      <c r="P127" s="63"/>
      <c r="Q127" s="63"/>
      <c r="R127" s="62"/>
      <c r="S127" s="62"/>
      <c r="T127" s="62"/>
      <c r="U127" s="62"/>
      <c r="V127" s="62"/>
      <c r="W127" s="403"/>
      <c r="X127" s="132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</row>
    <row r="128" spans="1:197" ht="13.5" customHeight="1">
      <c r="A128" s="351"/>
      <c r="B128" s="512"/>
      <c r="C128" s="394"/>
      <c r="D128" s="352"/>
      <c r="E128" s="353"/>
      <c r="F128" s="403"/>
      <c r="G128" s="374"/>
      <c r="H128" s="88"/>
      <c r="I128" s="59" t="s">
        <v>26</v>
      </c>
      <c r="J128" s="65">
        <f>SUM(J123:J127)</f>
        <v>3215363</v>
      </c>
      <c r="K128" s="65">
        <f t="shared" ref="K128:W128" si="33">SUM(K123:K127)</f>
        <v>0</v>
      </c>
      <c r="L128" s="178">
        <f t="shared" si="33"/>
        <v>0</v>
      </c>
      <c r="M128" s="66">
        <f t="shared" si="33"/>
        <v>0</v>
      </c>
      <c r="N128" s="66">
        <f t="shared" si="33"/>
        <v>677044</v>
      </c>
      <c r="O128" s="66">
        <f t="shared" si="33"/>
        <v>597495</v>
      </c>
      <c r="P128" s="66">
        <f t="shared" si="33"/>
        <v>517947</v>
      </c>
      <c r="Q128" s="66">
        <f t="shared" si="33"/>
        <v>438398</v>
      </c>
      <c r="R128" s="66">
        <f t="shared" si="33"/>
        <v>358849</v>
      </c>
      <c r="S128" s="66">
        <f t="shared" si="33"/>
        <v>279301</v>
      </c>
      <c r="T128" s="66">
        <f t="shared" si="33"/>
        <v>199752</v>
      </c>
      <c r="U128" s="66">
        <f t="shared" si="33"/>
        <v>120204</v>
      </c>
      <c r="V128" s="66">
        <f t="shared" si="33"/>
        <v>6427</v>
      </c>
      <c r="W128" s="84">
        <f t="shared" si="33"/>
        <v>0</v>
      </c>
      <c r="X128" s="132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</row>
    <row r="129" spans="1:197" ht="12" customHeight="1">
      <c r="A129" s="179" t="s">
        <v>38</v>
      </c>
      <c r="B129" s="488" t="s">
        <v>22</v>
      </c>
      <c r="C129" s="488"/>
      <c r="D129" s="488"/>
      <c r="E129" s="488"/>
      <c r="F129" s="246">
        <f>F130</f>
        <v>6383701</v>
      </c>
      <c r="G129" s="179" t="s">
        <v>11</v>
      </c>
      <c r="H129" s="179" t="s">
        <v>11</v>
      </c>
      <c r="I129" s="179" t="s">
        <v>11</v>
      </c>
      <c r="J129" s="180">
        <v>0</v>
      </c>
      <c r="K129" s="180">
        <f>K135</f>
        <v>0</v>
      </c>
      <c r="L129" s="180">
        <f t="shared" ref="L129:V129" si="34">L135</f>
        <v>0</v>
      </c>
      <c r="M129" s="181">
        <f>M135</f>
        <v>0</v>
      </c>
      <c r="N129" s="181">
        <f t="shared" si="34"/>
        <v>580337</v>
      </c>
      <c r="O129" s="181">
        <f t="shared" si="34"/>
        <v>580337</v>
      </c>
      <c r="P129" s="181">
        <f t="shared" si="34"/>
        <v>580337</v>
      </c>
      <c r="Q129" s="181">
        <f t="shared" si="34"/>
        <v>580337</v>
      </c>
      <c r="R129" s="181">
        <f t="shared" si="34"/>
        <v>580337</v>
      </c>
      <c r="S129" s="181">
        <f t="shared" si="34"/>
        <v>580337</v>
      </c>
      <c r="T129" s="181">
        <f t="shared" si="34"/>
        <v>580337</v>
      </c>
      <c r="U129" s="181">
        <f t="shared" si="34"/>
        <v>580337</v>
      </c>
      <c r="V129" s="181">
        <f t="shared" si="34"/>
        <v>48362</v>
      </c>
      <c r="W129" s="396">
        <f>SUM(L135:V135)</f>
        <v>4691058</v>
      </c>
      <c r="X129" s="40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</row>
    <row r="130" spans="1:197" ht="6.75" hidden="1" customHeight="1">
      <c r="A130" s="520">
        <v>1</v>
      </c>
      <c r="B130" s="512" t="s">
        <v>63</v>
      </c>
      <c r="C130" s="407">
        <v>2020</v>
      </c>
      <c r="D130" s="340">
        <v>2034</v>
      </c>
      <c r="E130" s="339" t="s">
        <v>252</v>
      </c>
      <c r="F130" s="396">
        <f>531969+W129+580337+580337</f>
        <v>6383701</v>
      </c>
      <c r="G130" s="338">
        <v>90015</v>
      </c>
      <c r="H130" s="164"/>
      <c r="I130" s="182" t="s">
        <v>28</v>
      </c>
      <c r="J130" s="183"/>
      <c r="K130" s="183"/>
      <c r="L130" s="184"/>
      <c r="M130" s="156"/>
      <c r="N130" s="185"/>
      <c r="O130" s="185"/>
      <c r="P130" s="185"/>
      <c r="Q130" s="186"/>
      <c r="R130" s="186"/>
      <c r="S130" s="186"/>
      <c r="T130" s="186"/>
      <c r="U130" s="186"/>
      <c r="V130" s="186"/>
      <c r="W130" s="396"/>
      <c r="X130" s="40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</row>
    <row r="131" spans="1:197" ht="12" customHeight="1">
      <c r="A131" s="520"/>
      <c r="B131" s="512"/>
      <c r="C131" s="407"/>
      <c r="D131" s="340"/>
      <c r="E131" s="339"/>
      <c r="F131" s="396"/>
      <c r="G131" s="338"/>
      <c r="H131" s="164">
        <v>6050</v>
      </c>
      <c r="I131" s="182" t="s">
        <v>28</v>
      </c>
      <c r="J131" s="163">
        <v>577801</v>
      </c>
      <c r="K131" s="183">
        <v>0</v>
      </c>
      <c r="L131" s="187"/>
      <c r="M131" s="155"/>
      <c r="N131" s="155">
        <v>580337</v>
      </c>
      <c r="O131" s="155">
        <v>580337</v>
      </c>
      <c r="P131" s="155">
        <v>580337</v>
      </c>
      <c r="Q131" s="155">
        <v>580337</v>
      </c>
      <c r="R131" s="155">
        <v>580337</v>
      </c>
      <c r="S131" s="155">
        <v>580337</v>
      </c>
      <c r="T131" s="155">
        <v>580337</v>
      </c>
      <c r="U131" s="155">
        <v>580337</v>
      </c>
      <c r="V131" s="155">
        <v>48362</v>
      </c>
      <c r="W131" s="396"/>
      <c r="X131" s="40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</row>
    <row r="132" spans="1:197" ht="12" customHeight="1">
      <c r="A132" s="520"/>
      <c r="B132" s="512"/>
      <c r="C132" s="407"/>
      <c r="D132" s="340"/>
      <c r="E132" s="339"/>
      <c r="F132" s="396"/>
      <c r="G132" s="338"/>
      <c r="H132" s="164"/>
      <c r="I132" s="182" t="s">
        <v>31</v>
      </c>
      <c r="J132" s="183"/>
      <c r="K132" s="183"/>
      <c r="L132" s="184"/>
      <c r="M132" s="186"/>
      <c r="N132" s="185"/>
      <c r="O132" s="185"/>
      <c r="P132" s="185"/>
      <c r="Q132" s="186"/>
      <c r="R132" s="186"/>
      <c r="S132" s="186"/>
      <c r="T132" s="186"/>
      <c r="U132" s="186"/>
      <c r="V132" s="186"/>
      <c r="W132" s="396"/>
      <c r="X132" s="40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</row>
    <row r="133" spans="1:197" ht="12" customHeight="1">
      <c r="A133" s="520"/>
      <c r="B133" s="512"/>
      <c r="C133" s="407"/>
      <c r="D133" s="340"/>
      <c r="E133" s="339"/>
      <c r="F133" s="396"/>
      <c r="G133" s="338"/>
      <c r="H133" s="164"/>
      <c r="I133" s="182" t="s">
        <v>30</v>
      </c>
      <c r="J133" s="163">
        <v>2637562</v>
      </c>
      <c r="K133" s="183"/>
      <c r="L133" s="184"/>
      <c r="M133" s="186"/>
      <c r="N133" s="185"/>
      <c r="O133" s="185"/>
      <c r="P133" s="185"/>
      <c r="Q133" s="185"/>
      <c r="R133" s="186"/>
      <c r="S133" s="186"/>
      <c r="T133" s="186"/>
      <c r="U133" s="186"/>
      <c r="V133" s="186"/>
      <c r="W133" s="396"/>
      <c r="X133" s="40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</row>
    <row r="134" spans="1:197" ht="12" customHeight="1">
      <c r="A134" s="520"/>
      <c r="B134" s="512"/>
      <c r="C134" s="407"/>
      <c r="D134" s="340"/>
      <c r="E134" s="339"/>
      <c r="F134" s="396"/>
      <c r="G134" s="338"/>
      <c r="H134" s="169"/>
      <c r="I134" s="154" t="s">
        <v>33</v>
      </c>
      <c r="J134" s="188"/>
      <c r="K134" s="189"/>
      <c r="L134" s="184"/>
      <c r="M134" s="186"/>
      <c r="N134" s="185"/>
      <c r="O134" s="185"/>
      <c r="P134" s="185"/>
      <c r="Q134" s="185"/>
      <c r="R134" s="186"/>
      <c r="S134" s="186"/>
      <c r="T134" s="186"/>
      <c r="U134" s="186"/>
      <c r="V134" s="186"/>
      <c r="W134" s="396"/>
      <c r="X134" s="40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</row>
    <row r="135" spans="1:197" ht="17.45" customHeight="1">
      <c r="A135" s="520"/>
      <c r="B135" s="512"/>
      <c r="C135" s="407"/>
      <c r="D135" s="340"/>
      <c r="E135" s="339"/>
      <c r="F135" s="396"/>
      <c r="G135" s="338"/>
      <c r="H135" s="153"/>
      <c r="I135" s="190" t="s">
        <v>26</v>
      </c>
      <c r="J135" s="160">
        <f>SUM(J130:J134)</f>
        <v>3215363</v>
      </c>
      <c r="K135" s="160">
        <f t="shared" ref="K135:L135" si="35">SUM(K130:K134)</f>
        <v>0</v>
      </c>
      <c r="L135" s="191">
        <f t="shared" si="35"/>
        <v>0</v>
      </c>
      <c r="M135" s="161">
        <f>M131</f>
        <v>0</v>
      </c>
      <c r="N135" s="161">
        <f t="shared" ref="N135:V135" si="36">N131</f>
        <v>580337</v>
      </c>
      <c r="O135" s="161">
        <f t="shared" si="36"/>
        <v>580337</v>
      </c>
      <c r="P135" s="161">
        <f t="shared" si="36"/>
        <v>580337</v>
      </c>
      <c r="Q135" s="161">
        <f t="shared" si="36"/>
        <v>580337</v>
      </c>
      <c r="R135" s="161">
        <f t="shared" si="36"/>
        <v>580337</v>
      </c>
      <c r="S135" s="161">
        <f t="shared" si="36"/>
        <v>580337</v>
      </c>
      <c r="T135" s="161">
        <f t="shared" si="36"/>
        <v>580337</v>
      </c>
      <c r="U135" s="161">
        <f t="shared" si="36"/>
        <v>580337</v>
      </c>
      <c r="V135" s="161">
        <f t="shared" si="36"/>
        <v>48362</v>
      </c>
      <c r="W135" s="396"/>
      <c r="X135" s="40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</row>
    <row r="136" spans="1:197" ht="16.5" customHeight="1">
      <c r="A136" s="68" t="s">
        <v>39</v>
      </c>
      <c r="B136" s="489" t="s">
        <v>68</v>
      </c>
      <c r="C136" s="489"/>
      <c r="D136" s="489"/>
      <c r="E136" s="489"/>
      <c r="F136" s="232">
        <f>F137+F168</f>
        <v>93867496.719999999</v>
      </c>
      <c r="G136" s="233" t="s">
        <v>11</v>
      </c>
      <c r="H136" s="233" t="s">
        <v>11</v>
      </c>
      <c r="I136" s="233" t="s">
        <v>11</v>
      </c>
      <c r="J136" s="232" t="e">
        <f t="shared" ref="J136:S136" si="37">J137+J168</f>
        <v>#REF!</v>
      </c>
      <c r="K136" s="232" t="e">
        <f t="shared" si="37"/>
        <v>#REF!</v>
      </c>
      <c r="L136" s="232">
        <f>L137+L168</f>
        <v>0</v>
      </c>
      <c r="M136" s="232" t="e">
        <f t="shared" si="37"/>
        <v>#REF!</v>
      </c>
      <c r="N136" s="232">
        <f t="shared" si="37"/>
        <v>10034797</v>
      </c>
      <c r="O136" s="232">
        <f t="shared" si="37"/>
        <v>11209809</v>
      </c>
      <c r="P136" s="232">
        <f t="shared" si="37"/>
        <v>12768541</v>
      </c>
      <c r="Q136" s="232">
        <f t="shared" si="37"/>
        <v>12501263</v>
      </c>
      <c r="R136" s="232">
        <f t="shared" si="37"/>
        <v>7460000</v>
      </c>
      <c r="S136" s="232">
        <f t="shared" si="37"/>
        <v>5270000</v>
      </c>
      <c r="T136" s="232">
        <f>T137+T168</f>
        <v>2120000</v>
      </c>
      <c r="U136" s="232">
        <f>U137+U168</f>
        <v>1620000</v>
      </c>
      <c r="V136" s="232">
        <f>V137+V168</f>
        <v>0</v>
      </c>
      <c r="W136" s="232">
        <f>W137+W168</f>
        <v>62984410</v>
      </c>
      <c r="X136" s="40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</row>
    <row r="137" spans="1:197" ht="12.75" customHeight="1">
      <c r="A137" s="56" t="s">
        <v>40</v>
      </c>
      <c r="B137" s="495" t="s">
        <v>20</v>
      </c>
      <c r="C137" s="495"/>
      <c r="D137" s="495"/>
      <c r="E137" s="495"/>
      <c r="F137" s="57">
        <f>SUM(F138:F162)</f>
        <v>93960</v>
      </c>
      <c r="G137" s="56" t="s">
        <v>11</v>
      </c>
      <c r="H137" s="56" t="s">
        <v>11</v>
      </c>
      <c r="I137" s="56" t="s">
        <v>11</v>
      </c>
      <c r="J137" s="225" t="e">
        <f>J147+J157+J162+#REF!</f>
        <v>#REF!</v>
      </c>
      <c r="K137" s="234" t="e">
        <f>K147+K162+#REF!</f>
        <v>#REF!</v>
      </c>
      <c r="L137" s="234">
        <f t="shared" ref="L137:V137" si="38">L142</f>
        <v>0</v>
      </c>
      <c r="M137" s="234">
        <f>M142+M162</f>
        <v>0</v>
      </c>
      <c r="N137" s="234">
        <f t="shared" ref="N137" si="39">N142+N162</f>
        <v>30860</v>
      </c>
      <c r="O137" s="234">
        <f t="shared" si="38"/>
        <v>28100</v>
      </c>
      <c r="P137" s="234">
        <f t="shared" si="38"/>
        <v>28100</v>
      </c>
      <c r="Q137" s="234">
        <f t="shared" si="38"/>
        <v>0</v>
      </c>
      <c r="R137" s="234">
        <f t="shared" si="38"/>
        <v>0</v>
      </c>
      <c r="S137" s="234">
        <f t="shared" si="38"/>
        <v>0</v>
      </c>
      <c r="T137" s="234">
        <f t="shared" si="38"/>
        <v>0</v>
      </c>
      <c r="U137" s="234">
        <f t="shared" si="38"/>
        <v>0</v>
      </c>
      <c r="V137" s="234">
        <f t="shared" si="38"/>
        <v>0</v>
      </c>
      <c r="W137" s="234">
        <f>W138+W158</f>
        <v>87060</v>
      </c>
      <c r="X137" s="40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</row>
    <row r="138" spans="1:197" ht="11.25" customHeight="1">
      <c r="A138" s="351">
        <v>1</v>
      </c>
      <c r="B138" s="511" t="s">
        <v>260</v>
      </c>
      <c r="C138" s="352">
        <v>2026</v>
      </c>
      <c r="D138" s="352">
        <v>2028</v>
      </c>
      <c r="E138" s="353" t="s">
        <v>259</v>
      </c>
      <c r="F138" s="403">
        <f>W138</f>
        <v>84300</v>
      </c>
      <c r="G138" s="345"/>
      <c r="H138" s="88"/>
      <c r="I138" s="209" t="s">
        <v>28</v>
      </c>
      <c r="J138" s="172"/>
      <c r="K138" s="172"/>
      <c r="L138" s="224"/>
      <c r="M138" s="224"/>
      <c r="N138" s="224">
        <v>28100</v>
      </c>
      <c r="O138" s="224">
        <v>28100</v>
      </c>
      <c r="P138" s="224">
        <v>28100</v>
      </c>
      <c r="Q138" s="176"/>
      <c r="R138" s="176"/>
      <c r="S138" s="176"/>
      <c r="T138" s="176"/>
      <c r="U138" s="176"/>
      <c r="V138" s="176"/>
      <c r="W138" s="403">
        <f>SUM(L142:V157)</f>
        <v>84300</v>
      </c>
      <c r="X138" s="40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</row>
    <row r="139" spans="1:197" ht="9" customHeight="1">
      <c r="A139" s="351"/>
      <c r="B139" s="512"/>
      <c r="C139" s="352"/>
      <c r="D139" s="352"/>
      <c r="E139" s="353"/>
      <c r="F139" s="403"/>
      <c r="G139" s="345"/>
      <c r="H139" s="86"/>
      <c r="I139" s="58" t="s">
        <v>31</v>
      </c>
      <c r="J139" s="87"/>
      <c r="K139" s="172"/>
      <c r="L139" s="172"/>
      <c r="M139" s="172"/>
      <c r="N139" s="176"/>
      <c r="O139" s="176"/>
      <c r="P139" s="176"/>
      <c r="Q139" s="176"/>
      <c r="R139" s="176"/>
      <c r="S139" s="176"/>
      <c r="T139" s="176"/>
      <c r="U139" s="176"/>
      <c r="V139" s="176"/>
      <c r="W139" s="403"/>
      <c r="X139" s="40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</row>
    <row r="140" spans="1:197" ht="11.25" customHeight="1">
      <c r="A140" s="351"/>
      <c r="B140" s="512"/>
      <c r="C140" s="352"/>
      <c r="D140" s="352"/>
      <c r="E140" s="353"/>
      <c r="F140" s="403"/>
      <c r="G140" s="345"/>
      <c r="H140" s="86"/>
      <c r="I140" s="67" t="s">
        <v>30</v>
      </c>
      <c r="J140" s="87">
        <v>246103</v>
      </c>
      <c r="K140" s="172">
        <v>326859</v>
      </c>
      <c r="L140" s="172"/>
      <c r="M140" s="172"/>
      <c r="N140" s="176"/>
      <c r="O140" s="176"/>
      <c r="P140" s="176"/>
      <c r="Q140" s="176"/>
      <c r="R140" s="176"/>
      <c r="S140" s="176"/>
      <c r="T140" s="176"/>
      <c r="U140" s="176"/>
      <c r="V140" s="176"/>
      <c r="W140" s="403"/>
      <c r="X140" s="40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</row>
    <row r="141" spans="1:197" ht="11.25" customHeight="1">
      <c r="A141" s="351"/>
      <c r="B141" s="512"/>
      <c r="C141" s="352"/>
      <c r="D141" s="352"/>
      <c r="E141" s="353"/>
      <c r="F141" s="403"/>
      <c r="G141" s="345"/>
      <c r="H141" s="89"/>
      <c r="I141" s="60" t="s">
        <v>33</v>
      </c>
      <c r="J141" s="225"/>
      <c r="K141" s="226"/>
      <c r="L141" s="172"/>
      <c r="M141" s="172"/>
      <c r="N141" s="176"/>
      <c r="O141" s="176"/>
      <c r="P141" s="176"/>
      <c r="Q141" s="176"/>
      <c r="R141" s="176"/>
      <c r="S141" s="176"/>
      <c r="T141" s="176"/>
      <c r="U141" s="176"/>
      <c r="V141" s="176"/>
      <c r="W141" s="403"/>
      <c r="X141" s="40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</row>
    <row r="142" spans="1:197" ht="12" customHeight="1">
      <c r="A142" s="351"/>
      <c r="B142" s="512"/>
      <c r="C142" s="352"/>
      <c r="D142" s="352"/>
      <c r="E142" s="353"/>
      <c r="F142" s="403"/>
      <c r="G142" s="345"/>
      <c r="H142" s="88"/>
      <c r="I142" s="59" t="s">
        <v>26</v>
      </c>
      <c r="J142" s="65">
        <f t="shared" ref="J142:P142" si="40">SUM(J138:J141)</f>
        <v>246103</v>
      </c>
      <c r="K142" s="227">
        <f t="shared" si="40"/>
        <v>326859</v>
      </c>
      <c r="L142" s="178">
        <f t="shared" si="40"/>
        <v>0</v>
      </c>
      <c r="M142" s="178">
        <f t="shared" si="40"/>
        <v>0</v>
      </c>
      <c r="N142" s="178">
        <f t="shared" si="40"/>
        <v>28100</v>
      </c>
      <c r="O142" s="178">
        <f t="shared" si="40"/>
        <v>28100</v>
      </c>
      <c r="P142" s="178">
        <f t="shared" si="40"/>
        <v>28100</v>
      </c>
      <c r="Q142" s="178"/>
      <c r="R142" s="178"/>
      <c r="S142" s="178"/>
      <c r="T142" s="178"/>
      <c r="U142" s="178"/>
      <c r="V142" s="178"/>
      <c r="W142" s="403"/>
      <c r="X142" s="40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</row>
    <row r="143" spans="1:197" ht="15" hidden="1" customHeight="1">
      <c r="A143" s="383">
        <v>1</v>
      </c>
      <c r="B143" s="359" t="s">
        <v>125</v>
      </c>
      <c r="C143" s="443">
        <v>2017</v>
      </c>
      <c r="D143" s="443">
        <v>2021</v>
      </c>
      <c r="E143" s="468" t="s">
        <v>27</v>
      </c>
      <c r="F143" s="432">
        <v>0</v>
      </c>
      <c r="G143" s="458" t="s">
        <v>42</v>
      </c>
      <c r="H143" s="104">
        <v>4300</v>
      </c>
      <c r="I143" s="105" t="s">
        <v>34</v>
      </c>
      <c r="J143" s="106">
        <v>4670</v>
      </c>
      <c r="K143" s="106">
        <v>4670</v>
      </c>
      <c r="L143" s="106"/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486">
        <f>SUM(L147:O147)</f>
        <v>0</v>
      </c>
      <c r="X143" s="40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</row>
    <row r="144" spans="1:197" ht="15" hidden="1" customHeight="1">
      <c r="A144" s="383"/>
      <c r="B144" s="359"/>
      <c r="C144" s="443"/>
      <c r="D144" s="443"/>
      <c r="E144" s="468"/>
      <c r="F144" s="432"/>
      <c r="G144" s="458"/>
      <c r="H144" s="104"/>
      <c r="I144" s="105" t="s">
        <v>31</v>
      </c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486"/>
      <c r="X144" s="40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</row>
    <row r="145" spans="1:197" ht="14.25" hidden="1" customHeight="1">
      <c r="A145" s="383"/>
      <c r="B145" s="359"/>
      <c r="C145" s="443"/>
      <c r="D145" s="443"/>
      <c r="E145" s="468"/>
      <c r="F145" s="432"/>
      <c r="G145" s="458"/>
      <c r="H145" s="104"/>
      <c r="I145" s="105" t="s">
        <v>30</v>
      </c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486"/>
      <c r="X145" s="40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</row>
    <row r="146" spans="1:197" ht="13.5" hidden="1" customHeight="1">
      <c r="A146" s="383"/>
      <c r="B146" s="359"/>
      <c r="C146" s="443"/>
      <c r="D146" s="443"/>
      <c r="E146" s="468"/>
      <c r="F146" s="432"/>
      <c r="G146" s="458"/>
      <c r="H146" s="104"/>
      <c r="I146" s="105" t="s">
        <v>33</v>
      </c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486"/>
      <c r="X146" s="40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</row>
    <row r="147" spans="1:197" ht="11.25" hidden="1" customHeight="1">
      <c r="A147" s="383"/>
      <c r="B147" s="359"/>
      <c r="C147" s="443"/>
      <c r="D147" s="443"/>
      <c r="E147" s="468"/>
      <c r="F147" s="432"/>
      <c r="G147" s="458"/>
      <c r="H147" s="104"/>
      <c r="I147" s="108" t="s">
        <v>26</v>
      </c>
      <c r="J147" s="109">
        <f>SUM(J143:J146)</f>
        <v>4670</v>
      </c>
      <c r="K147" s="109">
        <f>SUM(K143:K146)</f>
        <v>4670</v>
      </c>
      <c r="L147" s="109">
        <f>SUM(L143:L146)</f>
        <v>0</v>
      </c>
      <c r="M147" s="109">
        <f>SUM(M143:M146)</f>
        <v>0</v>
      </c>
      <c r="N147" s="109"/>
      <c r="O147" s="109"/>
      <c r="P147" s="109"/>
      <c r="Q147" s="109"/>
      <c r="R147" s="109"/>
      <c r="S147" s="109"/>
      <c r="T147" s="109"/>
      <c r="U147" s="109"/>
      <c r="V147" s="109"/>
      <c r="W147" s="486"/>
      <c r="X147" s="40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</row>
    <row r="148" spans="1:197" ht="16.5" hidden="1" customHeight="1">
      <c r="A148" s="351">
        <v>3</v>
      </c>
      <c r="B148" s="359" t="s">
        <v>92</v>
      </c>
      <c r="C148" s="443">
        <v>2007</v>
      </c>
      <c r="D148" s="443">
        <v>2025</v>
      </c>
      <c r="E148" s="468" t="s">
        <v>27</v>
      </c>
      <c r="F148" s="432">
        <v>0</v>
      </c>
      <c r="G148" s="433">
        <v>60004</v>
      </c>
      <c r="H148" s="104">
        <v>2310</v>
      </c>
      <c r="I148" s="105" t="s">
        <v>28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/>
      <c r="Q148" s="106"/>
      <c r="R148" s="106"/>
      <c r="S148" s="106"/>
      <c r="T148" s="106"/>
      <c r="U148" s="106"/>
      <c r="V148" s="106"/>
      <c r="W148" s="486">
        <f>SUM(L152:O152)</f>
        <v>0</v>
      </c>
      <c r="X148" s="40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</row>
    <row r="149" spans="1:197" ht="15.75" hidden="1" customHeight="1">
      <c r="A149" s="351"/>
      <c r="B149" s="359"/>
      <c r="C149" s="443"/>
      <c r="D149" s="443"/>
      <c r="E149" s="468"/>
      <c r="F149" s="432"/>
      <c r="G149" s="433"/>
      <c r="H149" s="104"/>
      <c r="I149" s="105" t="s">
        <v>31</v>
      </c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486"/>
      <c r="X149" s="40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</row>
    <row r="150" spans="1:197" ht="15.75" hidden="1" customHeight="1">
      <c r="A150" s="351"/>
      <c r="B150" s="359"/>
      <c r="C150" s="443"/>
      <c r="D150" s="443"/>
      <c r="E150" s="468"/>
      <c r="F150" s="432"/>
      <c r="G150" s="433"/>
      <c r="H150" s="104"/>
      <c r="I150" s="105" t="s">
        <v>30</v>
      </c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486"/>
      <c r="X150" s="40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</row>
    <row r="151" spans="1:197" ht="12.75" hidden="1" customHeight="1">
      <c r="A151" s="351"/>
      <c r="B151" s="359"/>
      <c r="C151" s="443"/>
      <c r="D151" s="443"/>
      <c r="E151" s="468"/>
      <c r="F151" s="432"/>
      <c r="G151" s="433"/>
      <c r="H151" s="104"/>
      <c r="I151" s="105" t="s">
        <v>33</v>
      </c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486"/>
      <c r="X151" s="40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</row>
    <row r="152" spans="1:197" ht="17.25" hidden="1" customHeight="1">
      <c r="A152" s="351"/>
      <c r="B152" s="359"/>
      <c r="C152" s="443"/>
      <c r="D152" s="443"/>
      <c r="E152" s="468"/>
      <c r="F152" s="432"/>
      <c r="G152" s="433"/>
      <c r="H152" s="104"/>
      <c r="I152" s="108" t="s">
        <v>26</v>
      </c>
      <c r="J152" s="109">
        <f t="shared" ref="J152:N152" si="41">SUM(J148:J151)</f>
        <v>0</v>
      </c>
      <c r="K152" s="109">
        <f t="shared" si="41"/>
        <v>0</v>
      </c>
      <c r="L152" s="109">
        <f t="shared" si="41"/>
        <v>0</v>
      </c>
      <c r="M152" s="109">
        <f t="shared" si="41"/>
        <v>0</v>
      </c>
      <c r="N152" s="109">
        <f t="shared" si="41"/>
        <v>0</v>
      </c>
      <c r="O152" s="109">
        <v>0</v>
      </c>
      <c r="P152" s="109"/>
      <c r="Q152" s="109"/>
      <c r="R152" s="109"/>
      <c r="S152" s="109"/>
      <c r="T152" s="109"/>
      <c r="U152" s="109"/>
      <c r="V152" s="109"/>
      <c r="W152" s="486"/>
      <c r="X152" s="40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</row>
    <row r="153" spans="1:197" ht="14.25" hidden="1" customHeight="1">
      <c r="A153" s="351">
        <v>2</v>
      </c>
      <c r="B153" s="359" t="s">
        <v>99</v>
      </c>
      <c r="C153" s="443">
        <v>2019</v>
      </c>
      <c r="D153" s="443">
        <v>2020</v>
      </c>
      <c r="E153" s="468" t="s">
        <v>27</v>
      </c>
      <c r="F153" s="432"/>
      <c r="G153" s="433">
        <v>71012</v>
      </c>
      <c r="H153" s="104">
        <v>4300</v>
      </c>
      <c r="I153" s="105" t="s">
        <v>28</v>
      </c>
      <c r="J153" s="106">
        <v>100000</v>
      </c>
      <c r="K153" s="106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486">
        <f>SUM(L157:O157)</f>
        <v>0</v>
      </c>
      <c r="X153" s="40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</row>
    <row r="154" spans="1:197" ht="14.25" hidden="1" customHeight="1">
      <c r="A154" s="351"/>
      <c r="B154" s="359"/>
      <c r="C154" s="443"/>
      <c r="D154" s="443"/>
      <c r="E154" s="468"/>
      <c r="F154" s="432"/>
      <c r="G154" s="433"/>
      <c r="H154" s="104"/>
      <c r="I154" s="105" t="s">
        <v>31</v>
      </c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486"/>
      <c r="X154" s="40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</row>
    <row r="155" spans="1:197" ht="14.25" hidden="1" customHeight="1">
      <c r="A155" s="351"/>
      <c r="B155" s="359"/>
      <c r="C155" s="443"/>
      <c r="D155" s="443"/>
      <c r="E155" s="468"/>
      <c r="F155" s="432"/>
      <c r="G155" s="433"/>
      <c r="H155" s="104"/>
      <c r="I155" s="105" t="s">
        <v>30</v>
      </c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486"/>
      <c r="X155" s="40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</row>
    <row r="156" spans="1:197" ht="14.25" hidden="1" customHeight="1">
      <c r="A156" s="351"/>
      <c r="B156" s="359"/>
      <c r="C156" s="443"/>
      <c r="D156" s="443"/>
      <c r="E156" s="468"/>
      <c r="F156" s="432"/>
      <c r="G156" s="433"/>
      <c r="H156" s="104"/>
      <c r="I156" s="105" t="s">
        <v>33</v>
      </c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486"/>
      <c r="X156" s="40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</row>
    <row r="157" spans="1:197" ht="0.75" customHeight="1">
      <c r="A157" s="351"/>
      <c r="B157" s="359"/>
      <c r="C157" s="443"/>
      <c r="D157" s="443"/>
      <c r="E157" s="468"/>
      <c r="F157" s="432"/>
      <c r="G157" s="433"/>
      <c r="H157" s="104"/>
      <c r="I157" s="108" t="s">
        <v>26</v>
      </c>
      <c r="J157" s="109">
        <f t="shared" ref="J157:O157" si="42">SUM(J153:J156)</f>
        <v>100000</v>
      </c>
      <c r="K157" s="109">
        <f t="shared" si="42"/>
        <v>0</v>
      </c>
      <c r="L157" s="109">
        <f t="shared" si="42"/>
        <v>0</v>
      </c>
      <c r="M157" s="109">
        <f t="shared" si="42"/>
        <v>0</v>
      </c>
      <c r="N157" s="109">
        <f t="shared" si="42"/>
        <v>0</v>
      </c>
      <c r="O157" s="109">
        <f t="shared" si="42"/>
        <v>0</v>
      </c>
      <c r="P157" s="109"/>
      <c r="Q157" s="109"/>
      <c r="R157" s="109"/>
      <c r="S157" s="109"/>
      <c r="T157" s="109"/>
      <c r="U157" s="109"/>
      <c r="V157" s="109"/>
      <c r="W157" s="486"/>
      <c r="X157" s="40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</row>
    <row r="158" spans="1:197" ht="15" customHeight="1">
      <c r="A158" s="351">
        <v>2</v>
      </c>
      <c r="B158" s="355" t="s">
        <v>247</v>
      </c>
      <c r="C158" s="394">
        <v>2024</v>
      </c>
      <c r="D158" s="394">
        <v>2026</v>
      </c>
      <c r="E158" s="339" t="s">
        <v>252</v>
      </c>
      <c r="F158" s="341">
        <f>W158+3450+3450</f>
        <v>9660</v>
      </c>
      <c r="G158" s="382">
        <v>75023</v>
      </c>
      <c r="H158" s="86">
        <v>4300</v>
      </c>
      <c r="I158" s="209" t="s">
        <v>244</v>
      </c>
      <c r="J158" s="257">
        <v>88050</v>
      </c>
      <c r="K158" s="257">
        <v>88050</v>
      </c>
      <c r="L158" s="260"/>
      <c r="M158" s="257"/>
      <c r="N158" s="257">
        <v>2760</v>
      </c>
      <c r="O158" s="257"/>
      <c r="P158" s="257"/>
      <c r="Q158" s="257"/>
      <c r="R158" s="257"/>
      <c r="S158" s="257"/>
      <c r="T158" s="257"/>
      <c r="U158" s="257"/>
      <c r="V158" s="257"/>
      <c r="W158" s="403">
        <f>SUM(L162:O162)</f>
        <v>2760</v>
      </c>
      <c r="X158" s="40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</row>
    <row r="159" spans="1:197" ht="11.25" customHeight="1">
      <c r="A159" s="351"/>
      <c r="B159" s="355"/>
      <c r="C159" s="394"/>
      <c r="D159" s="394"/>
      <c r="E159" s="339"/>
      <c r="F159" s="341"/>
      <c r="G159" s="382"/>
      <c r="H159" s="86"/>
      <c r="I159" s="209" t="s">
        <v>31</v>
      </c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403"/>
      <c r="X159" s="40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</row>
    <row r="160" spans="1:197" ht="15" customHeight="1">
      <c r="A160" s="351"/>
      <c r="B160" s="355"/>
      <c r="C160" s="394"/>
      <c r="D160" s="394"/>
      <c r="E160" s="339"/>
      <c r="F160" s="341"/>
      <c r="G160" s="382"/>
      <c r="H160" s="86"/>
      <c r="I160" s="209" t="s">
        <v>30</v>
      </c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403"/>
      <c r="X160" s="40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</row>
    <row r="161" spans="1:197" ht="9.75" customHeight="1">
      <c r="A161" s="351"/>
      <c r="B161" s="355"/>
      <c r="C161" s="394"/>
      <c r="D161" s="394"/>
      <c r="E161" s="339"/>
      <c r="F161" s="341"/>
      <c r="G161" s="382"/>
      <c r="H161" s="86"/>
      <c r="I161" s="209" t="s">
        <v>33</v>
      </c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403"/>
      <c r="X161" s="40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</row>
    <row r="162" spans="1:197" ht="12" customHeight="1">
      <c r="A162" s="351"/>
      <c r="B162" s="355"/>
      <c r="C162" s="394"/>
      <c r="D162" s="394"/>
      <c r="E162" s="339"/>
      <c r="F162" s="341"/>
      <c r="G162" s="382"/>
      <c r="H162" s="86"/>
      <c r="I162" s="59" t="s">
        <v>26</v>
      </c>
      <c r="J162" s="259">
        <f t="shared" ref="J162:P162" si="43">SUM(J158:J161)</f>
        <v>88050</v>
      </c>
      <c r="K162" s="259">
        <f t="shared" si="43"/>
        <v>88050</v>
      </c>
      <c r="L162" s="259">
        <f t="shared" si="43"/>
        <v>0</v>
      </c>
      <c r="M162" s="259">
        <f t="shared" si="43"/>
        <v>0</v>
      </c>
      <c r="N162" s="259">
        <f t="shared" si="43"/>
        <v>2760</v>
      </c>
      <c r="O162" s="259">
        <f t="shared" si="43"/>
        <v>0</v>
      </c>
      <c r="P162" s="259">
        <f t="shared" si="43"/>
        <v>0</v>
      </c>
      <c r="Q162" s="259"/>
      <c r="R162" s="259"/>
      <c r="S162" s="259"/>
      <c r="T162" s="259"/>
      <c r="U162" s="259"/>
      <c r="V162" s="259"/>
      <c r="W162" s="403"/>
      <c r="X162" s="40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</row>
    <row r="163" spans="1:197" ht="15" hidden="1" customHeight="1">
      <c r="A163" s="351">
        <v>6</v>
      </c>
      <c r="B163" s="359" t="s">
        <v>93</v>
      </c>
      <c r="C163" s="443">
        <v>2014</v>
      </c>
      <c r="D163" s="443">
        <v>2019</v>
      </c>
      <c r="E163" s="468" t="s">
        <v>27</v>
      </c>
      <c r="F163" s="432">
        <v>0</v>
      </c>
      <c r="G163" s="433">
        <v>90002</v>
      </c>
      <c r="H163" s="104">
        <v>4300</v>
      </c>
      <c r="I163" s="105" t="s">
        <v>28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/>
      <c r="P163" s="106"/>
      <c r="Q163" s="106"/>
      <c r="R163" s="106"/>
      <c r="S163" s="106"/>
      <c r="T163" s="106"/>
      <c r="U163" s="106"/>
      <c r="V163" s="106"/>
      <c r="W163" s="432">
        <f>SUM(J167:L167)</f>
        <v>0</v>
      </c>
      <c r="X163" s="40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</row>
    <row r="164" spans="1:197" ht="15" hidden="1" customHeight="1">
      <c r="A164" s="351"/>
      <c r="B164" s="359"/>
      <c r="C164" s="443"/>
      <c r="D164" s="443"/>
      <c r="E164" s="468"/>
      <c r="F164" s="432"/>
      <c r="G164" s="433"/>
      <c r="H164" s="104"/>
      <c r="I164" s="105" t="s">
        <v>31</v>
      </c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432"/>
      <c r="X164" s="40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</row>
    <row r="165" spans="1:197" ht="15" hidden="1" customHeight="1">
      <c r="A165" s="351"/>
      <c r="B165" s="359"/>
      <c r="C165" s="443"/>
      <c r="D165" s="443"/>
      <c r="E165" s="468"/>
      <c r="F165" s="432"/>
      <c r="G165" s="433"/>
      <c r="H165" s="104"/>
      <c r="I165" s="105" t="s">
        <v>30</v>
      </c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432"/>
      <c r="X165" s="40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</row>
    <row r="166" spans="1:197" ht="18.75" hidden="1" customHeight="1">
      <c r="A166" s="351"/>
      <c r="B166" s="359"/>
      <c r="C166" s="443"/>
      <c r="D166" s="443"/>
      <c r="E166" s="468"/>
      <c r="F166" s="432"/>
      <c r="G166" s="433"/>
      <c r="H166" s="104"/>
      <c r="I166" s="105" t="s">
        <v>33</v>
      </c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432"/>
      <c r="X166" s="40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</row>
    <row r="167" spans="1:197" ht="16.5" hidden="1">
      <c r="A167" s="351"/>
      <c r="B167" s="359"/>
      <c r="C167" s="443"/>
      <c r="D167" s="443"/>
      <c r="E167" s="468"/>
      <c r="F167" s="432"/>
      <c r="G167" s="433"/>
      <c r="H167" s="104"/>
      <c r="I167" s="108" t="s">
        <v>26</v>
      </c>
      <c r="J167" s="109">
        <f t="shared" ref="J167:M167" si="44">SUM(J163:J166)</f>
        <v>0</v>
      </c>
      <c r="K167" s="109">
        <f t="shared" si="44"/>
        <v>0</v>
      </c>
      <c r="L167" s="109">
        <f t="shared" si="44"/>
        <v>0</v>
      </c>
      <c r="M167" s="109">
        <f t="shared" si="44"/>
        <v>0</v>
      </c>
      <c r="N167" s="109">
        <v>0</v>
      </c>
      <c r="O167" s="109"/>
      <c r="P167" s="109"/>
      <c r="Q167" s="109"/>
      <c r="R167" s="109"/>
      <c r="S167" s="109"/>
      <c r="T167" s="109"/>
      <c r="U167" s="109"/>
      <c r="V167" s="109"/>
      <c r="W167" s="432"/>
      <c r="X167" s="40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</row>
    <row r="168" spans="1:197" ht="17.25" customHeight="1">
      <c r="A168" s="56" t="s">
        <v>43</v>
      </c>
      <c r="B168" s="495" t="s">
        <v>22</v>
      </c>
      <c r="C168" s="495"/>
      <c r="D168" s="495"/>
      <c r="E168" s="495"/>
      <c r="F168" s="294">
        <f>F184+F194+F189+F200+F236+F241+F250+F251+F266+F271+F281+F296+F301+F311+F321+F361+F376+F381+F386+F391+F396+F411+F431+F441+F481+F486+F496+F506+F521+F576+F581+F586+F591+F611+F636+F641+F656+F661+F676+F697+F702+F712+F717+F727+F737+F747+F752+F767+F787+F179+F416+F621+F651+F511+F616+F215+F561+F606+F566+F571+F646+F246+F256+F261+F276+F286+F291+F306+F316+F326+F331+F336+F341+F406+F436+F491+F516+F631+F666+F671+F722+F687+F556+F692+F626+F205+F501+F772</f>
        <v>93773536.719999999</v>
      </c>
      <c r="G168" s="56" t="s">
        <v>11</v>
      </c>
      <c r="H168" s="56" t="s">
        <v>11</v>
      </c>
      <c r="I168" s="56" t="s">
        <v>11</v>
      </c>
      <c r="J168" s="57" t="e">
        <f>J173+J178+J183+J188+J193+J199+J204+J219+#REF!+J235+J230+J245+J250+J260+J265+J270+#REF!+J275+J280+J290+J295+J300+J305+J310+J315+J320+J325+J330+J335+J340+J345+J350+J355+J360+J370+J375+#REF!+J400+J405+J410+J415+J420+J425+J430+J435+J580+J585+#REF!+J590+J595+J600+J605+#REF!+J660+J665+#REF!+#REF!+#REF!+J680+J686+J691+J751+J756+J761+J766+J771+J776+J786+J781+J365+J225</f>
        <v>#REF!</v>
      </c>
      <c r="K168" s="57" t="e">
        <f>K173+K178+K183+K188+K193+K199+K204+K219+#REF!+K235+K230+K245+K250+K260+K265+K270+#REF!+K275+K280+K290+K295+K300+K305+K310+K315+K320+K325+K330+K335+K340+K345+K350+K355+K360+K370+K375+#REF!+K400+K405+K410+K415+K420+K425+K430+K435+K580+K585+#REF!+K590+K595+K600+K605+#REF!+K660+K665+#REF!+#REF!+#REF!+K680+K686+K691+K751+K756+K761+K766+K771+K776+K786+K781+K365+K225+K440+#REF!+K701+K706+K711+K716+#REF!</f>
        <v>#REF!</v>
      </c>
      <c r="L168" s="57">
        <f>L173+L178+L183+L188+L193+L199+L204+L219+L235+L230+L245+L250+L260+L265+L270+L275+L280+L290+L295+L300+L305+L310+L315+L320+L325+L330+L335+L340+L345+L350+L355+L360+L370+L375+L400+L405+L410+L415+L420+L425+L430+L435+L445+L450+L455+L460+L465+L470+L475+L485+L530+L535+L560+L615+L625+L635+L675+L721+L726+L791+L580+L585+L590+L595+L600+L605+L660+L665+L680+L686+L691+L751+L756+L761+L766+L771+L776+L786+L781+L365+L225+L440+L701+L706+L711+L716+L640+L731+L655+L209+L380+L480+L490+L495+L500+L505+L510+L540+L545+L550+L555+L645+L736+L515+L520+L525+L746+L214+L240+L630</f>
        <v>0</v>
      </c>
      <c r="M168" s="57" t="e">
        <f>M183+M188+M193+M199+M204+M250+M255+M260+M265+M270+M275+M280+M290+M295+M300+M305+M310+M315+M320+M325+M330+M335+M340+M345+M365+M380+M385+M390+M395+M400+M410+M415+M420+M435+M440+M445+M490+M495+M515+M520+M565+M570+M575+M580+M585+M590+M595+M620+M625+M635+M645+M650+M660+M665+M670+M675+M701+M706+M716+M721+M741+M751+M756+M771+M791+M691+#REF!+M560+M696</f>
        <v>#REF!</v>
      </c>
      <c r="N168" s="57">
        <f>N183+N193+N199+N204+N250+N260+N270+N275+N280+N295+N300+N305+N310+N315+N320+N325+N330+N335+N340+N345+N365+N380+N385+N390+N395+N400+N410+N415+N420+N435+N440+N445+N490+N495+N515+N520+N580+N585+N595+N600+N620+N630+N635+N650+N660+N665+N680+N691+N701+N706+N741+N756+N791+N255+N209+N500+N505+N640+N776</f>
        <v>10003937</v>
      </c>
      <c r="O168" s="57">
        <f t="shared" ref="O168:U168" si="45">O183+O193+O199+O204+O250+O260+O270+O275+O280+O295+O300+O305+O310+O315+O320+O325+O330+O335+O340+O345+O365+O380+O385+O390+O395+O400+O410+O415+O420+O435+O440+O445+O490+O495+O515+O520+O580+O585+O595+O600+O620+O630+O635+O650+O660+O665+O680+O691+O701+O706+O741+O756+O791+O255+O209+O500+O505+O640+O776</f>
        <v>11181709</v>
      </c>
      <c r="P168" s="57">
        <f t="shared" si="45"/>
        <v>12740441</v>
      </c>
      <c r="Q168" s="57">
        <f t="shared" si="45"/>
        <v>12501263</v>
      </c>
      <c r="R168" s="57">
        <f t="shared" si="45"/>
        <v>7460000</v>
      </c>
      <c r="S168" s="57">
        <f t="shared" si="45"/>
        <v>5270000</v>
      </c>
      <c r="T168" s="57">
        <f t="shared" si="45"/>
        <v>2120000</v>
      </c>
      <c r="U168" s="57">
        <f t="shared" si="45"/>
        <v>1620000</v>
      </c>
      <c r="V168" s="57">
        <f t="shared" ref="V168" si="46">V183+V188+V193+V199+V204+V250+V260+V265+V270+V275+V280+V290+V295+V300+V305+V310+V315+V320+V325+V330+V335+V340+V345+V365+V380+V385+V390+V395+V400+V410+V415+V420+V435+V440+V445+V490+V495+V515+V520+V580+V585+V590+V595+V600+V620+V625+V630+V635+V650+V660+V665+V680+V691+V701+V706+V741+V756+V771+V791+V255+V209+V500+V505+V640+V776</f>
        <v>0</v>
      </c>
      <c r="W168" s="57">
        <f>SUM(W174:W791)-W184-W261-W286-W586-W621-W767</f>
        <v>62897350</v>
      </c>
      <c r="X168" s="40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</row>
    <row r="169" spans="1:197" ht="17.25" hidden="1" customHeight="1">
      <c r="A169" s="351" t="s">
        <v>17</v>
      </c>
      <c r="B169" s="469" t="s">
        <v>126</v>
      </c>
      <c r="C169" s="443">
        <v>2009</v>
      </c>
      <c r="D169" s="443">
        <v>2020</v>
      </c>
      <c r="E169" s="468" t="s">
        <v>27</v>
      </c>
      <c r="F169" s="432"/>
      <c r="G169" s="458" t="s">
        <v>41</v>
      </c>
      <c r="H169" s="104">
        <v>6010</v>
      </c>
      <c r="I169" s="105" t="s">
        <v>28</v>
      </c>
      <c r="J169" s="106">
        <v>363200</v>
      </c>
      <c r="K169" s="106"/>
      <c r="L169" s="135"/>
      <c r="M169" s="135">
        <v>0</v>
      </c>
      <c r="N169" s="135">
        <v>0</v>
      </c>
      <c r="O169" s="135"/>
      <c r="P169" s="135"/>
      <c r="Q169" s="135"/>
      <c r="R169" s="135"/>
      <c r="S169" s="135"/>
      <c r="T169" s="135"/>
      <c r="U169" s="135"/>
      <c r="V169" s="135"/>
      <c r="W169" s="432">
        <v>0</v>
      </c>
      <c r="X169" s="40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</row>
    <row r="170" spans="1:197" ht="15.75" hidden="1" customHeight="1">
      <c r="A170" s="351"/>
      <c r="B170" s="469"/>
      <c r="C170" s="443"/>
      <c r="D170" s="443"/>
      <c r="E170" s="468"/>
      <c r="F170" s="432"/>
      <c r="G170" s="458"/>
      <c r="H170" s="104"/>
      <c r="I170" s="105" t="s">
        <v>31</v>
      </c>
      <c r="J170" s="106"/>
      <c r="K170" s="106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432"/>
      <c r="X170" s="40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</row>
    <row r="171" spans="1:197" ht="14.25" hidden="1" customHeight="1">
      <c r="A171" s="351"/>
      <c r="B171" s="469"/>
      <c r="C171" s="443"/>
      <c r="D171" s="443"/>
      <c r="E171" s="468"/>
      <c r="F171" s="432"/>
      <c r="G171" s="458"/>
      <c r="H171" s="104"/>
      <c r="I171" s="105" t="s">
        <v>30</v>
      </c>
      <c r="J171" s="106"/>
      <c r="K171" s="106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432"/>
      <c r="X171" s="40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</row>
    <row r="172" spans="1:197" ht="14.25" hidden="1" customHeight="1">
      <c r="A172" s="351"/>
      <c r="B172" s="469"/>
      <c r="C172" s="443"/>
      <c r="D172" s="443"/>
      <c r="E172" s="468"/>
      <c r="F172" s="432"/>
      <c r="G172" s="458"/>
      <c r="H172" s="104"/>
      <c r="I172" s="105" t="s">
        <v>33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432"/>
      <c r="X172" s="40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</row>
    <row r="173" spans="1:197" ht="11.25" hidden="1" customHeight="1">
      <c r="A173" s="351"/>
      <c r="B173" s="469"/>
      <c r="C173" s="443"/>
      <c r="D173" s="443"/>
      <c r="E173" s="468"/>
      <c r="F173" s="432"/>
      <c r="G173" s="458"/>
      <c r="H173" s="104"/>
      <c r="I173" s="108" t="s">
        <v>26</v>
      </c>
      <c r="J173" s="109">
        <f t="shared" ref="J173:N173" si="47">J169</f>
        <v>363200</v>
      </c>
      <c r="K173" s="109">
        <f t="shared" si="47"/>
        <v>0</v>
      </c>
      <c r="L173" s="109">
        <f t="shared" si="47"/>
        <v>0</v>
      </c>
      <c r="M173" s="109">
        <f t="shared" si="47"/>
        <v>0</v>
      </c>
      <c r="N173" s="109">
        <f t="shared" si="47"/>
        <v>0</v>
      </c>
      <c r="O173" s="109"/>
      <c r="P173" s="109"/>
      <c r="Q173" s="109"/>
      <c r="R173" s="109"/>
      <c r="S173" s="109"/>
      <c r="T173" s="109"/>
      <c r="U173" s="109"/>
      <c r="V173" s="109"/>
      <c r="W173" s="432"/>
      <c r="X173" s="40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</row>
    <row r="174" spans="1:197" ht="18" hidden="1" customHeight="1">
      <c r="A174" s="351">
        <v>1</v>
      </c>
      <c r="B174" s="521" t="s">
        <v>160</v>
      </c>
      <c r="C174" s="393">
        <v>2011</v>
      </c>
      <c r="D174" s="393">
        <v>2023</v>
      </c>
      <c r="E174" s="343" t="s">
        <v>27</v>
      </c>
      <c r="F174" s="346">
        <f>W174</f>
        <v>0</v>
      </c>
      <c r="G174" s="464" t="s">
        <v>159</v>
      </c>
      <c r="H174" s="199">
        <v>6050</v>
      </c>
      <c r="I174" s="165" t="s">
        <v>28</v>
      </c>
      <c r="J174" s="163">
        <v>2194446</v>
      </c>
      <c r="K174" s="205">
        <v>0</v>
      </c>
      <c r="L174" s="261">
        <v>0</v>
      </c>
      <c r="M174" s="163"/>
      <c r="N174" s="157"/>
      <c r="O174" s="157"/>
      <c r="P174" s="185"/>
      <c r="Q174" s="185"/>
      <c r="R174" s="185"/>
      <c r="S174" s="263"/>
      <c r="T174" s="185"/>
      <c r="U174" s="185"/>
      <c r="V174" s="185"/>
      <c r="W174" s="396">
        <f>SUM(K178:O178)</f>
        <v>0</v>
      </c>
      <c r="X174" s="40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</row>
    <row r="175" spans="1:197" ht="10.5" hidden="1" customHeight="1">
      <c r="A175" s="351"/>
      <c r="B175" s="521"/>
      <c r="C175" s="393"/>
      <c r="D175" s="393"/>
      <c r="E175" s="343"/>
      <c r="F175" s="346"/>
      <c r="G175" s="464"/>
      <c r="H175" s="199"/>
      <c r="I175" s="165" t="s">
        <v>45</v>
      </c>
      <c r="J175" s="163">
        <f>1057515</f>
        <v>1057515</v>
      </c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396"/>
      <c r="X175" s="40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</row>
    <row r="176" spans="1:197" ht="15" hidden="1" customHeight="1">
      <c r="A176" s="351"/>
      <c r="B176" s="521"/>
      <c r="C176" s="393"/>
      <c r="D176" s="393"/>
      <c r="E176" s="343"/>
      <c r="F176" s="346"/>
      <c r="G176" s="464"/>
      <c r="H176" s="199"/>
      <c r="I176" s="165" t="s">
        <v>46</v>
      </c>
      <c r="J176" s="163">
        <f>218642</f>
        <v>218642</v>
      </c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396"/>
      <c r="X176" s="40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</row>
    <row r="177" spans="1:197" ht="15.75" hidden="1" customHeight="1">
      <c r="A177" s="351"/>
      <c r="B177" s="521"/>
      <c r="C177" s="393"/>
      <c r="D177" s="393"/>
      <c r="E177" s="343"/>
      <c r="F177" s="346"/>
      <c r="G177" s="464"/>
      <c r="H177" s="169"/>
      <c r="I177" s="154" t="s">
        <v>33</v>
      </c>
      <c r="J177" s="198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396"/>
      <c r="X177" s="40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</row>
    <row r="178" spans="1:197" ht="30.75" hidden="1" customHeight="1">
      <c r="A178" s="351"/>
      <c r="B178" s="521"/>
      <c r="C178" s="393"/>
      <c r="D178" s="393"/>
      <c r="E178" s="343"/>
      <c r="F178" s="346"/>
      <c r="G178" s="464"/>
      <c r="H178" s="169"/>
      <c r="I178" s="159" t="s">
        <v>26</v>
      </c>
      <c r="J178" s="160">
        <f>SUM(J174:J177)</f>
        <v>3470603</v>
      </c>
      <c r="K178" s="206">
        <f t="shared" ref="K178:V178" si="48">SUM(K174:K177)</f>
        <v>0</v>
      </c>
      <c r="L178" s="206">
        <f t="shared" si="48"/>
        <v>0</v>
      </c>
      <c r="M178" s="160">
        <f>SUM(M174:M177)</f>
        <v>0</v>
      </c>
      <c r="N178" s="161">
        <f t="shared" si="48"/>
        <v>0</v>
      </c>
      <c r="O178" s="161">
        <f t="shared" si="48"/>
        <v>0</v>
      </c>
      <c r="P178" s="161">
        <f t="shared" si="48"/>
        <v>0</v>
      </c>
      <c r="Q178" s="161">
        <f t="shared" si="48"/>
        <v>0</v>
      </c>
      <c r="R178" s="161">
        <f t="shared" si="48"/>
        <v>0</v>
      </c>
      <c r="S178" s="161">
        <f t="shared" si="48"/>
        <v>0</v>
      </c>
      <c r="T178" s="161">
        <f t="shared" si="48"/>
        <v>0</v>
      </c>
      <c r="U178" s="161">
        <f t="shared" si="48"/>
        <v>0</v>
      </c>
      <c r="V178" s="161">
        <f t="shared" si="48"/>
        <v>0</v>
      </c>
      <c r="W178" s="396"/>
      <c r="X178" s="40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</row>
    <row r="179" spans="1:197" ht="15" customHeight="1">
      <c r="A179" s="351">
        <v>1</v>
      </c>
      <c r="B179" s="521" t="s">
        <v>44</v>
      </c>
      <c r="C179" s="393">
        <v>2014</v>
      </c>
      <c r="D179" s="393">
        <v>2031</v>
      </c>
      <c r="E179" s="339" t="s">
        <v>252</v>
      </c>
      <c r="F179" s="337">
        <f>2094946+W179+6164</f>
        <v>4931110</v>
      </c>
      <c r="G179" s="265" t="s">
        <v>149</v>
      </c>
      <c r="H179" s="199">
        <v>6050</v>
      </c>
      <c r="I179" s="165" t="s">
        <v>28</v>
      </c>
      <c r="J179" s="155">
        <v>310000</v>
      </c>
      <c r="K179" s="163">
        <v>24870</v>
      </c>
      <c r="L179" s="163"/>
      <c r="M179" s="163"/>
      <c r="N179" s="163">
        <v>290000</v>
      </c>
      <c r="O179" s="163">
        <v>300000</v>
      </c>
      <c r="P179" s="163">
        <v>250000</v>
      </c>
      <c r="Q179" s="163">
        <v>250000</v>
      </c>
      <c r="R179" s="163">
        <v>250000</v>
      </c>
      <c r="S179" s="163">
        <v>75000</v>
      </c>
      <c r="T179" s="163"/>
      <c r="U179" s="156"/>
      <c r="V179" s="156"/>
      <c r="W179" s="336">
        <f>SUM(M183:V183)</f>
        <v>2830000</v>
      </c>
      <c r="X179" s="137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</row>
    <row r="180" spans="1:197" ht="15" customHeight="1">
      <c r="A180" s="351"/>
      <c r="B180" s="521"/>
      <c r="C180" s="393"/>
      <c r="D180" s="393"/>
      <c r="E180" s="339"/>
      <c r="F180" s="337"/>
      <c r="G180" s="265" t="s">
        <v>150</v>
      </c>
      <c r="H180" s="199">
        <v>6050</v>
      </c>
      <c r="I180" s="165" t="s">
        <v>28</v>
      </c>
      <c r="J180" s="186"/>
      <c r="K180" s="168"/>
      <c r="L180" s="163"/>
      <c r="M180" s="163"/>
      <c r="N180" s="163">
        <v>290000</v>
      </c>
      <c r="O180" s="155">
        <v>300000</v>
      </c>
      <c r="P180" s="155">
        <v>250000</v>
      </c>
      <c r="Q180" s="155">
        <v>250000</v>
      </c>
      <c r="R180" s="155">
        <v>250000</v>
      </c>
      <c r="S180" s="155">
        <v>75000</v>
      </c>
      <c r="T180" s="155"/>
      <c r="U180" s="157"/>
      <c r="V180" s="157"/>
      <c r="W180" s="336"/>
      <c r="X180" s="40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</row>
    <row r="181" spans="1:197" ht="15" customHeight="1">
      <c r="A181" s="351"/>
      <c r="B181" s="521"/>
      <c r="C181" s="393"/>
      <c r="D181" s="393"/>
      <c r="E181" s="339"/>
      <c r="F181" s="337"/>
      <c r="G181" s="267"/>
      <c r="H181" s="169"/>
      <c r="I181" s="154" t="s">
        <v>30</v>
      </c>
      <c r="J181" s="198"/>
      <c r="K181" s="198"/>
      <c r="L181" s="198"/>
      <c r="M181" s="163"/>
      <c r="N181" s="198"/>
      <c r="O181" s="185"/>
      <c r="P181" s="185"/>
      <c r="Q181" s="185"/>
      <c r="R181" s="185"/>
      <c r="S181" s="185"/>
      <c r="T181" s="185"/>
      <c r="U181" s="185"/>
      <c r="V181" s="185"/>
      <c r="W181" s="336"/>
      <c r="X181" s="40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</row>
    <row r="182" spans="1:197" ht="15" customHeight="1">
      <c r="A182" s="351"/>
      <c r="B182" s="521"/>
      <c r="C182" s="393"/>
      <c r="D182" s="393"/>
      <c r="E182" s="339"/>
      <c r="F182" s="337"/>
      <c r="G182" s="267"/>
      <c r="H182" s="169"/>
      <c r="I182" s="154" t="s">
        <v>33</v>
      </c>
      <c r="J182" s="185"/>
      <c r="K182" s="185"/>
      <c r="L182" s="185"/>
      <c r="M182" s="156"/>
      <c r="N182" s="185"/>
      <c r="O182" s="185"/>
      <c r="P182" s="185"/>
      <c r="Q182" s="185"/>
      <c r="R182" s="185"/>
      <c r="S182" s="185"/>
      <c r="T182" s="185"/>
      <c r="U182" s="185"/>
      <c r="V182" s="185"/>
      <c r="W182" s="336"/>
      <c r="X182" s="40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</row>
    <row r="183" spans="1:197" ht="17.25" customHeight="1">
      <c r="A183" s="351"/>
      <c r="B183" s="521"/>
      <c r="C183" s="393"/>
      <c r="D183" s="393"/>
      <c r="E183" s="339"/>
      <c r="F183" s="337"/>
      <c r="G183" s="269"/>
      <c r="H183" s="169"/>
      <c r="I183" s="159" t="s">
        <v>26</v>
      </c>
      <c r="J183" s="160">
        <f t="shared" ref="J183:V183" si="49">SUM(J179:J182)</f>
        <v>310000</v>
      </c>
      <c r="K183" s="160">
        <f t="shared" si="49"/>
        <v>24870</v>
      </c>
      <c r="L183" s="160">
        <f t="shared" si="49"/>
        <v>0</v>
      </c>
      <c r="M183" s="160">
        <f t="shared" si="49"/>
        <v>0</v>
      </c>
      <c r="N183" s="215">
        <f t="shared" si="49"/>
        <v>580000</v>
      </c>
      <c r="O183" s="215">
        <f t="shared" si="49"/>
        <v>600000</v>
      </c>
      <c r="P183" s="160">
        <f t="shared" si="49"/>
        <v>500000</v>
      </c>
      <c r="Q183" s="160">
        <f t="shared" si="49"/>
        <v>500000</v>
      </c>
      <c r="R183" s="160">
        <f t="shared" si="49"/>
        <v>500000</v>
      </c>
      <c r="S183" s="160">
        <f t="shared" si="49"/>
        <v>150000</v>
      </c>
      <c r="T183" s="160">
        <f t="shared" si="49"/>
        <v>0</v>
      </c>
      <c r="U183" s="160">
        <f t="shared" si="49"/>
        <v>0</v>
      </c>
      <c r="V183" s="160">
        <f t="shared" si="49"/>
        <v>0</v>
      </c>
      <c r="W183" s="336"/>
      <c r="X183" s="40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</row>
    <row r="184" spans="1:197" ht="12.75" hidden="1" customHeight="1">
      <c r="A184" s="351">
        <v>2</v>
      </c>
      <c r="B184" s="460" t="s">
        <v>240</v>
      </c>
      <c r="C184" s="393">
        <v>2015</v>
      </c>
      <c r="D184" s="393">
        <v>2030</v>
      </c>
      <c r="E184" s="339" t="s">
        <v>252</v>
      </c>
      <c r="F184" s="466"/>
      <c r="G184" s="273" t="s">
        <v>149</v>
      </c>
      <c r="H184" s="268">
        <v>6050</v>
      </c>
      <c r="I184" s="165" t="s">
        <v>28</v>
      </c>
      <c r="J184" s="163">
        <f>38000+68000+104000</f>
        <v>210000</v>
      </c>
      <c r="K184" s="163">
        <v>142459</v>
      </c>
      <c r="L184" s="163"/>
      <c r="M184" s="163"/>
      <c r="N184" s="163"/>
      <c r="O184" s="163"/>
      <c r="P184" s="163"/>
      <c r="Q184" s="163"/>
      <c r="R184" s="163"/>
      <c r="S184" s="156"/>
      <c r="T184" s="156"/>
      <c r="U184" s="156"/>
      <c r="V184" s="156"/>
      <c r="W184" s="396">
        <f>SUM(M188:V188)</f>
        <v>0</v>
      </c>
      <c r="X184" s="137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</row>
    <row r="185" spans="1:197" ht="12.75" hidden="1" customHeight="1">
      <c r="A185" s="351"/>
      <c r="B185" s="460"/>
      <c r="C185" s="393"/>
      <c r="D185" s="393"/>
      <c r="E185" s="339"/>
      <c r="F185" s="466"/>
      <c r="G185" s="272" t="s">
        <v>150</v>
      </c>
      <c r="H185" s="268">
        <v>6050</v>
      </c>
      <c r="I185" s="165" t="s">
        <v>28</v>
      </c>
      <c r="J185" s="163"/>
      <c r="K185" s="163"/>
      <c r="L185" s="163"/>
      <c r="M185" s="155"/>
      <c r="N185" s="163"/>
      <c r="O185" s="163"/>
      <c r="P185" s="163"/>
      <c r="Q185" s="163"/>
      <c r="R185" s="163"/>
      <c r="S185" s="185"/>
      <c r="T185" s="185"/>
      <c r="U185" s="185"/>
      <c r="V185" s="185"/>
      <c r="W185" s="396"/>
      <c r="X185" s="132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</row>
    <row r="186" spans="1:197" ht="12.75" hidden="1" customHeight="1">
      <c r="A186" s="351"/>
      <c r="B186" s="460"/>
      <c r="C186" s="393"/>
      <c r="D186" s="393"/>
      <c r="E186" s="339"/>
      <c r="F186" s="466"/>
      <c r="G186" s="270"/>
      <c r="H186" s="268"/>
      <c r="I186" s="165" t="s">
        <v>30</v>
      </c>
      <c r="J186" s="168"/>
      <c r="K186" s="168"/>
      <c r="L186" s="168"/>
      <c r="M186" s="186"/>
      <c r="N186" s="186"/>
      <c r="O186" s="186"/>
      <c r="P186" s="186"/>
      <c r="Q186" s="186"/>
      <c r="R186" s="186"/>
      <c r="S186" s="185"/>
      <c r="T186" s="185"/>
      <c r="U186" s="185"/>
      <c r="V186" s="185"/>
      <c r="W186" s="396"/>
      <c r="X186" s="132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</row>
    <row r="187" spans="1:197" ht="12.75" hidden="1" customHeight="1">
      <c r="A187" s="351"/>
      <c r="B187" s="460"/>
      <c r="C187" s="393"/>
      <c r="D187" s="393"/>
      <c r="E187" s="339"/>
      <c r="F187" s="466"/>
      <c r="G187" s="270"/>
      <c r="H187" s="268"/>
      <c r="I187" s="154" t="s">
        <v>33</v>
      </c>
      <c r="J187" s="198"/>
      <c r="K187" s="198"/>
      <c r="L187" s="198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396"/>
      <c r="X187" s="40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</row>
    <row r="188" spans="1:197" ht="16.149999999999999" hidden="1" customHeight="1">
      <c r="A188" s="351"/>
      <c r="B188" s="460"/>
      <c r="C188" s="393"/>
      <c r="D188" s="393"/>
      <c r="E188" s="339"/>
      <c r="F188" s="466"/>
      <c r="G188" s="271"/>
      <c r="H188" s="268"/>
      <c r="I188" s="159" t="s">
        <v>26</v>
      </c>
      <c r="J188" s="160">
        <f t="shared" ref="J188:M188" si="50">SUM(J184:J187)</f>
        <v>210000</v>
      </c>
      <c r="K188" s="160">
        <f t="shared" si="50"/>
        <v>142459</v>
      </c>
      <c r="L188" s="160">
        <f t="shared" si="50"/>
        <v>0</v>
      </c>
      <c r="M188" s="160">
        <f t="shared" si="50"/>
        <v>0</v>
      </c>
      <c r="N188" s="161">
        <f>SUM(N184:N187)</f>
        <v>0</v>
      </c>
      <c r="O188" s="161">
        <f>SUM(O184:O187)</f>
        <v>0</v>
      </c>
      <c r="P188" s="161">
        <f>SUM(P184:P187)</f>
        <v>0</v>
      </c>
      <c r="Q188" s="161">
        <f>SUM(Q184:Q187)</f>
        <v>0</v>
      </c>
      <c r="R188" s="161">
        <f t="shared" ref="R188:V188" si="51">SUM(R184:R187)</f>
        <v>0</v>
      </c>
      <c r="S188" s="161">
        <f t="shared" si="51"/>
        <v>0</v>
      </c>
      <c r="T188" s="161">
        <f t="shared" si="51"/>
        <v>0</v>
      </c>
      <c r="U188" s="161">
        <f t="shared" si="51"/>
        <v>0</v>
      </c>
      <c r="V188" s="161">
        <f t="shared" si="51"/>
        <v>0</v>
      </c>
      <c r="W188" s="396"/>
      <c r="X188" s="40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</row>
    <row r="189" spans="1:197" ht="12.75" hidden="1" customHeight="1">
      <c r="A189" s="351">
        <v>3</v>
      </c>
      <c r="B189" s="354" t="s">
        <v>237</v>
      </c>
      <c r="C189" s="393">
        <v>2024</v>
      </c>
      <c r="D189" s="393">
        <v>2025</v>
      </c>
      <c r="E189" s="339" t="s">
        <v>252</v>
      </c>
      <c r="F189" s="337">
        <f>W189+20000-20000</f>
        <v>0</v>
      </c>
      <c r="G189" s="267" t="s">
        <v>235</v>
      </c>
      <c r="H189" s="169">
        <v>6050</v>
      </c>
      <c r="I189" s="154" t="s">
        <v>28</v>
      </c>
      <c r="J189" s="156">
        <f>1300000-1300000</f>
        <v>0</v>
      </c>
      <c r="K189" s="156"/>
      <c r="L189" s="163">
        <v>0</v>
      </c>
      <c r="M189" s="163"/>
      <c r="N189" s="163"/>
      <c r="O189" s="163"/>
      <c r="P189" s="163"/>
      <c r="Q189" s="156"/>
      <c r="R189" s="156"/>
      <c r="S189" s="156"/>
      <c r="T189" s="156"/>
      <c r="U189" s="156"/>
      <c r="V189" s="156"/>
      <c r="W189" s="336">
        <f>SUM(L193:O193)</f>
        <v>0</v>
      </c>
      <c r="X189" s="137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</row>
    <row r="190" spans="1:197" ht="12.75" hidden="1" customHeight="1">
      <c r="A190" s="351"/>
      <c r="B190" s="354"/>
      <c r="C190" s="393"/>
      <c r="D190" s="393"/>
      <c r="E190" s="339"/>
      <c r="F190" s="337"/>
      <c r="G190" s="267" t="s">
        <v>150</v>
      </c>
      <c r="H190" s="169">
        <v>6050</v>
      </c>
      <c r="I190" s="154" t="s">
        <v>31</v>
      </c>
      <c r="J190" s="207"/>
      <c r="K190" s="207"/>
      <c r="L190" s="207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336"/>
      <c r="X190" s="40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</row>
    <row r="191" spans="1:197" ht="12.75" hidden="1" customHeight="1">
      <c r="A191" s="351"/>
      <c r="B191" s="354"/>
      <c r="C191" s="393"/>
      <c r="D191" s="393"/>
      <c r="E191" s="339"/>
      <c r="F191" s="337"/>
      <c r="G191" s="267"/>
      <c r="H191" s="169"/>
      <c r="I191" s="154" t="s">
        <v>30</v>
      </c>
      <c r="J191" s="188"/>
      <c r="K191" s="188"/>
      <c r="L191" s="188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336"/>
      <c r="X191" s="40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</row>
    <row r="192" spans="1:197" ht="12.75" hidden="1" customHeight="1">
      <c r="A192" s="351"/>
      <c r="B192" s="354"/>
      <c r="C192" s="393"/>
      <c r="D192" s="393"/>
      <c r="E192" s="339"/>
      <c r="F192" s="337"/>
      <c r="G192" s="267"/>
      <c r="H192" s="169"/>
      <c r="I192" s="154" t="s">
        <v>33</v>
      </c>
      <c r="J192" s="188"/>
      <c r="K192" s="188"/>
      <c r="L192" s="188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336"/>
      <c r="X192" s="40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</row>
    <row r="193" spans="1:197" ht="13.5" hidden="1" customHeight="1">
      <c r="A193" s="351"/>
      <c r="B193" s="354"/>
      <c r="C193" s="393"/>
      <c r="D193" s="393"/>
      <c r="E193" s="339"/>
      <c r="F193" s="337"/>
      <c r="G193" s="267"/>
      <c r="H193" s="169"/>
      <c r="I193" s="159" t="s">
        <v>26</v>
      </c>
      <c r="J193" s="160">
        <f t="shared" ref="J193:M193" si="52">SUM(J189:J192)</f>
        <v>0</v>
      </c>
      <c r="K193" s="160">
        <f t="shared" si="52"/>
        <v>0</v>
      </c>
      <c r="L193" s="160">
        <f t="shared" si="52"/>
        <v>0</v>
      </c>
      <c r="M193" s="160">
        <f t="shared" si="52"/>
        <v>0</v>
      </c>
      <c r="N193" s="161">
        <f>SUM(N189:N192)</f>
        <v>0</v>
      </c>
      <c r="O193" s="161">
        <f>SUM(O189:O192)</f>
        <v>0</v>
      </c>
      <c r="P193" s="161">
        <f t="shared" ref="P193:V193" si="53">SUM(P189:P192)</f>
        <v>0</v>
      </c>
      <c r="Q193" s="161">
        <f t="shared" si="53"/>
        <v>0</v>
      </c>
      <c r="R193" s="161">
        <f t="shared" si="53"/>
        <v>0</v>
      </c>
      <c r="S193" s="161">
        <f t="shared" si="53"/>
        <v>0</v>
      </c>
      <c r="T193" s="161">
        <f t="shared" si="53"/>
        <v>0</v>
      </c>
      <c r="U193" s="161">
        <f t="shared" si="53"/>
        <v>0</v>
      </c>
      <c r="V193" s="161">
        <f t="shared" si="53"/>
        <v>0</v>
      </c>
      <c r="W193" s="336"/>
      <c r="X193" s="40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</row>
    <row r="194" spans="1:197" ht="15" customHeight="1">
      <c r="A194" s="351">
        <v>2</v>
      </c>
      <c r="B194" s="354" t="s">
        <v>47</v>
      </c>
      <c r="C194" s="393">
        <v>2013</v>
      </c>
      <c r="D194" s="340">
        <v>2033</v>
      </c>
      <c r="E194" s="339" t="s">
        <v>252</v>
      </c>
      <c r="F194" s="337">
        <f>3987434+W194+365936+587000</f>
        <v>10060370</v>
      </c>
      <c r="G194" s="265"/>
      <c r="H194" s="164"/>
      <c r="I194" s="165" t="s">
        <v>28</v>
      </c>
      <c r="J194" s="163">
        <v>615000</v>
      </c>
      <c r="K194" s="163">
        <v>513000</v>
      </c>
      <c r="L194" s="163"/>
      <c r="M194" s="163"/>
      <c r="N194" s="554"/>
      <c r="O194" s="163"/>
      <c r="P194" s="163"/>
      <c r="Q194" s="163"/>
      <c r="R194" s="163"/>
      <c r="S194" s="163"/>
      <c r="T194" s="163"/>
      <c r="U194" s="163"/>
      <c r="V194" s="163"/>
      <c r="W194" s="336">
        <f>SUM(L199:V199)</f>
        <v>5120000</v>
      </c>
      <c r="X194" s="139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</row>
    <row r="195" spans="1:197" ht="15" customHeight="1">
      <c r="A195" s="351"/>
      <c r="B195" s="354"/>
      <c r="C195" s="393"/>
      <c r="D195" s="340"/>
      <c r="E195" s="339"/>
      <c r="F195" s="337"/>
      <c r="G195" s="265"/>
      <c r="H195" s="164"/>
      <c r="I195" s="165" t="s">
        <v>28</v>
      </c>
      <c r="J195" s="163"/>
      <c r="K195" s="163"/>
      <c r="L195" s="163"/>
      <c r="M195" s="163"/>
      <c r="N195" s="554"/>
      <c r="O195" s="163"/>
      <c r="P195" s="163"/>
      <c r="Q195" s="163"/>
      <c r="R195" s="163"/>
      <c r="S195" s="163"/>
      <c r="T195" s="163"/>
      <c r="U195" s="163"/>
      <c r="V195" s="163"/>
      <c r="W195" s="336"/>
      <c r="X195" s="139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</row>
    <row r="196" spans="1:197" ht="15" customHeight="1">
      <c r="A196" s="351"/>
      <c r="B196" s="354"/>
      <c r="C196" s="393"/>
      <c r="D196" s="340"/>
      <c r="E196" s="339"/>
      <c r="F196" s="337"/>
      <c r="G196" s="265" t="s">
        <v>149</v>
      </c>
      <c r="H196" s="164">
        <v>6060</v>
      </c>
      <c r="I196" s="165" t="s">
        <v>28</v>
      </c>
      <c r="J196" s="155"/>
      <c r="K196" s="155"/>
      <c r="L196" s="155"/>
      <c r="M196" s="155"/>
      <c r="N196" s="163">
        <v>350000</v>
      </c>
      <c r="O196" s="155">
        <v>260000</v>
      </c>
      <c r="P196" s="155">
        <v>330000</v>
      </c>
      <c r="Q196" s="155">
        <v>230000</v>
      </c>
      <c r="R196" s="155">
        <v>130000</v>
      </c>
      <c r="S196" s="155">
        <v>130000</v>
      </c>
      <c r="T196" s="155">
        <v>130000</v>
      </c>
      <c r="U196" s="155">
        <v>130000</v>
      </c>
      <c r="V196" s="157"/>
      <c r="W196" s="336"/>
      <c r="X196" s="40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</row>
    <row r="197" spans="1:197" ht="15" customHeight="1">
      <c r="A197" s="351"/>
      <c r="B197" s="354"/>
      <c r="C197" s="393"/>
      <c r="D197" s="340"/>
      <c r="E197" s="339"/>
      <c r="F197" s="337"/>
      <c r="G197" s="265" t="s">
        <v>150</v>
      </c>
      <c r="H197" s="164">
        <v>6060</v>
      </c>
      <c r="I197" s="165" t="s">
        <v>28</v>
      </c>
      <c r="J197" s="155"/>
      <c r="K197" s="155"/>
      <c r="L197" s="155"/>
      <c r="M197" s="155"/>
      <c r="N197" s="163">
        <v>162000</v>
      </c>
      <c r="O197" s="155">
        <v>260000</v>
      </c>
      <c r="P197" s="155">
        <v>295000</v>
      </c>
      <c r="Q197" s="155">
        <v>240000</v>
      </c>
      <c r="R197" s="155">
        <v>140000</v>
      </c>
      <c r="S197" s="155">
        <v>140000</v>
      </c>
      <c r="T197" s="155">
        <v>140000</v>
      </c>
      <c r="U197" s="155">
        <v>140000</v>
      </c>
      <c r="V197" s="155"/>
      <c r="W197" s="336"/>
      <c r="X197" s="40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</row>
    <row r="198" spans="1:197" ht="15" customHeight="1">
      <c r="A198" s="351"/>
      <c r="B198" s="354"/>
      <c r="C198" s="393"/>
      <c r="D198" s="340"/>
      <c r="E198" s="339"/>
      <c r="F198" s="337"/>
      <c r="G198" s="265" t="s">
        <v>151</v>
      </c>
      <c r="H198" s="164">
        <v>6060</v>
      </c>
      <c r="I198" s="165" t="s">
        <v>28</v>
      </c>
      <c r="J198" s="186"/>
      <c r="K198" s="186"/>
      <c r="L198" s="155"/>
      <c r="M198" s="155"/>
      <c r="N198" s="163">
        <v>113000</v>
      </c>
      <c r="O198" s="155">
        <v>250000</v>
      </c>
      <c r="P198" s="155">
        <v>300000</v>
      </c>
      <c r="Q198" s="155">
        <v>250000</v>
      </c>
      <c r="R198" s="155">
        <v>250000</v>
      </c>
      <c r="S198" s="155">
        <v>250000</v>
      </c>
      <c r="T198" s="155">
        <v>250000</v>
      </c>
      <c r="U198" s="155">
        <v>250000</v>
      </c>
      <c r="V198" s="155"/>
      <c r="W198" s="336"/>
      <c r="X198" s="40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</row>
    <row r="199" spans="1:197" ht="12.75" customHeight="1">
      <c r="A199" s="351"/>
      <c r="B199" s="354"/>
      <c r="C199" s="393"/>
      <c r="D199" s="340"/>
      <c r="E199" s="339"/>
      <c r="F199" s="337"/>
      <c r="G199" s="264"/>
      <c r="H199" s="153"/>
      <c r="I199" s="159" t="s">
        <v>26</v>
      </c>
      <c r="J199" s="206">
        <f>SUM(J194:J198)</f>
        <v>615000</v>
      </c>
      <c r="K199" s="206">
        <f t="shared" ref="K199" si="54">SUM(K194:K198)</f>
        <v>513000</v>
      </c>
      <c r="L199" s="206">
        <f>SUM(L194:L198)</f>
        <v>0</v>
      </c>
      <c r="M199" s="206">
        <f t="shared" ref="M199:V199" si="55">SUM(M194:M198)</f>
        <v>0</v>
      </c>
      <c r="N199" s="206">
        <f t="shared" si="55"/>
        <v>625000</v>
      </c>
      <c r="O199" s="206">
        <f t="shared" si="55"/>
        <v>770000</v>
      </c>
      <c r="P199" s="206">
        <f t="shared" si="55"/>
        <v>925000</v>
      </c>
      <c r="Q199" s="206">
        <f t="shared" si="55"/>
        <v>720000</v>
      </c>
      <c r="R199" s="206">
        <f t="shared" si="55"/>
        <v>520000</v>
      </c>
      <c r="S199" s="206">
        <f t="shared" si="55"/>
        <v>520000</v>
      </c>
      <c r="T199" s="206">
        <f t="shared" si="55"/>
        <v>520000</v>
      </c>
      <c r="U199" s="206">
        <f t="shared" si="55"/>
        <v>520000</v>
      </c>
      <c r="V199" s="206">
        <f t="shared" si="55"/>
        <v>0</v>
      </c>
      <c r="W199" s="336"/>
      <c r="X199" s="40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</row>
    <row r="200" spans="1:197" ht="13.5" customHeight="1">
      <c r="A200" s="351">
        <v>3</v>
      </c>
      <c r="B200" s="354" t="s">
        <v>48</v>
      </c>
      <c r="C200" s="340">
        <v>2014</v>
      </c>
      <c r="D200" s="340">
        <v>2029</v>
      </c>
      <c r="E200" s="339" t="s">
        <v>252</v>
      </c>
      <c r="F200" s="346">
        <f>840791+W200+172000</f>
        <v>1437791</v>
      </c>
      <c r="G200" s="265" t="s">
        <v>151</v>
      </c>
      <c r="H200" s="164">
        <v>6050</v>
      </c>
      <c r="I200" s="154" t="s">
        <v>28</v>
      </c>
      <c r="J200" s="163">
        <v>110641</v>
      </c>
      <c r="K200" s="157">
        <f>50000-50000</f>
        <v>0</v>
      </c>
      <c r="L200" s="155"/>
      <c r="M200" s="155">
        <v>0</v>
      </c>
      <c r="N200" s="155">
        <v>75000</v>
      </c>
      <c r="O200" s="155">
        <v>150000</v>
      </c>
      <c r="P200" s="155">
        <v>100000</v>
      </c>
      <c r="Q200" s="155">
        <v>100000</v>
      </c>
      <c r="R200" s="155"/>
      <c r="S200" s="155"/>
      <c r="T200" s="155"/>
      <c r="U200" s="157"/>
      <c r="V200" s="157"/>
      <c r="W200" s="396">
        <f>SUM(M204:V204)</f>
        <v>425000</v>
      </c>
      <c r="X200" s="140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</row>
    <row r="201" spans="1:197" ht="13.5" customHeight="1">
      <c r="A201" s="351"/>
      <c r="B201" s="354"/>
      <c r="C201" s="340"/>
      <c r="D201" s="340"/>
      <c r="E201" s="339"/>
      <c r="F201" s="346"/>
      <c r="G201" s="267"/>
      <c r="H201" s="164"/>
      <c r="I201" s="154" t="s">
        <v>31</v>
      </c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396"/>
      <c r="X201" s="140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</row>
    <row r="202" spans="1:197" ht="13.5" customHeight="1">
      <c r="A202" s="351"/>
      <c r="B202" s="354"/>
      <c r="C202" s="340"/>
      <c r="D202" s="340"/>
      <c r="E202" s="339"/>
      <c r="F202" s="346"/>
      <c r="G202" s="267"/>
      <c r="H202" s="164"/>
      <c r="I202" s="154" t="s">
        <v>30</v>
      </c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396"/>
      <c r="X202" s="40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</row>
    <row r="203" spans="1:197" ht="18" customHeight="1">
      <c r="A203" s="351"/>
      <c r="B203" s="354"/>
      <c r="C203" s="340"/>
      <c r="D203" s="340"/>
      <c r="E203" s="339"/>
      <c r="F203" s="346"/>
      <c r="G203" s="267"/>
      <c r="H203" s="164"/>
      <c r="I203" s="154" t="s">
        <v>136</v>
      </c>
      <c r="J203" s="185"/>
      <c r="K203" s="185"/>
      <c r="L203" s="155">
        <v>0</v>
      </c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396"/>
      <c r="X203" s="40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</row>
    <row r="204" spans="1:197" ht="13.5" customHeight="1">
      <c r="A204" s="351"/>
      <c r="B204" s="354"/>
      <c r="C204" s="340"/>
      <c r="D204" s="340"/>
      <c r="E204" s="339"/>
      <c r="F204" s="346"/>
      <c r="G204" s="267"/>
      <c r="H204" s="164"/>
      <c r="I204" s="159" t="s">
        <v>26</v>
      </c>
      <c r="J204" s="160">
        <f t="shared" ref="J204:V204" si="56">SUM(J200:J203)</f>
        <v>110641</v>
      </c>
      <c r="K204" s="160">
        <f t="shared" si="56"/>
        <v>0</v>
      </c>
      <c r="L204" s="160">
        <f t="shared" si="56"/>
        <v>0</v>
      </c>
      <c r="M204" s="160">
        <f t="shared" si="56"/>
        <v>0</v>
      </c>
      <c r="N204" s="160">
        <f>SUM(N200:N203)</f>
        <v>75000</v>
      </c>
      <c r="O204" s="160">
        <f t="shared" si="56"/>
        <v>150000</v>
      </c>
      <c r="P204" s="160">
        <f t="shared" si="56"/>
        <v>100000</v>
      </c>
      <c r="Q204" s="160">
        <f t="shared" si="56"/>
        <v>100000</v>
      </c>
      <c r="R204" s="160">
        <f t="shared" si="56"/>
        <v>0</v>
      </c>
      <c r="S204" s="160">
        <f t="shared" si="56"/>
        <v>0</v>
      </c>
      <c r="T204" s="160">
        <f t="shared" si="56"/>
        <v>0</v>
      </c>
      <c r="U204" s="160">
        <f t="shared" si="56"/>
        <v>0</v>
      </c>
      <c r="V204" s="160">
        <f t="shared" si="56"/>
        <v>0</v>
      </c>
      <c r="W204" s="396"/>
      <c r="X204" s="40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</row>
    <row r="205" spans="1:197" ht="15.75" customHeight="1">
      <c r="A205" s="375">
        <v>4</v>
      </c>
      <c r="B205" s="470" t="s">
        <v>250</v>
      </c>
      <c r="C205" s="369">
        <v>2025</v>
      </c>
      <c r="D205" s="369">
        <v>2029</v>
      </c>
      <c r="E205" s="339" t="s">
        <v>252</v>
      </c>
      <c r="F205" s="550">
        <f>W205</f>
        <v>6320000</v>
      </c>
      <c r="G205" s="265" t="s">
        <v>151</v>
      </c>
      <c r="H205" s="164">
        <v>6050</v>
      </c>
      <c r="I205" s="154" t="s">
        <v>28</v>
      </c>
      <c r="J205" s="163">
        <v>110641</v>
      </c>
      <c r="K205" s="157">
        <f>50000-50000</f>
        <v>0</v>
      </c>
      <c r="L205" s="155"/>
      <c r="M205" s="157"/>
      <c r="N205" s="155">
        <v>270000</v>
      </c>
      <c r="O205" s="157">
        <v>50000</v>
      </c>
      <c r="P205" s="157">
        <v>3000000</v>
      </c>
      <c r="Q205" s="157">
        <v>3000000</v>
      </c>
      <c r="R205" s="157"/>
      <c r="S205" s="157"/>
      <c r="T205" s="157"/>
      <c r="U205" s="157"/>
      <c r="V205" s="157"/>
      <c r="W205" s="396">
        <f>SUM(L209:Q209)</f>
        <v>6320000</v>
      </c>
      <c r="X205" s="40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</row>
    <row r="206" spans="1:197" ht="15.75" customHeight="1">
      <c r="A206" s="376"/>
      <c r="B206" s="471"/>
      <c r="C206" s="370"/>
      <c r="D206" s="370"/>
      <c r="E206" s="339"/>
      <c r="F206" s="551"/>
      <c r="G206" s="265"/>
      <c r="H206" s="164"/>
      <c r="I206" s="154" t="s">
        <v>31</v>
      </c>
      <c r="J206" s="185"/>
      <c r="K206" s="185"/>
      <c r="L206" s="15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396"/>
      <c r="X206" s="40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</row>
    <row r="207" spans="1:197" ht="15.75" customHeight="1">
      <c r="A207" s="376"/>
      <c r="B207" s="471"/>
      <c r="C207" s="370"/>
      <c r="D207" s="370"/>
      <c r="E207" s="339"/>
      <c r="F207" s="551"/>
      <c r="G207" s="264"/>
      <c r="H207" s="164"/>
      <c r="I207" s="154" t="s">
        <v>30</v>
      </c>
      <c r="J207" s="185"/>
      <c r="K207" s="185"/>
      <c r="L207" s="186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396"/>
      <c r="X207" s="40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</row>
    <row r="208" spans="1:197" ht="15.75" customHeight="1">
      <c r="A208" s="376"/>
      <c r="B208" s="471"/>
      <c r="C208" s="370"/>
      <c r="D208" s="370"/>
      <c r="E208" s="339"/>
      <c r="F208" s="551"/>
      <c r="G208" s="264"/>
      <c r="H208" s="164"/>
      <c r="I208" s="154" t="s">
        <v>136</v>
      </c>
      <c r="J208" s="185"/>
      <c r="K208" s="185"/>
      <c r="L208" s="157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396"/>
      <c r="X208" s="40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</row>
    <row r="209" spans="1:197" ht="13.5" customHeight="1">
      <c r="A209" s="377"/>
      <c r="B209" s="472"/>
      <c r="C209" s="371"/>
      <c r="D209" s="371"/>
      <c r="E209" s="339"/>
      <c r="F209" s="552"/>
      <c r="G209" s="264"/>
      <c r="H209" s="164"/>
      <c r="I209" s="159" t="s">
        <v>26</v>
      </c>
      <c r="J209" s="160">
        <f t="shared" ref="J209:M209" si="57">SUM(J205:J208)</f>
        <v>110641</v>
      </c>
      <c r="K209" s="160">
        <f t="shared" si="57"/>
        <v>0</v>
      </c>
      <c r="L209" s="160">
        <f t="shared" si="57"/>
        <v>0</v>
      </c>
      <c r="M209" s="160">
        <f t="shared" si="57"/>
        <v>0</v>
      </c>
      <c r="N209" s="160">
        <f>SUM(N205:N208)</f>
        <v>270000</v>
      </c>
      <c r="O209" s="160">
        <f t="shared" ref="O209:V209" si="58">SUM(O205:O208)</f>
        <v>50000</v>
      </c>
      <c r="P209" s="160">
        <f t="shared" si="58"/>
        <v>3000000</v>
      </c>
      <c r="Q209" s="160">
        <f t="shared" si="58"/>
        <v>3000000</v>
      </c>
      <c r="R209" s="160">
        <f t="shared" si="58"/>
        <v>0</v>
      </c>
      <c r="S209" s="160">
        <f t="shared" si="58"/>
        <v>0</v>
      </c>
      <c r="T209" s="160">
        <f t="shared" si="58"/>
        <v>0</v>
      </c>
      <c r="U209" s="160">
        <f t="shared" si="58"/>
        <v>0</v>
      </c>
      <c r="V209" s="160">
        <f t="shared" si="58"/>
        <v>0</v>
      </c>
      <c r="W209" s="396"/>
      <c r="X209" s="40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</row>
    <row r="210" spans="1:197" ht="13.5" hidden="1" customHeight="1">
      <c r="A210" s="375">
        <v>8</v>
      </c>
      <c r="B210" s="359" t="s">
        <v>200</v>
      </c>
      <c r="C210" s="352">
        <v>2019</v>
      </c>
      <c r="D210" s="352">
        <v>2023</v>
      </c>
      <c r="E210" s="353" t="s">
        <v>27</v>
      </c>
      <c r="F210" s="341">
        <f>W210</f>
        <v>0</v>
      </c>
      <c r="G210" s="459" t="s">
        <v>117</v>
      </c>
      <c r="H210" s="86">
        <v>6050</v>
      </c>
      <c r="I210" s="60" t="s">
        <v>28</v>
      </c>
      <c r="J210" s="212">
        <v>239118</v>
      </c>
      <c r="K210" s="84">
        <v>320000</v>
      </c>
      <c r="L210" s="84"/>
      <c r="M210" s="84"/>
      <c r="N210" s="85"/>
      <c r="O210" s="85"/>
      <c r="P210" s="85"/>
      <c r="Q210" s="85"/>
      <c r="R210" s="85"/>
      <c r="S210" s="85"/>
      <c r="T210" s="85"/>
      <c r="U210" s="85"/>
      <c r="V210" s="85"/>
      <c r="W210" s="403">
        <f>SUM(L214:Q214)</f>
        <v>0</v>
      </c>
      <c r="X210" s="40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</row>
    <row r="211" spans="1:197" ht="13.5" hidden="1" customHeight="1">
      <c r="A211" s="376"/>
      <c r="B211" s="359"/>
      <c r="C211" s="352"/>
      <c r="D211" s="352"/>
      <c r="E211" s="353"/>
      <c r="F211" s="341"/>
      <c r="G211" s="459"/>
      <c r="H211" s="86"/>
      <c r="I211" s="60" t="s">
        <v>100</v>
      </c>
      <c r="J211" s="213">
        <v>120885</v>
      </c>
      <c r="K211" s="84">
        <v>133656</v>
      </c>
      <c r="L211" s="62"/>
      <c r="M211" s="62"/>
      <c r="N211" s="63"/>
      <c r="O211" s="63"/>
      <c r="P211" s="63"/>
      <c r="Q211" s="63"/>
      <c r="R211" s="63"/>
      <c r="S211" s="63"/>
      <c r="T211" s="63"/>
      <c r="U211" s="63"/>
      <c r="V211" s="63"/>
      <c r="W211" s="403"/>
      <c r="X211" s="40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</row>
    <row r="212" spans="1:197" ht="13.5" hidden="1" customHeight="1">
      <c r="A212" s="376"/>
      <c r="B212" s="359"/>
      <c r="C212" s="352"/>
      <c r="D212" s="352"/>
      <c r="E212" s="353"/>
      <c r="F212" s="341"/>
      <c r="G212" s="459"/>
      <c r="H212" s="86"/>
      <c r="I212" s="60" t="s">
        <v>30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403"/>
      <c r="X212" s="40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</row>
    <row r="213" spans="1:197" ht="13.5" hidden="1" customHeight="1">
      <c r="A213" s="376"/>
      <c r="B213" s="359"/>
      <c r="C213" s="352"/>
      <c r="D213" s="352"/>
      <c r="E213" s="353"/>
      <c r="F213" s="341"/>
      <c r="G213" s="459"/>
      <c r="H213" s="86"/>
      <c r="I213" s="60" t="s">
        <v>33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403"/>
      <c r="X213" s="40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</row>
    <row r="214" spans="1:197" ht="12" hidden="1" customHeight="1">
      <c r="A214" s="377"/>
      <c r="B214" s="359"/>
      <c r="C214" s="352"/>
      <c r="D214" s="352"/>
      <c r="E214" s="353"/>
      <c r="F214" s="341"/>
      <c r="G214" s="459"/>
      <c r="H214" s="86"/>
      <c r="I214" s="64" t="s">
        <v>26</v>
      </c>
      <c r="J214" s="65">
        <f t="shared" ref="J214:O214" si="59">SUM(J210:J213)</f>
        <v>360003</v>
      </c>
      <c r="K214" s="65">
        <f t="shared" si="59"/>
        <v>453656</v>
      </c>
      <c r="L214" s="65">
        <f t="shared" si="59"/>
        <v>0</v>
      </c>
      <c r="M214" s="65">
        <f t="shared" si="59"/>
        <v>0</v>
      </c>
      <c r="N214" s="65">
        <f t="shared" si="59"/>
        <v>0</v>
      </c>
      <c r="O214" s="65">
        <f t="shared" si="59"/>
        <v>0</v>
      </c>
      <c r="P214" s="65"/>
      <c r="Q214" s="65"/>
      <c r="R214" s="65"/>
      <c r="S214" s="65"/>
      <c r="T214" s="65"/>
      <c r="U214" s="65"/>
      <c r="V214" s="65"/>
      <c r="W214" s="403"/>
      <c r="X214" s="40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</row>
    <row r="215" spans="1:197" ht="15" hidden="1" customHeight="1">
      <c r="A215" s="375">
        <v>5</v>
      </c>
      <c r="B215" s="359" t="s">
        <v>201</v>
      </c>
      <c r="C215" s="352">
        <v>2022</v>
      </c>
      <c r="D215" s="352">
        <v>2023</v>
      </c>
      <c r="E215" s="353" t="s">
        <v>27</v>
      </c>
      <c r="F215" s="341">
        <f>W215</f>
        <v>0</v>
      </c>
      <c r="G215" s="459" t="s">
        <v>117</v>
      </c>
      <c r="H215" s="86">
        <v>6050</v>
      </c>
      <c r="I215" s="61" t="s">
        <v>28</v>
      </c>
      <c r="J215" s="87">
        <v>239118</v>
      </c>
      <c r="K215" s="84">
        <v>320000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403">
        <f>SUM(L219:Q219)</f>
        <v>0</v>
      </c>
      <c r="X215" s="40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</row>
    <row r="216" spans="1:197" ht="15" hidden="1" customHeight="1">
      <c r="A216" s="376"/>
      <c r="B216" s="359"/>
      <c r="C216" s="352"/>
      <c r="D216" s="352"/>
      <c r="E216" s="353"/>
      <c r="F216" s="341"/>
      <c r="G216" s="459"/>
      <c r="H216" s="86"/>
      <c r="I216" s="61" t="s">
        <v>100</v>
      </c>
      <c r="J216" s="84">
        <v>120885</v>
      </c>
      <c r="K216" s="84">
        <v>133656</v>
      </c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403"/>
      <c r="X216" s="40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</row>
    <row r="217" spans="1:197" ht="15" hidden="1" customHeight="1">
      <c r="A217" s="376"/>
      <c r="B217" s="359"/>
      <c r="C217" s="352"/>
      <c r="D217" s="352"/>
      <c r="E217" s="353"/>
      <c r="F217" s="341"/>
      <c r="G217" s="459"/>
      <c r="H217" s="86"/>
      <c r="I217" s="61" t="s">
        <v>30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403"/>
      <c r="X217" s="40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</row>
    <row r="218" spans="1:197" ht="17.25" hidden="1" customHeight="1">
      <c r="A218" s="376"/>
      <c r="B218" s="359"/>
      <c r="C218" s="352"/>
      <c r="D218" s="352"/>
      <c r="E218" s="353"/>
      <c r="F218" s="341"/>
      <c r="G218" s="459"/>
      <c r="H218" s="86">
        <v>6050</v>
      </c>
      <c r="I218" s="61" t="s">
        <v>175</v>
      </c>
      <c r="J218" s="62"/>
      <c r="K218" s="62"/>
      <c r="L218" s="62"/>
      <c r="M218" s="84"/>
      <c r="N218" s="62"/>
      <c r="O218" s="62"/>
      <c r="P218" s="62"/>
      <c r="Q218" s="62"/>
      <c r="R218" s="62"/>
      <c r="S218" s="62"/>
      <c r="T218" s="62"/>
      <c r="U218" s="62"/>
      <c r="V218" s="62"/>
      <c r="W218" s="403"/>
      <c r="X218" s="40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</row>
    <row r="219" spans="1:197" ht="12.75" hidden="1" customHeight="1">
      <c r="A219" s="377"/>
      <c r="B219" s="359"/>
      <c r="C219" s="352"/>
      <c r="D219" s="352"/>
      <c r="E219" s="353"/>
      <c r="F219" s="341"/>
      <c r="G219" s="459"/>
      <c r="H219" s="86"/>
      <c r="I219" s="64" t="s">
        <v>26</v>
      </c>
      <c r="J219" s="65">
        <f t="shared" ref="J219:O219" si="60">SUM(J215:J218)</f>
        <v>360003</v>
      </c>
      <c r="K219" s="65">
        <f t="shared" si="60"/>
        <v>453656</v>
      </c>
      <c r="L219" s="65">
        <f t="shared" si="60"/>
        <v>0</v>
      </c>
      <c r="M219" s="65">
        <f t="shared" si="60"/>
        <v>0</v>
      </c>
      <c r="N219" s="65">
        <f t="shared" si="60"/>
        <v>0</v>
      </c>
      <c r="O219" s="65">
        <f t="shared" si="60"/>
        <v>0</v>
      </c>
      <c r="P219" s="65"/>
      <c r="Q219" s="65"/>
      <c r="R219" s="65"/>
      <c r="S219" s="65"/>
      <c r="T219" s="65"/>
      <c r="U219" s="65"/>
      <c r="V219" s="65"/>
      <c r="W219" s="403"/>
      <c r="X219" s="40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</row>
    <row r="220" spans="1:197" ht="18" hidden="1" customHeight="1">
      <c r="A220" s="351">
        <v>9</v>
      </c>
      <c r="B220" s="481" t="s">
        <v>152</v>
      </c>
      <c r="C220" s="443">
        <v>2018</v>
      </c>
      <c r="D220" s="427">
        <v>2021</v>
      </c>
      <c r="E220" s="446" t="s">
        <v>27</v>
      </c>
      <c r="F220" s="335">
        <v>0</v>
      </c>
      <c r="G220" s="467" t="s">
        <v>42</v>
      </c>
      <c r="H220" s="104">
        <v>6050</v>
      </c>
      <c r="I220" s="114" t="s">
        <v>28</v>
      </c>
      <c r="J220" s="138">
        <v>10839</v>
      </c>
      <c r="K220" s="94">
        <v>70000</v>
      </c>
      <c r="L220" s="94"/>
      <c r="M220" s="116"/>
      <c r="N220" s="126"/>
      <c r="O220" s="126"/>
      <c r="P220" s="126"/>
      <c r="Q220" s="126"/>
      <c r="R220" s="126"/>
      <c r="S220" s="126"/>
      <c r="T220" s="126"/>
      <c r="U220" s="126"/>
      <c r="V220" s="126"/>
      <c r="W220" s="348">
        <f>SUM(L225:V225)</f>
        <v>0</v>
      </c>
      <c r="X220" s="40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</row>
    <row r="221" spans="1:197" ht="18" hidden="1" customHeight="1">
      <c r="A221" s="351"/>
      <c r="B221" s="481"/>
      <c r="C221" s="443"/>
      <c r="D221" s="427"/>
      <c r="E221" s="446"/>
      <c r="F221" s="335"/>
      <c r="G221" s="467"/>
      <c r="H221" s="91"/>
      <c r="I221" s="124" t="s">
        <v>28</v>
      </c>
      <c r="J221" s="127"/>
      <c r="K221" s="116"/>
      <c r="L221" s="116"/>
      <c r="M221" s="116"/>
      <c r="N221" s="126"/>
      <c r="O221" s="126"/>
      <c r="P221" s="126"/>
      <c r="Q221" s="126"/>
      <c r="R221" s="126"/>
      <c r="S221" s="126"/>
      <c r="T221" s="126"/>
      <c r="U221" s="126"/>
      <c r="V221" s="126"/>
      <c r="W221" s="348"/>
      <c r="X221" s="40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</row>
    <row r="222" spans="1:197" hidden="1">
      <c r="A222" s="351"/>
      <c r="B222" s="481"/>
      <c r="C222" s="443"/>
      <c r="D222" s="427"/>
      <c r="E222" s="446"/>
      <c r="F222" s="335"/>
      <c r="G222" s="467"/>
      <c r="H222" s="91"/>
      <c r="I222" s="97" t="s">
        <v>31</v>
      </c>
      <c r="J222" s="122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348"/>
      <c r="X222" s="40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</row>
    <row r="223" spans="1:197" hidden="1">
      <c r="A223" s="351"/>
      <c r="B223" s="481"/>
      <c r="C223" s="443"/>
      <c r="D223" s="427"/>
      <c r="E223" s="446"/>
      <c r="F223" s="335"/>
      <c r="G223" s="467"/>
      <c r="H223" s="91"/>
      <c r="I223" s="97" t="s">
        <v>32</v>
      </c>
      <c r="J223" s="122"/>
      <c r="K223" s="125">
        <v>5000</v>
      </c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348"/>
      <c r="X223" s="40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</row>
    <row r="224" spans="1:197" hidden="1">
      <c r="A224" s="351"/>
      <c r="B224" s="481"/>
      <c r="C224" s="443"/>
      <c r="D224" s="427"/>
      <c r="E224" s="446"/>
      <c r="F224" s="335"/>
      <c r="G224" s="467"/>
      <c r="H224" s="91"/>
      <c r="I224" s="92" t="s">
        <v>101</v>
      </c>
      <c r="J224" s="123"/>
      <c r="K224" s="95">
        <v>15024</v>
      </c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348"/>
      <c r="X224" s="40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</row>
    <row r="225" spans="1:197" ht="13.5" hidden="1" customHeight="1">
      <c r="A225" s="351"/>
      <c r="B225" s="481"/>
      <c r="C225" s="443"/>
      <c r="D225" s="427"/>
      <c r="E225" s="446"/>
      <c r="F225" s="335"/>
      <c r="G225" s="467"/>
      <c r="H225" s="91"/>
      <c r="I225" s="101" t="s">
        <v>26</v>
      </c>
      <c r="J225" s="102">
        <f>SUM(J220:J224)</f>
        <v>10839</v>
      </c>
      <c r="K225" s="102">
        <f t="shared" ref="K225:O225" si="61">SUM(K220:K224)</f>
        <v>90024</v>
      </c>
      <c r="L225" s="102">
        <f t="shared" si="61"/>
        <v>0</v>
      </c>
      <c r="M225" s="120">
        <f t="shared" si="61"/>
        <v>0</v>
      </c>
      <c r="N225" s="121">
        <f t="shared" si="61"/>
        <v>0</v>
      </c>
      <c r="O225" s="121">
        <f t="shared" si="61"/>
        <v>0</v>
      </c>
      <c r="P225" s="121"/>
      <c r="Q225" s="121"/>
      <c r="R225" s="121"/>
      <c r="S225" s="121"/>
      <c r="T225" s="121"/>
      <c r="U225" s="121"/>
      <c r="V225" s="121"/>
      <c r="W225" s="348"/>
      <c r="X225" s="40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</row>
    <row r="226" spans="1:197" hidden="1">
      <c r="A226" s="351">
        <v>9</v>
      </c>
      <c r="B226" s="359" t="s">
        <v>77</v>
      </c>
      <c r="C226" s="443">
        <v>2016</v>
      </c>
      <c r="D226" s="443">
        <v>2019</v>
      </c>
      <c r="E226" s="473" t="s">
        <v>27</v>
      </c>
      <c r="F226" s="432">
        <v>0</v>
      </c>
      <c r="G226" s="433">
        <v>60014</v>
      </c>
      <c r="H226" s="104">
        <v>6300</v>
      </c>
      <c r="I226" s="114" t="s">
        <v>28</v>
      </c>
      <c r="J226" s="138">
        <v>0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348">
        <f>SUM(J230:O230)</f>
        <v>0</v>
      </c>
      <c r="X226" s="140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</row>
    <row r="227" spans="1:197" hidden="1">
      <c r="A227" s="351"/>
      <c r="B227" s="359"/>
      <c r="C227" s="443"/>
      <c r="D227" s="443"/>
      <c r="E227" s="473"/>
      <c r="F227" s="432"/>
      <c r="G227" s="433"/>
      <c r="H227" s="104"/>
      <c r="I227" s="114" t="s">
        <v>31</v>
      </c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348"/>
      <c r="X227" s="40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</row>
    <row r="228" spans="1:197" hidden="1">
      <c r="A228" s="351"/>
      <c r="B228" s="359"/>
      <c r="C228" s="443"/>
      <c r="D228" s="443"/>
      <c r="E228" s="473"/>
      <c r="F228" s="432"/>
      <c r="G228" s="433"/>
      <c r="H228" s="104"/>
      <c r="I228" s="114" t="s">
        <v>30</v>
      </c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348"/>
      <c r="X228" s="40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</row>
    <row r="229" spans="1:197" hidden="1">
      <c r="A229" s="351"/>
      <c r="B229" s="359"/>
      <c r="C229" s="443"/>
      <c r="D229" s="443"/>
      <c r="E229" s="473"/>
      <c r="F229" s="432"/>
      <c r="G229" s="433"/>
      <c r="H229" s="104"/>
      <c r="I229" s="114" t="s">
        <v>33</v>
      </c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348"/>
      <c r="X229" s="40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</row>
    <row r="230" spans="1:197" ht="4.5" hidden="1" customHeight="1">
      <c r="A230" s="351"/>
      <c r="B230" s="359"/>
      <c r="C230" s="443"/>
      <c r="D230" s="443"/>
      <c r="E230" s="473"/>
      <c r="F230" s="432"/>
      <c r="G230" s="433"/>
      <c r="H230" s="104"/>
      <c r="I230" s="101" t="s">
        <v>26</v>
      </c>
      <c r="J230" s="102">
        <f t="shared" ref="J230" si="62">SUM(J226:J229)</f>
        <v>0</v>
      </c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348"/>
      <c r="X230" s="141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</row>
    <row r="231" spans="1:197" ht="15" hidden="1" customHeight="1">
      <c r="A231" s="351">
        <v>10</v>
      </c>
      <c r="B231" s="359" t="s">
        <v>106</v>
      </c>
      <c r="C231" s="427">
        <v>2019</v>
      </c>
      <c r="D231" s="427">
        <v>2020</v>
      </c>
      <c r="E231" s="446" t="s">
        <v>27</v>
      </c>
      <c r="F231" s="456"/>
      <c r="G231" s="450">
        <v>60014</v>
      </c>
      <c r="H231" s="91">
        <v>6300</v>
      </c>
      <c r="I231" s="97" t="s">
        <v>28</v>
      </c>
      <c r="J231" s="94">
        <v>0</v>
      </c>
      <c r="K231" s="93"/>
      <c r="L231" s="142"/>
      <c r="M231" s="94">
        <v>0</v>
      </c>
      <c r="N231" s="94"/>
      <c r="O231" s="94"/>
      <c r="P231" s="94"/>
      <c r="Q231" s="94"/>
      <c r="R231" s="94"/>
      <c r="S231" s="94"/>
      <c r="T231" s="94"/>
      <c r="U231" s="94"/>
      <c r="V231" s="94"/>
      <c r="W231" s="335"/>
      <c r="X231" s="141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</row>
    <row r="232" spans="1:197" ht="15" hidden="1" customHeight="1">
      <c r="A232" s="351"/>
      <c r="B232" s="359"/>
      <c r="C232" s="427"/>
      <c r="D232" s="427"/>
      <c r="E232" s="446"/>
      <c r="F232" s="456"/>
      <c r="G232" s="450"/>
      <c r="H232" s="91"/>
      <c r="I232" s="97" t="s">
        <v>31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335"/>
      <c r="X232" s="141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</row>
    <row r="233" spans="1:197" ht="15" hidden="1" customHeight="1">
      <c r="A233" s="351"/>
      <c r="B233" s="359"/>
      <c r="C233" s="427"/>
      <c r="D233" s="427"/>
      <c r="E233" s="446"/>
      <c r="F233" s="456"/>
      <c r="G233" s="450"/>
      <c r="H233" s="91"/>
      <c r="I233" s="97" t="s">
        <v>30</v>
      </c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335"/>
      <c r="X233" s="141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</row>
    <row r="234" spans="1:197" ht="15" hidden="1" customHeight="1">
      <c r="A234" s="351"/>
      <c r="B234" s="359"/>
      <c r="C234" s="427"/>
      <c r="D234" s="427"/>
      <c r="E234" s="446"/>
      <c r="F234" s="456"/>
      <c r="G234" s="450"/>
      <c r="H234" s="91"/>
      <c r="I234" s="97" t="s">
        <v>78</v>
      </c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335"/>
      <c r="X234" s="141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</row>
    <row r="235" spans="1:197" ht="17.25" hidden="1" customHeight="1">
      <c r="A235" s="351"/>
      <c r="B235" s="359"/>
      <c r="C235" s="427"/>
      <c r="D235" s="427"/>
      <c r="E235" s="446"/>
      <c r="F235" s="456"/>
      <c r="G235" s="450"/>
      <c r="H235" s="91"/>
      <c r="I235" s="101" t="s">
        <v>26</v>
      </c>
      <c r="J235" s="102">
        <f t="shared" ref="J235:M235" si="63">SUM(J231:J234)</f>
        <v>0</v>
      </c>
      <c r="K235" s="102">
        <f t="shared" si="63"/>
        <v>0</v>
      </c>
      <c r="L235" s="102">
        <f t="shared" si="63"/>
        <v>0</v>
      </c>
      <c r="M235" s="102">
        <f t="shared" si="63"/>
        <v>0</v>
      </c>
      <c r="N235" s="102">
        <f>SUM(N231:N234)</f>
        <v>0</v>
      </c>
      <c r="O235" s="102">
        <f>SUM(O231:O234)</f>
        <v>0</v>
      </c>
      <c r="P235" s="102"/>
      <c r="Q235" s="102"/>
      <c r="R235" s="102"/>
      <c r="S235" s="102"/>
      <c r="T235" s="102"/>
      <c r="U235" s="102"/>
      <c r="V235" s="102"/>
      <c r="W235" s="335"/>
      <c r="X235" s="141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</row>
    <row r="236" spans="1:197" ht="15" hidden="1" customHeight="1">
      <c r="A236" s="375">
        <v>6</v>
      </c>
      <c r="B236" s="411" t="s">
        <v>195</v>
      </c>
      <c r="C236" s="369">
        <v>2022</v>
      </c>
      <c r="D236" s="369">
        <v>2023</v>
      </c>
      <c r="E236" s="339" t="s">
        <v>27</v>
      </c>
      <c r="F236" s="461">
        <f>0+W236</f>
        <v>0</v>
      </c>
      <c r="G236" s="265" t="s">
        <v>149</v>
      </c>
      <c r="H236" s="164">
        <v>6050</v>
      </c>
      <c r="I236" s="165" t="s">
        <v>28</v>
      </c>
      <c r="J236" s="163">
        <v>110641</v>
      </c>
      <c r="K236" s="155">
        <f>50000-50000</f>
        <v>0</v>
      </c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396">
        <f>SUM(L240:V240)</f>
        <v>0</v>
      </c>
      <c r="X236" s="141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</row>
    <row r="237" spans="1:197" ht="15" hidden="1" customHeight="1">
      <c r="A237" s="376"/>
      <c r="B237" s="412"/>
      <c r="C237" s="370"/>
      <c r="D237" s="370"/>
      <c r="E237" s="339"/>
      <c r="F237" s="462"/>
      <c r="G237" s="265" t="s">
        <v>150</v>
      </c>
      <c r="H237" s="164">
        <v>6050</v>
      </c>
      <c r="I237" s="165" t="s">
        <v>28</v>
      </c>
      <c r="J237" s="186"/>
      <c r="K237" s="186"/>
      <c r="L237" s="155"/>
      <c r="M237" s="155"/>
      <c r="N237" s="186"/>
      <c r="O237" s="186"/>
      <c r="P237" s="186"/>
      <c r="Q237" s="186"/>
      <c r="R237" s="186"/>
      <c r="S237" s="186"/>
      <c r="T237" s="186"/>
      <c r="U237" s="186"/>
      <c r="V237" s="186"/>
      <c r="W237" s="396"/>
      <c r="X237" s="141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</row>
    <row r="238" spans="1:197" ht="16.5" hidden="1" customHeight="1">
      <c r="A238" s="376"/>
      <c r="B238" s="412"/>
      <c r="C238" s="370"/>
      <c r="D238" s="370"/>
      <c r="E238" s="339"/>
      <c r="F238" s="462"/>
      <c r="G238" s="265"/>
      <c r="H238" s="164"/>
      <c r="I238" s="165" t="s">
        <v>174</v>
      </c>
      <c r="J238" s="186"/>
      <c r="K238" s="186"/>
      <c r="L238" s="186"/>
      <c r="M238" s="155"/>
      <c r="N238" s="186"/>
      <c r="O238" s="186"/>
      <c r="P238" s="186"/>
      <c r="Q238" s="186"/>
      <c r="R238" s="186"/>
      <c r="S238" s="186"/>
      <c r="T238" s="186"/>
      <c r="U238" s="186"/>
      <c r="V238" s="186"/>
      <c r="W238" s="396"/>
      <c r="X238" s="141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</row>
    <row r="239" spans="1:197" ht="15" hidden="1" customHeight="1">
      <c r="A239" s="376"/>
      <c r="B239" s="412"/>
      <c r="C239" s="370"/>
      <c r="D239" s="370"/>
      <c r="E239" s="339"/>
      <c r="F239" s="462"/>
      <c r="G239" s="265" t="s">
        <v>150</v>
      </c>
      <c r="H239" s="164">
        <v>6370</v>
      </c>
      <c r="I239" s="165" t="s">
        <v>174</v>
      </c>
      <c r="J239" s="186"/>
      <c r="K239" s="186"/>
      <c r="L239" s="155"/>
      <c r="M239" s="155"/>
      <c r="N239" s="186"/>
      <c r="O239" s="186"/>
      <c r="P239" s="186"/>
      <c r="Q239" s="186"/>
      <c r="R239" s="186"/>
      <c r="S239" s="186"/>
      <c r="T239" s="186"/>
      <c r="U239" s="186"/>
      <c r="V239" s="186"/>
      <c r="W239" s="396"/>
      <c r="X239" s="141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</row>
    <row r="240" spans="1:197" ht="13.5" hidden="1" customHeight="1">
      <c r="A240" s="377"/>
      <c r="B240" s="413"/>
      <c r="C240" s="371"/>
      <c r="D240" s="371"/>
      <c r="E240" s="339"/>
      <c r="F240" s="463"/>
      <c r="G240" s="265"/>
      <c r="H240" s="164"/>
      <c r="I240" s="159" t="s">
        <v>26</v>
      </c>
      <c r="J240" s="160">
        <f t="shared" ref="J240:M240" si="64">SUM(J236:J239)</f>
        <v>110641</v>
      </c>
      <c r="K240" s="160">
        <f t="shared" si="64"/>
        <v>0</v>
      </c>
      <c r="L240" s="160">
        <f t="shared" si="64"/>
        <v>0</v>
      </c>
      <c r="M240" s="160">
        <f t="shared" si="64"/>
        <v>0</v>
      </c>
      <c r="N240" s="160">
        <f>SUM(N236:N239)</f>
        <v>0</v>
      </c>
      <c r="O240" s="160">
        <f t="shared" ref="O240:V240" si="65">SUM(O236:O239)</f>
        <v>0</v>
      </c>
      <c r="P240" s="160">
        <f t="shared" si="65"/>
        <v>0</v>
      </c>
      <c r="Q240" s="160">
        <f t="shared" si="65"/>
        <v>0</v>
      </c>
      <c r="R240" s="160">
        <f t="shared" si="65"/>
        <v>0</v>
      </c>
      <c r="S240" s="160">
        <f t="shared" si="65"/>
        <v>0</v>
      </c>
      <c r="T240" s="160">
        <f t="shared" si="65"/>
        <v>0</v>
      </c>
      <c r="U240" s="160">
        <f t="shared" si="65"/>
        <v>0</v>
      </c>
      <c r="V240" s="160">
        <f t="shared" si="65"/>
        <v>0</v>
      </c>
      <c r="W240" s="396"/>
      <c r="X240" s="141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</row>
    <row r="241" spans="1:197" ht="12.75" hidden="1" customHeight="1">
      <c r="A241" s="351">
        <v>5</v>
      </c>
      <c r="B241" s="359"/>
      <c r="C241" s="393">
        <v>2007</v>
      </c>
      <c r="D241" s="393">
        <v>2026</v>
      </c>
      <c r="E241" s="343" t="s">
        <v>27</v>
      </c>
      <c r="F241" s="337">
        <f>W241</f>
        <v>0</v>
      </c>
      <c r="G241" s="464" t="s">
        <v>49</v>
      </c>
      <c r="H241" s="169">
        <v>6050</v>
      </c>
      <c r="I241" s="154" t="s">
        <v>28</v>
      </c>
      <c r="J241" s="163">
        <v>683584</v>
      </c>
      <c r="K241" s="163">
        <v>26353</v>
      </c>
      <c r="L241" s="155"/>
      <c r="M241" s="155"/>
      <c r="N241" s="123"/>
      <c r="O241" s="291"/>
      <c r="P241" s="184"/>
      <c r="Q241" s="184"/>
      <c r="R241" s="184"/>
      <c r="S241" s="184"/>
      <c r="T241" s="184"/>
      <c r="U241" s="184"/>
      <c r="V241" s="184"/>
      <c r="W241" s="336">
        <f>SUM(L245:V245)</f>
        <v>0</v>
      </c>
      <c r="X241" s="140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</row>
    <row r="242" spans="1:197" ht="12.75" hidden="1" customHeight="1">
      <c r="A242" s="351"/>
      <c r="B242" s="359"/>
      <c r="C242" s="393"/>
      <c r="D242" s="393"/>
      <c r="E242" s="343"/>
      <c r="F242" s="337"/>
      <c r="G242" s="464"/>
      <c r="H242" s="169"/>
      <c r="I242" s="154" t="s">
        <v>31</v>
      </c>
      <c r="J242" s="156"/>
      <c r="K242" s="156"/>
      <c r="L242" s="156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336"/>
      <c r="X242" s="40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</row>
    <row r="243" spans="1:197" ht="12.75" hidden="1" customHeight="1">
      <c r="A243" s="351"/>
      <c r="B243" s="359"/>
      <c r="C243" s="393"/>
      <c r="D243" s="393"/>
      <c r="E243" s="343"/>
      <c r="F243" s="337"/>
      <c r="G243" s="464"/>
      <c r="H243" s="169"/>
      <c r="I243" s="154" t="s">
        <v>30</v>
      </c>
      <c r="J243" s="156"/>
      <c r="K243" s="156"/>
      <c r="L243" s="156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336"/>
      <c r="X243" s="40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</row>
    <row r="244" spans="1:197" ht="15" hidden="1" customHeight="1">
      <c r="A244" s="351"/>
      <c r="B244" s="359"/>
      <c r="C244" s="393"/>
      <c r="D244" s="393"/>
      <c r="E244" s="343"/>
      <c r="F244" s="337"/>
      <c r="G244" s="464"/>
      <c r="H244" s="169"/>
      <c r="I244" s="154" t="s">
        <v>50</v>
      </c>
      <c r="J244" s="156"/>
      <c r="K244" s="156"/>
      <c r="L244" s="156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336"/>
      <c r="X244" s="40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</row>
    <row r="245" spans="1:197" ht="5.25" hidden="1" customHeight="1">
      <c r="A245" s="351"/>
      <c r="B245" s="359"/>
      <c r="C245" s="393"/>
      <c r="D245" s="393"/>
      <c r="E245" s="343"/>
      <c r="F245" s="337"/>
      <c r="G245" s="464"/>
      <c r="H245" s="169"/>
      <c r="I245" s="214" t="s">
        <v>26</v>
      </c>
      <c r="J245" s="215">
        <f t="shared" ref="J245:O245" si="66">SUM(J241:J244)</f>
        <v>683584</v>
      </c>
      <c r="K245" s="160">
        <f t="shared" si="66"/>
        <v>26353</v>
      </c>
      <c r="L245" s="160">
        <f t="shared" si="66"/>
        <v>0</v>
      </c>
      <c r="M245" s="160">
        <f t="shared" si="66"/>
        <v>0</v>
      </c>
      <c r="N245" s="161">
        <f t="shared" si="66"/>
        <v>0</v>
      </c>
      <c r="O245" s="161">
        <f t="shared" si="66"/>
        <v>0</v>
      </c>
      <c r="P245" s="161"/>
      <c r="Q245" s="161"/>
      <c r="R245" s="161"/>
      <c r="S245" s="161"/>
      <c r="T245" s="161"/>
      <c r="U245" s="161"/>
      <c r="V245" s="161"/>
      <c r="W245" s="336"/>
      <c r="X245" s="40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</row>
    <row r="246" spans="1:197" ht="11.25" customHeight="1">
      <c r="A246" s="351">
        <v>5</v>
      </c>
      <c r="B246" s="355" t="s">
        <v>208</v>
      </c>
      <c r="C246" s="393">
        <v>2021</v>
      </c>
      <c r="D246" s="393">
        <v>2030</v>
      </c>
      <c r="E246" s="339" t="s">
        <v>252</v>
      </c>
      <c r="F246" s="337">
        <f>36440+W246</f>
        <v>2336440</v>
      </c>
      <c r="G246" s="338">
        <v>60016</v>
      </c>
      <c r="H246" s="169">
        <v>6050</v>
      </c>
      <c r="I246" s="154" t="s">
        <v>28</v>
      </c>
      <c r="J246" s="163">
        <v>44743</v>
      </c>
      <c r="K246" s="166"/>
      <c r="L246" s="163">
        <v>0</v>
      </c>
      <c r="M246" s="266"/>
      <c r="N246" s="155"/>
      <c r="O246" s="155">
        <v>1000000</v>
      </c>
      <c r="P246" s="155">
        <v>320000</v>
      </c>
      <c r="Q246" s="163">
        <v>280000</v>
      </c>
      <c r="R246" s="163">
        <v>700000</v>
      </c>
      <c r="S246" s="183"/>
      <c r="T246" s="207"/>
      <c r="U246" s="207"/>
      <c r="V246" s="207"/>
      <c r="W246" s="336">
        <f>SUM(M250:V250)</f>
        <v>2300000</v>
      </c>
      <c r="X246" s="140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</row>
    <row r="247" spans="1:197" ht="11.25" customHeight="1">
      <c r="A247" s="351"/>
      <c r="B247" s="355"/>
      <c r="C247" s="393"/>
      <c r="D247" s="393"/>
      <c r="E247" s="339"/>
      <c r="F247" s="337"/>
      <c r="G247" s="338"/>
      <c r="H247" s="169"/>
      <c r="I247" s="154" t="s">
        <v>31</v>
      </c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336"/>
      <c r="X247" s="40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</row>
    <row r="248" spans="1:197" ht="11.25" customHeight="1">
      <c r="A248" s="351"/>
      <c r="B248" s="355"/>
      <c r="C248" s="393"/>
      <c r="D248" s="393"/>
      <c r="E248" s="339"/>
      <c r="F248" s="337"/>
      <c r="G248" s="338"/>
      <c r="H248" s="169"/>
      <c r="I248" s="154" t="s">
        <v>30</v>
      </c>
      <c r="J248" s="207"/>
      <c r="K248" s="207"/>
      <c r="L248" s="207"/>
      <c r="M248" s="207"/>
      <c r="N248" s="207"/>
      <c r="O248" s="207"/>
      <c r="P248" s="207"/>
      <c r="Q248" s="156"/>
      <c r="R248" s="156"/>
      <c r="S248" s="207"/>
      <c r="T248" s="207"/>
      <c r="U248" s="207"/>
      <c r="V248" s="207"/>
      <c r="W248" s="336"/>
      <c r="X248" s="40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</row>
    <row r="249" spans="1:197" ht="11.25" customHeight="1">
      <c r="A249" s="351"/>
      <c r="B249" s="355"/>
      <c r="C249" s="393"/>
      <c r="D249" s="393"/>
      <c r="E249" s="339"/>
      <c r="F249" s="337"/>
      <c r="G249" s="338"/>
      <c r="H249" s="169"/>
      <c r="I249" s="154" t="s">
        <v>78</v>
      </c>
      <c r="J249" s="207"/>
      <c r="K249" s="207"/>
      <c r="L249" s="207"/>
      <c r="M249" s="207"/>
      <c r="N249" s="216"/>
      <c r="O249" s="216"/>
      <c r="P249" s="216"/>
      <c r="Q249" s="166"/>
      <c r="R249" s="166"/>
      <c r="S249" s="216"/>
      <c r="T249" s="216"/>
      <c r="U249" s="216"/>
      <c r="V249" s="216"/>
      <c r="W249" s="336"/>
      <c r="X249" s="40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</row>
    <row r="250" spans="1:197" ht="11.25" customHeight="1">
      <c r="A250" s="351"/>
      <c r="B250" s="355"/>
      <c r="C250" s="393"/>
      <c r="D250" s="393"/>
      <c r="E250" s="339"/>
      <c r="F250" s="337"/>
      <c r="G250" s="338"/>
      <c r="H250" s="169"/>
      <c r="I250" s="159" t="s">
        <v>26</v>
      </c>
      <c r="J250" s="160">
        <f t="shared" ref="J250:M250" si="67">SUM(J246:J249)</f>
        <v>44743</v>
      </c>
      <c r="K250" s="160">
        <f t="shared" si="67"/>
        <v>0</v>
      </c>
      <c r="L250" s="160">
        <f t="shared" si="67"/>
        <v>0</v>
      </c>
      <c r="M250" s="160">
        <f t="shared" si="67"/>
        <v>0</v>
      </c>
      <c r="N250" s="160">
        <f>SUM(N246:N248)</f>
        <v>0</v>
      </c>
      <c r="O250" s="160">
        <f>SUM(O246:O248)</f>
        <v>1000000</v>
      </c>
      <c r="P250" s="160">
        <f>SUM(P246:P248)</f>
        <v>320000</v>
      </c>
      <c r="Q250" s="160">
        <f t="shared" ref="Q250:R250" si="68">SUM(Q246:Q248)</f>
        <v>280000</v>
      </c>
      <c r="R250" s="160">
        <f t="shared" si="68"/>
        <v>700000</v>
      </c>
      <c r="S250" s="160"/>
      <c r="T250" s="160"/>
      <c r="U250" s="160"/>
      <c r="V250" s="160"/>
      <c r="W250" s="336"/>
      <c r="X250" s="40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</row>
    <row r="251" spans="1:197" ht="11.25" hidden="1" customHeight="1">
      <c r="A251" s="351">
        <v>8</v>
      </c>
      <c r="B251" s="355" t="s">
        <v>205</v>
      </c>
      <c r="C251" s="393">
        <v>2023</v>
      </c>
      <c r="D251" s="424">
        <v>2025</v>
      </c>
      <c r="E251" s="339" t="s">
        <v>252</v>
      </c>
      <c r="F251" s="337"/>
      <c r="G251" s="338">
        <v>60016</v>
      </c>
      <c r="H251" s="169">
        <v>6050</v>
      </c>
      <c r="I251" s="154" t="s">
        <v>28</v>
      </c>
      <c r="J251" s="163">
        <f>403998</f>
        <v>403998</v>
      </c>
      <c r="K251" s="166"/>
      <c r="L251" s="163"/>
      <c r="M251" s="317"/>
      <c r="N251" s="239"/>
      <c r="O251" s="163"/>
      <c r="P251" s="156"/>
      <c r="Q251" s="156"/>
      <c r="R251" s="156"/>
      <c r="S251" s="156"/>
      <c r="T251" s="156"/>
      <c r="U251" s="156"/>
      <c r="V251" s="156"/>
      <c r="W251" s="336">
        <f>SUM(L255:V255)</f>
        <v>0</v>
      </c>
      <c r="X251" s="40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</row>
    <row r="252" spans="1:197" ht="15.75" hidden="1" customHeight="1">
      <c r="A252" s="351"/>
      <c r="B252" s="355"/>
      <c r="C252" s="393"/>
      <c r="D252" s="424"/>
      <c r="E252" s="339"/>
      <c r="F252" s="337"/>
      <c r="G252" s="338"/>
      <c r="H252" s="169">
        <v>6370</v>
      </c>
      <c r="I252" s="154" t="s">
        <v>174</v>
      </c>
      <c r="J252" s="157"/>
      <c r="K252" s="157"/>
      <c r="L252" s="157"/>
      <c r="M252" s="156"/>
      <c r="N252" s="157"/>
      <c r="O252" s="157"/>
      <c r="P252" s="157"/>
      <c r="Q252" s="157"/>
      <c r="R252" s="157"/>
      <c r="S252" s="157"/>
      <c r="T252" s="157"/>
      <c r="U252" s="157"/>
      <c r="V252" s="157"/>
      <c r="W252" s="336"/>
      <c r="X252" s="40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</row>
    <row r="253" spans="1:197" ht="11.25" hidden="1" customHeight="1">
      <c r="A253" s="351"/>
      <c r="B253" s="355"/>
      <c r="C253" s="393"/>
      <c r="D253" s="424"/>
      <c r="E253" s="339"/>
      <c r="F253" s="337"/>
      <c r="G253" s="338"/>
      <c r="H253" s="169"/>
      <c r="I253" s="154" t="s">
        <v>30</v>
      </c>
      <c r="J253" s="157"/>
      <c r="K253" s="157"/>
      <c r="L253" s="157"/>
      <c r="M253" s="156"/>
      <c r="N253" s="157"/>
      <c r="O253" s="157"/>
      <c r="P253" s="157"/>
      <c r="Q253" s="157"/>
      <c r="R253" s="157"/>
      <c r="S253" s="157"/>
      <c r="T253" s="157"/>
      <c r="U253" s="157"/>
      <c r="V253" s="157"/>
      <c r="W253" s="336"/>
      <c r="X253" s="40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</row>
    <row r="254" spans="1:197" ht="11.25" hidden="1" customHeight="1">
      <c r="A254" s="351"/>
      <c r="B254" s="355"/>
      <c r="C254" s="393"/>
      <c r="D254" s="424"/>
      <c r="E254" s="339"/>
      <c r="F254" s="337"/>
      <c r="G254" s="338"/>
      <c r="H254" s="169"/>
      <c r="I254" s="154" t="s">
        <v>33</v>
      </c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336"/>
      <c r="X254" s="40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</row>
    <row r="255" spans="1:197" ht="11.25" hidden="1" customHeight="1">
      <c r="A255" s="351"/>
      <c r="B255" s="355"/>
      <c r="C255" s="393"/>
      <c r="D255" s="424"/>
      <c r="E255" s="339"/>
      <c r="F255" s="337"/>
      <c r="G255" s="338"/>
      <c r="H255" s="169"/>
      <c r="I255" s="159" t="s">
        <v>26</v>
      </c>
      <c r="J255" s="160">
        <f>SUM(J251:J254)</f>
        <v>403998</v>
      </c>
      <c r="K255" s="160">
        <f t="shared" ref="K255" si="69">SUM(K251:K254)</f>
        <v>0</v>
      </c>
      <c r="L255" s="160">
        <f>SUM(L251:L254)</f>
        <v>0</v>
      </c>
      <c r="M255" s="160">
        <f t="shared" ref="M255" si="70">SUM(M251:M254)</f>
        <v>0</v>
      </c>
      <c r="N255" s="161">
        <f>SUM(N251:N254)</f>
        <v>0</v>
      </c>
      <c r="O255" s="161">
        <f>SUM(O251:O254)</f>
        <v>0</v>
      </c>
      <c r="P255" s="161"/>
      <c r="Q255" s="161"/>
      <c r="R255" s="161"/>
      <c r="S255" s="161"/>
      <c r="T255" s="161"/>
      <c r="U255" s="161"/>
      <c r="V255" s="161"/>
      <c r="W255" s="336"/>
      <c r="X255" s="40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</row>
    <row r="256" spans="1:197" ht="11.25" customHeight="1">
      <c r="A256" s="351">
        <v>6</v>
      </c>
      <c r="B256" s="355" t="s">
        <v>207</v>
      </c>
      <c r="C256" s="393">
        <v>2023</v>
      </c>
      <c r="D256" s="393">
        <v>2027</v>
      </c>
      <c r="E256" s="339" t="s">
        <v>252</v>
      </c>
      <c r="F256" s="337">
        <f>W256</f>
        <v>715000</v>
      </c>
      <c r="G256" s="338">
        <v>60016</v>
      </c>
      <c r="H256" s="169">
        <v>6050</v>
      </c>
      <c r="I256" s="154" t="s">
        <v>28</v>
      </c>
      <c r="J256" s="163">
        <f>403998</f>
        <v>403998</v>
      </c>
      <c r="K256" s="166"/>
      <c r="L256" s="163"/>
      <c r="M256" s="156"/>
      <c r="N256" s="163">
        <v>15000</v>
      </c>
      <c r="O256" s="163">
        <v>700000</v>
      </c>
      <c r="P256" s="163"/>
      <c r="Q256" s="156"/>
      <c r="R256" s="156"/>
      <c r="S256" s="156"/>
      <c r="T256" s="156"/>
      <c r="U256" s="156"/>
      <c r="V256" s="156"/>
      <c r="W256" s="336">
        <f>SUM(L260:V260)</f>
        <v>715000</v>
      </c>
      <c r="X256" s="140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</row>
    <row r="257" spans="1:197" ht="11.25" customHeight="1">
      <c r="A257" s="351"/>
      <c r="B257" s="355"/>
      <c r="C257" s="393"/>
      <c r="D257" s="393"/>
      <c r="E257" s="339"/>
      <c r="F257" s="337"/>
      <c r="G257" s="338"/>
      <c r="H257" s="169"/>
      <c r="I257" s="154" t="s">
        <v>31</v>
      </c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336"/>
      <c r="X257" s="40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</row>
    <row r="258" spans="1:197" ht="11.25" customHeight="1">
      <c r="A258" s="351"/>
      <c r="B258" s="355"/>
      <c r="C258" s="393"/>
      <c r="D258" s="393"/>
      <c r="E258" s="339"/>
      <c r="F258" s="337"/>
      <c r="G258" s="338"/>
      <c r="H258" s="169"/>
      <c r="I258" s="154" t="s">
        <v>30</v>
      </c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336"/>
      <c r="X258" s="40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</row>
    <row r="259" spans="1:197" ht="11.25" customHeight="1">
      <c r="A259" s="351"/>
      <c r="B259" s="355"/>
      <c r="C259" s="393"/>
      <c r="D259" s="393"/>
      <c r="E259" s="339"/>
      <c r="F259" s="337"/>
      <c r="G259" s="338"/>
      <c r="H259" s="169"/>
      <c r="I259" s="154" t="s">
        <v>33</v>
      </c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336"/>
      <c r="X259" s="40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</row>
    <row r="260" spans="1:197" ht="12.75" customHeight="1">
      <c r="A260" s="351"/>
      <c r="B260" s="355"/>
      <c r="C260" s="393"/>
      <c r="D260" s="393"/>
      <c r="E260" s="339"/>
      <c r="F260" s="337"/>
      <c r="G260" s="338"/>
      <c r="H260" s="169"/>
      <c r="I260" s="159" t="s">
        <v>26</v>
      </c>
      <c r="J260" s="160">
        <f>SUM(J256:J259)</f>
        <v>403998</v>
      </c>
      <c r="K260" s="160">
        <f t="shared" ref="K260:M260" si="71">SUM(K256:K259)</f>
        <v>0</v>
      </c>
      <c r="L260" s="160">
        <f>SUM(L256:L259)</f>
        <v>0</v>
      </c>
      <c r="M260" s="160">
        <f t="shared" si="71"/>
        <v>0</v>
      </c>
      <c r="N260" s="161">
        <f>SUM(N256:N259)</f>
        <v>15000</v>
      </c>
      <c r="O260" s="161">
        <f>SUM(O256:O259)</f>
        <v>700000</v>
      </c>
      <c r="P260" s="161"/>
      <c r="Q260" s="161"/>
      <c r="R260" s="161"/>
      <c r="S260" s="161"/>
      <c r="T260" s="161"/>
      <c r="U260" s="161"/>
      <c r="V260" s="161"/>
      <c r="W260" s="336"/>
      <c r="X260" s="40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</row>
    <row r="261" spans="1:197" ht="15" hidden="1" customHeight="1">
      <c r="A261" s="351">
        <v>10</v>
      </c>
      <c r="B261" s="483" t="s">
        <v>226</v>
      </c>
      <c r="C261" s="424">
        <v>2008</v>
      </c>
      <c r="D261" s="340">
        <v>2032</v>
      </c>
      <c r="E261" s="339" t="s">
        <v>252</v>
      </c>
      <c r="F261" s="337"/>
      <c r="G261" s="338">
        <v>60016</v>
      </c>
      <c r="H261" s="153">
        <v>6050</v>
      </c>
      <c r="I261" s="154" t="s">
        <v>28</v>
      </c>
      <c r="J261" s="163">
        <v>330510</v>
      </c>
      <c r="K261" s="163">
        <v>45000</v>
      </c>
      <c r="L261" s="163"/>
      <c r="M261" s="155"/>
      <c r="N261" s="155"/>
      <c r="O261" s="187"/>
      <c r="P261" s="187"/>
      <c r="Q261" s="187"/>
      <c r="R261" s="187">
        <v>0</v>
      </c>
      <c r="S261" s="187"/>
      <c r="T261" s="187"/>
      <c r="U261" s="187"/>
      <c r="V261" s="187"/>
      <c r="W261" s="336">
        <f>SUM(L265:V265)</f>
        <v>0</v>
      </c>
      <c r="X261" s="140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</row>
    <row r="262" spans="1:197" ht="15" hidden="1" customHeight="1">
      <c r="A262" s="351"/>
      <c r="B262" s="483"/>
      <c r="C262" s="424"/>
      <c r="D262" s="340"/>
      <c r="E262" s="339"/>
      <c r="F262" s="337"/>
      <c r="G262" s="338"/>
      <c r="H262" s="153"/>
      <c r="I262" s="154" t="s">
        <v>31</v>
      </c>
      <c r="J262" s="163"/>
      <c r="K262" s="163"/>
      <c r="L262" s="163"/>
      <c r="M262" s="155"/>
      <c r="N262" s="155"/>
      <c r="O262" s="187"/>
      <c r="P262" s="187"/>
      <c r="Q262" s="187"/>
      <c r="R262" s="187"/>
      <c r="S262" s="187"/>
      <c r="T262" s="187"/>
      <c r="U262" s="187"/>
      <c r="V262" s="187"/>
      <c r="W262" s="336"/>
      <c r="X262" s="40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</row>
    <row r="263" spans="1:197" ht="15" hidden="1" customHeight="1">
      <c r="A263" s="351"/>
      <c r="B263" s="483"/>
      <c r="C263" s="424"/>
      <c r="D263" s="340"/>
      <c r="E263" s="339"/>
      <c r="F263" s="337"/>
      <c r="G263" s="338"/>
      <c r="H263" s="153"/>
      <c r="I263" s="154" t="s">
        <v>30</v>
      </c>
      <c r="J263" s="157"/>
      <c r="K263" s="157"/>
      <c r="L263" s="157"/>
      <c r="M263" s="157"/>
      <c r="N263" s="157"/>
      <c r="O263" s="217"/>
      <c r="P263" s="217"/>
      <c r="Q263" s="217"/>
      <c r="R263" s="217"/>
      <c r="S263" s="217"/>
      <c r="T263" s="217"/>
      <c r="U263" s="217"/>
      <c r="V263" s="217"/>
      <c r="W263" s="336"/>
      <c r="X263" s="40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</row>
    <row r="264" spans="1:197" ht="15" hidden="1" customHeight="1">
      <c r="A264" s="351"/>
      <c r="B264" s="483"/>
      <c r="C264" s="424"/>
      <c r="D264" s="340"/>
      <c r="E264" s="339"/>
      <c r="F264" s="337"/>
      <c r="G264" s="338"/>
      <c r="H264" s="153"/>
      <c r="I264" s="165" t="s">
        <v>119</v>
      </c>
      <c r="J264" s="155"/>
      <c r="K264" s="155"/>
      <c r="L264" s="155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336"/>
      <c r="X264" s="40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</row>
    <row r="265" spans="1:197" ht="12.75" hidden="1" customHeight="1">
      <c r="A265" s="351"/>
      <c r="B265" s="483"/>
      <c r="C265" s="424"/>
      <c r="D265" s="340"/>
      <c r="E265" s="339"/>
      <c r="F265" s="337"/>
      <c r="G265" s="338"/>
      <c r="H265" s="153"/>
      <c r="I265" s="159" t="s">
        <v>26</v>
      </c>
      <c r="J265" s="160">
        <f t="shared" ref="J265:V265" si="72">SUM(J261:J264)</f>
        <v>330510</v>
      </c>
      <c r="K265" s="160">
        <f t="shared" si="72"/>
        <v>45000</v>
      </c>
      <c r="L265" s="160">
        <f t="shared" si="72"/>
        <v>0</v>
      </c>
      <c r="M265" s="218">
        <f t="shared" si="72"/>
        <v>0</v>
      </c>
      <c r="N265" s="218">
        <f>SUM(N261:N264)</f>
        <v>0</v>
      </c>
      <c r="O265" s="218">
        <f t="shared" si="72"/>
        <v>0</v>
      </c>
      <c r="P265" s="218">
        <f t="shared" si="72"/>
        <v>0</v>
      </c>
      <c r="Q265" s="218">
        <f t="shared" si="72"/>
        <v>0</v>
      </c>
      <c r="R265" s="218">
        <f t="shared" si="72"/>
        <v>0</v>
      </c>
      <c r="S265" s="218">
        <f t="shared" si="72"/>
        <v>0</v>
      </c>
      <c r="T265" s="218">
        <f t="shared" si="72"/>
        <v>0</v>
      </c>
      <c r="U265" s="218">
        <f t="shared" si="72"/>
        <v>0</v>
      </c>
      <c r="V265" s="218">
        <f t="shared" si="72"/>
        <v>0</v>
      </c>
      <c r="W265" s="336"/>
      <c r="X265" s="40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</row>
    <row r="266" spans="1:197" ht="12" customHeight="1">
      <c r="A266" s="351">
        <v>7</v>
      </c>
      <c r="B266" s="355" t="s">
        <v>227</v>
      </c>
      <c r="C266" s="424">
        <v>2014</v>
      </c>
      <c r="D266" s="393">
        <v>2031</v>
      </c>
      <c r="E266" s="339" t="s">
        <v>252</v>
      </c>
      <c r="F266" s="337">
        <f>360877+W266</f>
        <v>2860877</v>
      </c>
      <c r="G266" s="477">
        <v>60016</v>
      </c>
      <c r="H266" s="153">
        <v>6050</v>
      </c>
      <c r="I266" s="154" t="s">
        <v>28</v>
      </c>
      <c r="J266" s="156"/>
      <c r="K266" s="163">
        <v>97000</v>
      </c>
      <c r="L266" s="163"/>
      <c r="M266" s="163"/>
      <c r="N266" s="242"/>
      <c r="O266" s="163">
        <v>800000</v>
      </c>
      <c r="P266" s="163">
        <v>300000</v>
      </c>
      <c r="Q266" s="163">
        <v>200000</v>
      </c>
      <c r="R266" s="163">
        <v>500000</v>
      </c>
      <c r="S266" s="163">
        <v>700000</v>
      </c>
      <c r="T266" s="163">
        <v>0</v>
      </c>
      <c r="U266" s="163"/>
      <c r="V266" s="156"/>
      <c r="W266" s="336">
        <f>SUM(L270:V270)</f>
        <v>2500000</v>
      </c>
      <c r="X266" s="140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</row>
    <row r="267" spans="1:197" ht="12" customHeight="1">
      <c r="A267" s="351"/>
      <c r="B267" s="355"/>
      <c r="C267" s="424"/>
      <c r="D267" s="393"/>
      <c r="E267" s="339"/>
      <c r="F267" s="337"/>
      <c r="G267" s="477"/>
      <c r="H267" s="153"/>
      <c r="I267" s="154" t="s">
        <v>31</v>
      </c>
      <c r="J267" s="156"/>
      <c r="K267" s="156"/>
      <c r="L267" s="156"/>
      <c r="M267" s="156"/>
      <c r="N267" s="163"/>
      <c r="O267" s="163"/>
      <c r="P267" s="163"/>
      <c r="Q267" s="163"/>
      <c r="R267" s="163"/>
      <c r="S267" s="163"/>
      <c r="T267" s="163"/>
      <c r="U267" s="156"/>
      <c r="V267" s="156"/>
      <c r="W267" s="336"/>
      <c r="X267" s="40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</row>
    <row r="268" spans="1:197" ht="12" customHeight="1">
      <c r="A268" s="351"/>
      <c r="B268" s="355"/>
      <c r="C268" s="424"/>
      <c r="D268" s="393"/>
      <c r="E268" s="339"/>
      <c r="F268" s="337"/>
      <c r="G268" s="477"/>
      <c r="H268" s="153"/>
      <c r="I268" s="154" t="s">
        <v>30</v>
      </c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336"/>
      <c r="X268" s="40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</row>
    <row r="269" spans="1:197" ht="12" customHeight="1">
      <c r="A269" s="351"/>
      <c r="B269" s="355"/>
      <c r="C269" s="424"/>
      <c r="D269" s="393"/>
      <c r="E269" s="339"/>
      <c r="F269" s="337"/>
      <c r="G269" s="477"/>
      <c r="H269" s="153"/>
      <c r="I269" s="154" t="s">
        <v>33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336"/>
      <c r="X269" s="40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</row>
    <row r="270" spans="1:197" ht="11.25" customHeight="1">
      <c r="A270" s="351"/>
      <c r="B270" s="355"/>
      <c r="C270" s="424"/>
      <c r="D270" s="393"/>
      <c r="E270" s="339"/>
      <c r="F270" s="337"/>
      <c r="G270" s="477"/>
      <c r="H270" s="153"/>
      <c r="I270" s="159" t="s">
        <v>26</v>
      </c>
      <c r="J270" s="160">
        <f t="shared" ref="J270:L270" si="73">SUM(J266:J269)</f>
        <v>0</v>
      </c>
      <c r="K270" s="160">
        <f t="shared" si="73"/>
        <v>97000</v>
      </c>
      <c r="L270" s="160">
        <f t="shared" si="73"/>
        <v>0</v>
      </c>
      <c r="M270" s="160">
        <f>SUM(M266:M269)</f>
        <v>0</v>
      </c>
      <c r="N270" s="160">
        <f>SUM(N266:N269)</f>
        <v>0</v>
      </c>
      <c r="O270" s="161">
        <f>SUM(O266:O269)</f>
        <v>800000</v>
      </c>
      <c r="P270" s="160">
        <f t="shared" ref="P270:T270" si="74">SUM(P266:P269)</f>
        <v>300000</v>
      </c>
      <c r="Q270" s="160">
        <f t="shared" si="74"/>
        <v>200000</v>
      </c>
      <c r="R270" s="160">
        <f t="shared" si="74"/>
        <v>500000</v>
      </c>
      <c r="S270" s="160">
        <f t="shared" si="74"/>
        <v>700000</v>
      </c>
      <c r="T270" s="160">
        <f t="shared" si="74"/>
        <v>0</v>
      </c>
      <c r="U270" s="161"/>
      <c r="V270" s="161"/>
      <c r="W270" s="336"/>
      <c r="X270" s="40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</row>
    <row r="271" spans="1:197" ht="12.75" hidden="1" customHeight="1">
      <c r="A271" s="351">
        <v>12</v>
      </c>
      <c r="B271" s="355" t="s">
        <v>51</v>
      </c>
      <c r="C271" s="393">
        <v>2014</v>
      </c>
      <c r="D271" s="393">
        <v>2030</v>
      </c>
      <c r="E271" s="339" t="s">
        <v>252</v>
      </c>
      <c r="F271" s="346"/>
      <c r="G271" s="338">
        <v>60016</v>
      </c>
      <c r="H271" s="169">
        <v>6050</v>
      </c>
      <c r="I271" s="154" t="s">
        <v>28</v>
      </c>
      <c r="J271" s="156"/>
      <c r="K271" s="166"/>
      <c r="L271" s="241"/>
      <c r="M271" s="219">
        <v>0</v>
      </c>
      <c r="N271" s="241">
        <v>0</v>
      </c>
      <c r="O271" s="241"/>
      <c r="P271" s="241"/>
      <c r="Q271" s="241"/>
      <c r="R271" s="241"/>
      <c r="S271" s="166"/>
      <c r="T271" s="166"/>
      <c r="U271" s="166"/>
      <c r="V271" s="166"/>
      <c r="W271" s="336">
        <f>SUM(L275:V275)</f>
        <v>0</v>
      </c>
      <c r="X271" s="140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</row>
    <row r="272" spans="1:197" ht="12.75" hidden="1" customHeight="1">
      <c r="A272" s="351"/>
      <c r="B272" s="355"/>
      <c r="C272" s="393"/>
      <c r="D272" s="393"/>
      <c r="E272" s="339"/>
      <c r="F272" s="346"/>
      <c r="G272" s="338"/>
      <c r="H272" s="169"/>
      <c r="I272" s="154" t="s">
        <v>31</v>
      </c>
      <c r="J272" s="156"/>
      <c r="K272" s="156"/>
      <c r="L272" s="156"/>
      <c r="M272" s="156"/>
      <c r="N272" s="156"/>
      <c r="O272" s="163"/>
      <c r="P272" s="163"/>
      <c r="Q272" s="163"/>
      <c r="R272" s="163"/>
      <c r="S272" s="156"/>
      <c r="T272" s="156"/>
      <c r="U272" s="156"/>
      <c r="V272" s="156"/>
      <c r="W272" s="336"/>
      <c r="X272" s="40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</row>
    <row r="273" spans="1:197" ht="12.75" hidden="1" customHeight="1">
      <c r="A273" s="351"/>
      <c r="B273" s="355"/>
      <c r="C273" s="393"/>
      <c r="D273" s="393"/>
      <c r="E273" s="339"/>
      <c r="F273" s="346"/>
      <c r="G273" s="338"/>
      <c r="H273" s="169"/>
      <c r="I273" s="154" t="s">
        <v>30</v>
      </c>
      <c r="J273" s="157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336"/>
      <c r="X273" s="40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</row>
    <row r="274" spans="1:197" ht="9.75" hidden="1" customHeight="1">
      <c r="A274" s="351"/>
      <c r="B274" s="355"/>
      <c r="C274" s="393"/>
      <c r="D274" s="393"/>
      <c r="E274" s="339"/>
      <c r="F274" s="346"/>
      <c r="G274" s="338"/>
      <c r="H274" s="169"/>
      <c r="I274" s="154" t="s">
        <v>33</v>
      </c>
      <c r="J274" s="157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336"/>
      <c r="X274" s="40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</row>
    <row r="275" spans="1:197" ht="12" hidden="1" customHeight="1">
      <c r="A275" s="351"/>
      <c r="B275" s="355"/>
      <c r="C275" s="393"/>
      <c r="D275" s="393"/>
      <c r="E275" s="339"/>
      <c r="F275" s="346"/>
      <c r="G275" s="338"/>
      <c r="H275" s="169"/>
      <c r="I275" s="159" t="s">
        <v>26</v>
      </c>
      <c r="J275" s="160">
        <f t="shared" ref="J275:L275" si="75">SUM(J271:J274)</f>
        <v>0</v>
      </c>
      <c r="K275" s="160">
        <f t="shared" si="75"/>
        <v>0</v>
      </c>
      <c r="L275" s="160">
        <f t="shared" si="75"/>
        <v>0</v>
      </c>
      <c r="M275" s="160">
        <f t="shared" ref="M275:R275" si="76">SUM(M271:M274)</f>
        <v>0</v>
      </c>
      <c r="N275" s="161">
        <f t="shared" si="76"/>
        <v>0</v>
      </c>
      <c r="O275" s="161">
        <f t="shared" si="76"/>
        <v>0</v>
      </c>
      <c r="P275" s="161">
        <f t="shared" si="76"/>
        <v>0</v>
      </c>
      <c r="Q275" s="161">
        <f t="shared" si="76"/>
        <v>0</v>
      </c>
      <c r="R275" s="161">
        <f t="shared" si="76"/>
        <v>0</v>
      </c>
      <c r="S275" s="161"/>
      <c r="T275" s="161"/>
      <c r="U275" s="161"/>
      <c r="V275" s="161"/>
      <c r="W275" s="336"/>
      <c r="X275" s="40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</row>
    <row r="276" spans="1:197" ht="12" customHeight="1">
      <c r="A276" s="351">
        <v>8</v>
      </c>
      <c r="B276" s="354" t="s">
        <v>144</v>
      </c>
      <c r="C276" s="393">
        <v>2024</v>
      </c>
      <c r="D276" s="393">
        <v>2029</v>
      </c>
      <c r="E276" s="339" t="s">
        <v>252</v>
      </c>
      <c r="F276" s="337">
        <f>W276</f>
        <v>700000</v>
      </c>
      <c r="G276" s="338">
        <v>60016</v>
      </c>
      <c r="H276" s="169">
        <v>6050</v>
      </c>
      <c r="I276" s="154" t="s">
        <v>28</v>
      </c>
      <c r="J276" s="155">
        <v>680000</v>
      </c>
      <c r="K276" s="166"/>
      <c r="L276" s="166"/>
      <c r="M276" s="166"/>
      <c r="N276" s="163"/>
      <c r="O276" s="163"/>
      <c r="P276" s="156"/>
      <c r="Q276" s="163">
        <v>700000</v>
      </c>
      <c r="R276" s="163"/>
      <c r="S276" s="163"/>
      <c r="T276" s="163"/>
      <c r="U276" s="156"/>
      <c r="V276" s="156"/>
      <c r="W276" s="336">
        <f>SUM(L280:V280)</f>
        <v>700000</v>
      </c>
      <c r="X276" s="140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</row>
    <row r="277" spans="1:197" ht="12" customHeight="1">
      <c r="A277" s="351"/>
      <c r="B277" s="354"/>
      <c r="C277" s="393"/>
      <c r="D277" s="393"/>
      <c r="E277" s="339"/>
      <c r="F277" s="337"/>
      <c r="G277" s="338"/>
      <c r="H277" s="169"/>
      <c r="I277" s="154" t="s">
        <v>31</v>
      </c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336"/>
      <c r="X277" s="40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</row>
    <row r="278" spans="1:197" ht="12" customHeight="1">
      <c r="A278" s="351"/>
      <c r="B278" s="354"/>
      <c r="C278" s="393"/>
      <c r="D278" s="393"/>
      <c r="E278" s="339"/>
      <c r="F278" s="337"/>
      <c r="G278" s="338"/>
      <c r="H278" s="169"/>
      <c r="I278" s="154" t="s">
        <v>30</v>
      </c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336"/>
      <c r="X278" s="40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</row>
    <row r="279" spans="1:197" ht="12" customHeight="1">
      <c r="A279" s="351"/>
      <c r="B279" s="354"/>
      <c r="C279" s="393"/>
      <c r="D279" s="393"/>
      <c r="E279" s="339"/>
      <c r="F279" s="337"/>
      <c r="G279" s="338"/>
      <c r="H279" s="169"/>
      <c r="I279" s="154" t="s">
        <v>32</v>
      </c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336"/>
      <c r="X279" s="40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</row>
    <row r="280" spans="1:197" ht="12.75" customHeight="1">
      <c r="A280" s="351"/>
      <c r="B280" s="354"/>
      <c r="C280" s="393"/>
      <c r="D280" s="393"/>
      <c r="E280" s="339"/>
      <c r="F280" s="337"/>
      <c r="G280" s="338"/>
      <c r="H280" s="169"/>
      <c r="I280" s="159" t="s">
        <v>26</v>
      </c>
      <c r="J280" s="160">
        <f t="shared" ref="J280:M280" si="77">SUM(J276:J279)</f>
        <v>680000</v>
      </c>
      <c r="K280" s="160">
        <f t="shared" si="77"/>
        <v>0</v>
      </c>
      <c r="L280" s="161">
        <f t="shared" si="77"/>
        <v>0</v>
      </c>
      <c r="M280" s="161">
        <f t="shared" si="77"/>
        <v>0</v>
      </c>
      <c r="N280" s="206">
        <f>SUM(N276:N279)</f>
        <v>0</v>
      </c>
      <c r="O280" s="161">
        <f>SUM(O276:O279)</f>
        <v>0</v>
      </c>
      <c r="P280" s="161">
        <f t="shared" ref="P280:V280" si="78">SUM(P276:P279)</f>
        <v>0</v>
      </c>
      <c r="Q280" s="161">
        <f t="shared" si="78"/>
        <v>700000</v>
      </c>
      <c r="R280" s="161">
        <f t="shared" si="78"/>
        <v>0</v>
      </c>
      <c r="S280" s="161">
        <f t="shared" si="78"/>
        <v>0</v>
      </c>
      <c r="T280" s="161">
        <f t="shared" si="78"/>
        <v>0</v>
      </c>
      <c r="U280" s="161">
        <f t="shared" si="78"/>
        <v>0</v>
      </c>
      <c r="V280" s="161">
        <f t="shared" si="78"/>
        <v>0</v>
      </c>
      <c r="W280" s="336"/>
      <c r="X280" s="40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</row>
    <row r="281" spans="1:197" ht="12" hidden="1" customHeight="1">
      <c r="A281" s="351">
        <v>11</v>
      </c>
      <c r="B281" s="359" t="s">
        <v>178</v>
      </c>
      <c r="C281" s="393">
        <v>2022</v>
      </c>
      <c r="D281" s="393">
        <v>2026</v>
      </c>
      <c r="E281" s="343" t="s">
        <v>27</v>
      </c>
      <c r="F281" s="337">
        <f>W281</f>
        <v>0</v>
      </c>
      <c r="G281" s="338">
        <v>60016</v>
      </c>
      <c r="H281" s="169">
        <v>6050</v>
      </c>
      <c r="I281" s="154" t="s">
        <v>28</v>
      </c>
      <c r="J281" s="163">
        <v>0</v>
      </c>
      <c r="K281" s="156">
        <v>0</v>
      </c>
      <c r="L281" s="163"/>
      <c r="N281" s="100"/>
      <c r="O281" s="100"/>
      <c r="P281" s="100"/>
      <c r="Q281" s="94"/>
      <c r="R281" s="156"/>
      <c r="S281" s="156"/>
      <c r="T281" s="156"/>
      <c r="U281" s="156"/>
      <c r="V281" s="156"/>
      <c r="W281" s="336">
        <f>SUM(L285:V285)</f>
        <v>0</v>
      </c>
      <c r="X281" s="40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</row>
    <row r="282" spans="1:197" ht="12" hidden="1" customHeight="1">
      <c r="A282" s="351"/>
      <c r="B282" s="359"/>
      <c r="C282" s="393"/>
      <c r="D282" s="393"/>
      <c r="E282" s="343"/>
      <c r="F282" s="337"/>
      <c r="G282" s="338"/>
      <c r="H282" s="169"/>
      <c r="I282" s="154" t="s">
        <v>31</v>
      </c>
      <c r="J282" s="156"/>
      <c r="K282" s="156"/>
      <c r="L282" s="156"/>
      <c r="M282" s="157"/>
      <c r="N282" s="95"/>
      <c r="O282" s="95"/>
      <c r="P282" s="95"/>
      <c r="Q282" s="95"/>
      <c r="R282" s="157"/>
      <c r="S282" s="157"/>
      <c r="T282" s="157"/>
      <c r="U282" s="157"/>
      <c r="V282" s="157"/>
      <c r="W282" s="336"/>
      <c r="X282" s="40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</row>
    <row r="283" spans="1:197" ht="12" hidden="1" customHeight="1">
      <c r="A283" s="351"/>
      <c r="B283" s="359"/>
      <c r="C283" s="393"/>
      <c r="D283" s="393"/>
      <c r="E283" s="343"/>
      <c r="F283" s="337"/>
      <c r="G283" s="338"/>
      <c r="H283" s="169"/>
      <c r="I283" s="154" t="s">
        <v>30</v>
      </c>
      <c r="J283" s="157"/>
      <c r="K283" s="157"/>
      <c r="L283" s="157"/>
      <c r="M283" s="157"/>
      <c r="N283" s="95"/>
      <c r="O283" s="95"/>
      <c r="P283" s="95"/>
      <c r="Q283" s="95"/>
      <c r="R283" s="157"/>
      <c r="S283" s="157"/>
      <c r="T283" s="157"/>
      <c r="U283" s="157"/>
      <c r="V283" s="157"/>
      <c r="W283" s="336"/>
      <c r="X283" s="40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</row>
    <row r="284" spans="1:197" ht="12" hidden="1" customHeight="1">
      <c r="A284" s="351"/>
      <c r="B284" s="359"/>
      <c r="C284" s="393"/>
      <c r="D284" s="393"/>
      <c r="E284" s="343"/>
      <c r="F284" s="337"/>
      <c r="G284" s="338"/>
      <c r="H284" s="169"/>
      <c r="I284" s="154" t="s">
        <v>32</v>
      </c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336"/>
      <c r="X284" s="40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</row>
    <row r="285" spans="1:197" ht="16.5" hidden="1" customHeight="1">
      <c r="A285" s="351"/>
      <c r="B285" s="359"/>
      <c r="C285" s="393"/>
      <c r="D285" s="393"/>
      <c r="E285" s="343"/>
      <c r="F285" s="337"/>
      <c r="G285" s="338"/>
      <c r="H285" s="169"/>
      <c r="I285" s="220" t="s">
        <v>26</v>
      </c>
      <c r="J285" s="161">
        <f t="shared" ref="J285:L285" si="79">SUM(J281:J284)</f>
        <v>0</v>
      </c>
      <c r="K285" s="161">
        <f t="shared" si="79"/>
        <v>0</v>
      </c>
      <c r="L285" s="161">
        <f t="shared" si="79"/>
        <v>0</v>
      </c>
      <c r="M285" s="161">
        <f>SUM(M281:M284)</f>
        <v>0</v>
      </c>
      <c r="N285" s="161">
        <f t="shared" ref="N285" si="80">SUM(N281:N284)</f>
        <v>0</v>
      </c>
      <c r="O285" s="161">
        <f>SUM(O281:O284)</f>
        <v>0</v>
      </c>
      <c r="P285" s="160">
        <f>SUM(P281:P284)</f>
        <v>0</v>
      </c>
      <c r="Q285" s="161"/>
      <c r="R285" s="161"/>
      <c r="S285" s="161"/>
      <c r="T285" s="161"/>
      <c r="U285" s="161"/>
      <c r="V285" s="161"/>
      <c r="W285" s="336"/>
      <c r="X285" s="40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</row>
    <row r="286" spans="1:197" ht="13.15" hidden="1" customHeight="1">
      <c r="A286" s="351">
        <v>14</v>
      </c>
      <c r="B286" s="355" t="s">
        <v>53</v>
      </c>
      <c r="C286" s="393">
        <v>2014</v>
      </c>
      <c r="D286" s="393">
        <v>2033</v>
      </c>
      <c r="E286" s="339" t="s">
        <v>252</v>
      </c>
      <c r="F286" s="337"/>
      <c r="G286" s="338">
        <v>60016</v>
      </c>
      <c r="H286" s="169">
        <v>6050</v>
      </c>
      <c r="I286" s="154" t="s">
        <v>28</v>
      </c>
      <c r="J286" s="163">
        <v>0</v>
      </c>
      <c r="K286" s="156">
        <v>0</v>
      </c>
      <c r="L286" s="163"/>
      <c r="N286" s="155"/>
      <c r="O286" s="155"/>
      <c r="P286" s="155"/>
      <c r="Q286" s="163"/>
      <c r="R286" s="163">
        <v>0</v>
      </c>
      <c r="S286" s="163">
        <v>0</v>
      </c>
      <c r="T286" s="163"/>
      <c r="U286" s="163"/>
      <c r="V286" s="156"/>
      <c r="W286" s="336">
        <f>SUM(L290:V290)</f>
        <v>0</v>
      </c>
      <c r="X286" s="140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</row>
    <row r="287" spans="1:197" ht="13.15" hidden="1" customHeight="1">
      <c r="A287" s="351"/>
      <c r="B287" s="355"/>
      <c r="C287" s="393"/>
      <c r="D287" s="393"/>
      <c r="E287" s="339"/>
      <c r="F287" s="337"/>
      <c r="G287" s="338"/>
      <c r="H287" s="169"/>
      <c r="I287" s="154" t="s">
        <v>31</v>
      </c>
      <c r="J287" s="156"/>
      <c r="K287" s="156"/>
      <c r="L287" s="156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336"/>
      <c r="X287" s="40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</row>
    <row r="288" spans="1:197" ht="13.15" hidden="1" customHeight="1">
      <c r="A288" s="351"/>
      <c r="B288" s="355"/>
      <c r="C288" s="393"/>
      <c r="D288" s="393"/>
      <c r="E288" s="339"/>
      <c r="F288" s="337"/>
      <c r="G288" s="338"/>
      <c r="H288" s="169"/>
      <c r="I288" s="154" t="s">
        <v>30</v>
      </c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336"/>
      <c r="X288" s="40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</row>
    <row r="289" spans="1:197" ht="13.15" hidden="1" customHeight="1">
      <c r="A289" s="351"/>
      <c r="B289" s="355"/>
      <c r="C289" s="393"/>
      <c r="D289" s="393"/>
      <c r="E289" s="339"/>
      <c r="F289" s="337"/>
      <c r="G289" s="338"/>
      <c r="H289" s="169"/>
      <c r="I289" s="154" t="s">
        <v>32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336"/>
      <c r="X289" s="40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</row>
    <row r="290" spans="1:197" ht="12.75" hidden="1" customHeight="1">
      <c r="A290" s="351"/>
      <c r="B290" s="355"/>
      <c r="C290" s="393"/>
      <c r="D290" s="393"/>
      <c r="E290" s="339"/>
      <c r="F290" s="337"/>
      <c r="G290" s="338"/>
      <c r="H290" s="169"/>
      <c r="I290" s="220" t="s">
        <v>26</v>
      </c>
      <c r="J290" s="161">
        <f t="shared" ref="J290:N290" si="81">SUM(J286:J289)</f>
        <v>0</v>
      </c>
      <c r="K290" s="161">
        <f t="shared" si="81"/>
        <v>0</v>
      </c>
      <c r="L290" s="161">
        <f t="shared" si="81"/>
        <v>0</v>
      </c>
      <c r="M290" s="161">
        <f>SUM(M286:M289)</f>
        <v>0</v>
      </c>
      <c r="N290" s="161">
        <f t="shared" si="81"/>
        <v>0</v>
      </c>
      <c r="O290" s="161">
        <f>SUM(O286:O289)</f>
        <v>0</v>
      </c>
      <c r="P290" s="160">
        <f>SUM(P286:P289)</f>
        <v>0</v>
      </c>
      <c r="Q290" s="160">
        <f t="shared" ref="Q290:V290" si="82">SUM(Q286:Q289)</f>
        <v>0</v>
      </c>
      <c r="R290" s="160">
        <f t="shared" si="82"/>
        <v>0</v>
      </c>
      <c r="S290" s="160">
        <f t="shared" si="82"/>
        <v>0</v>
      </c>
      <c r="T290" s="160">
        <f t="shared" si="82"/>
        <v>0</v>
      </c>
      <c r="U290" s="160">
        <f t="shared" si="82"/>
        <v>0</v>
      </c>
      <c r="V290" s="160">
        <f t="shared" si="82"/>
        <v>0</v>
      </c>
      <c r="W290" s="336"/>
      <c r="X290" s="40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</row>
    <row r="291" spans="1:197" ht="12.75" customHeight="1">
      <c r="A291" s="351">
        <v>9</v>
      </c>
      <c r="B291" s="355" t="s">
        <v>54</v>
      </c>
      <c r="C291" s="393">
        <v>2014</v>
      </c>
      <c r="D291" s="393">
        <v>2028</v>
      </c>
      <c r="E291" s="339" t="s">
        <v>252</v>
      </c>
      <c r="F291" s="337">
        <f>47281+W291</f>
        <v>847281</v>
      </c>
      <c r="G291" s="338">
        <v>60016</v>
      </c>
      <c r="H291" s="169">
        <v>6050</v>
      </c>
      <c r="I291" s="154" t="s">
        <v>28</v>
      </c>
      <c r="J291" s="163"/>
      <c r="K291" s="163"/>
      <c r="L291" s="163">
        <v>0</v>
      </c>
      <c r="M291" s="163"/>
      <c r="N291" s="157"/>
      <c r="O291" s="156"/>
      <c r="P291" s="163">
        <v>800000</v>
      </c>
      <c r="Q291" s="163">
        <v>0</v>
      </c>
      <c r="R291" s="163">
        <v>0</v>
      </c>
      <c r="S291" s="163"/>
      <c r="T291" s="163"/>
      <c r="U291" s="156"/>
      <c r="V291" s="156"/>
      <c r="W291" s="336">
        <f>SUM(L295:V295)</f>
        <v>800000</v>
      </c>
      <c r="X291" s="140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</row>
    <row r="292" spans="1:197" ht="12.75" customHeight="1">
      <c r="A292" s="351"/>
      <c r="B292" s="355"/>
      <c r="C292" s="393"/>
      <c r="D292" s="393"/>
      <c r="E292" s="339"/>
      <c r="F292" s="337"/>
      <c r="G292" s="338"/>
      <c r="H292" s="169"/>
      <c r="I292" s="154" t="s">
        <v>31</v>
      </c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336"/>
      <c r="X292" s="40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</row>
    <row r="293" spans="1:197" ht="12.75" customHeight="1">
      <c r="A293" s="351"/>
      <c r="B293" s="355"/>
      <c r="C293" s="393"/>
      <c r="D293" s="393"/>
      <c r="E293" s="339"/>
      <c r="F293" s="337"/>
      <c r="G293" s="338"/>
      <c r="H293" s="169"/>
      <c r="I293" s="154" t="s">
        <v>30</v>
      </c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336"/>
      <c r="X293" s="40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</row>
    <row r="294" spans="1:197" ht="12.75" customHeight="1">
      <c r="A294" s="351"/>
      <c r="B294" s="355"/>
      <c r="C294" s="393"/>
      <c r="D294" s="393"/>
      <c r="E294" s="339"/>
      <c r="F294" s="337"/>
      <c r="G294" s="338"/>
      <c r="H294" s="169"/>
      <c r="I294" s="154" t="s">
        <v>32</v>
      </c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336"/>
      <c r="X294" s="40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</row>
    <row r="295" spans="1:197" ht="12.6" customHeight="1">
      <c r="A295" s="351"/>
      <c r="B295" s="355"/>
      <c r="C295" s="393"/>
      <c r="D295" s="393"/>
      <c r="E295" s="339"/>
      <c r="F295" s="337"/>
      <c r="G295" s="338"/>
      <c r="H295" s="169"/>
      <c r="I295" s="220" t="s">
        <v>26</v>
      </c>
      <c r="J295" s="161">
        <f>SUM(J291:J294)</f>
        <v>0</v>
      </c>
      <c r="K295" s="161">
        <f t="shared" ref="K295:N295" si="83">SUM(K291:K294)</f>
        <v>0</v>
      </c>
      <c r="L295" s="161">
        <f t="shared" si="83"/>
        <v>0</v>
      </c>
      <c r="M295" s="161">
        <f t="shared" si="83"/>
        <v>0</v>
      </c>
      <c r="N295" s="161">
        <f t="shared" si="83"/>
        <v>0</v>
      </c>
      <c r="O295" s="161">
        <f>SUM(O291:O294)</f>
        <v>0</v>
      </c>
      <c r="P295" s="161">
        <f t="shared" ref="P295:R295" si="84">SUM(P291:P294)</f>
        <v>800000</v>
      </c>
      <c r="Q295" s="161">
        <f t="shared" si="84"/>
        <v>0</v>
      </c>
      <c r="R295" s="161">
        <f t="shared" si="84"/>
        <v>0</v>
      </c>
      <c r="S295" s="161">
        <f t="shared" ref="S295" si="85">SUM(S291:S294)</f>
        <v>0</v>
      </c>
      <c r="T295" s="161">
        <f t="shared" ref="T295" si="86">SUM(T291:T294)</f>
        <v>0</v>
      </c>
      <c r="U295" s="161">
        <f t="shared" ref="U295" si="87">SUM(U291:U294)</f>
        <v>0</v>
      </c>
      <c r="V295" s="161">
        <f t="shared" ref="V295" si="88">SUM(V291:V294)</f>
        <v>0</v>
      </c>
      <c r="W295" s="336"/>
      <c r="X295" s="40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</row>
    <row r="296" spans="1:197" ht="14.25" customHeight="1">
      <c r="A296" s="351">
        <v>10</v>
      </c>
      <c r="B296" s="355" t="s">
        <v>233</v>
      </c>
      <c r="C296" s="393">
        <v>2015</v>
      </c>
      <c r="D296" s="340">
        <v>2026</v>
      </c>
      <c r="E296" s="339" t="s">
        <v>252</v>
      </c>
      <c r="F296" s="337">
        <f>634131+W296+35000+2635074</f>
        <v>6736802</v>
      </c>
      <c r="G296" s="474">
        <v>60016</v>
      </c>
      <c r="H296" s="169">
        <v>6050</v>
      </c>
      <c r="I296" s="154" t="s">
        <v>28</v>
      </c>
      <c r="J296" s="163">
        <v>262000</v>
      </c>
      <c r="K296" s="163"/>
      <c r="L296" s="163"/>
      <c r="M296" s="163"/>
      <c r="N296" s="555">
        <v>1198441.23</v>
      </c>
      <c r="O296" s="163">
        <v>0</v>
      </c>
      <c r="P296" s="163">
        <v>0</v>
      </c>
      <c r="Q296" s="163">
        <v>0</v>
      </c>
      <c r="R296" s="163">
        <v>0</v>
      </c>
      <c r="S296" s="163"/>
      <c r="T296" s="156"/>
      <c r="U296" s="156"/>
      <c r="V296" s="156"/>
      <c r="W296" s="336">
        <f>SUM(L300:V300)</f>
        <v>3432597</v>
      </c>
      <c r="X296" s="140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</row>
    <row r="297" spans="1:197" ht="14.25" customHeight="1">
      <c r="A297" s="351"/>
      <c r="B297" s="355"/>
      <c r="C297" s="393"/>
      <c r="D297" s="340"/>
      <c r="E297" s="339"/>
      <c r="F297" s="337"/>
      <c r="G297" s="475"/>
      <c r="H297" s="169">
        <v>6050</v>
      </c>
      <c r="I297" s="154" t="s">
        <v>31</v>
      </c>
      <c r="J297" s="163"/>
      <c r="K297" s="155"/>
      <c r="L297" s="155"/>
      <c r="M297" s="317"/>
      <c r="N297" s="556">
        <v>132597</v>
      </c>
      <c r="O297" s="157"/>
      <c r="P297" s="157"/>
      <c r="Q297" s="157"/>
      <c r="R297" s="157"/>
      <c r="S297" s="157"/>
      <c r="T297" s="157"/>
      <c r="U297" s="157"/>
      <c r="V297" s="157"/>
      <c r="W297" s="336"/>
      <c r="X297" s="40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</row>
    <row r="298" spans="1:197" ht="14.25" customHeight="1">
      <c r="A298" s="351"/>
      <c r="B298" s="355"/>
      <c r="C298" s="393"/>
      <c r="D298" s="340"/>
      <c r="E298" s="339"/>
      <c r="F298" s="337"/>
      <c r="G298" s="475"/>
      <c r="H298" s="169">
        <v>6050</v>
      </c>
      <c r="I298" s="154" t="s">
        <v>264</v>
      </c>
      <c r="J298" s="155"/>
      <c r="K298" s="155"/>
      <c r="L298" s="155"/>
      <c r="M298" s="157"/>
      <c r="N298" s="556">
        <v>2101558.77</v>
      </c>
      <c r="O298" s="157"/>
      <c r="P298" s="157"/>
      <c r="Q298" s="157"/>
      <c r="R298" s="157"/>
      <c r="S298" s="157"/>
      <c r="T298" s="157"/>
      <c r="U298" s="157"/>
      <c r="V298" s="157"/>
      <c r="W298" s="336"/>
      <c r="X298" s="40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</row>
    <row r="299" spans="1:197" ht="14.25" customHeight="1">
      <c r="A299" s="351"/>
      <c r="B299" s="355"/>
      <c r="C299" s="393"/>
      <c r="D299" s="340"/>
      <c r="E299" s="339"/>
      <c r="F299" s="337"/>
      <c r="G299" s="475"/>
      <c r="H299" s="169"/>
      <c r="I299" s="154" t="s">
        <v>32</v>
      </c>
      <c r="J299" s="155"/>
      <c r="K299" s="155"/>
      <c r="L299" s="155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336"/>
      <c r="X299" s="40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</row>
    <row r="300" spans="1:197" ht="10.5" customHeight="1">
      <c r="A300" s="351"/>
      <c r="B300" s="355"/>
      <c r="C300" s="393"/>
      <c r="D300" s="340"/>
      <c r="E300" s="339"/>
      <c r="F300" s="337"/>
      <c r="G300" s="476"/>
      <c r="H300" s="169"/>
      <c r="I300" s="159" t="s">
        <v>26</v>
      </c>
      <c r="J300" s="160">
        <f t="shared" ref="J300:O300" si="89">SUM(J296:J299)</f>
        <v>262000</v>
      </c>
      <c r="K300" s="160">
        <f t="shared" si="89"/>
        <v>0</v>
      </c>
      <c r="L300" s="160">
        <f t="shared" si="89"/>
        <v>0</v>
      </c>
      <c r="M300" s="160">
        <f t="shared" si="89"/>
        <v>0</v>
      </c>
      <c r="N300" s="160">
        <f t="shared" si="89"/>
        <v>3432597</v>
      </c>
      <c r="O300" s="160">
        <f t="shared" si="89"/>
        <v>0</v>
      </c>
      <c r="P300" s="160">
        <f>SUM(P296:P299)</f>
        <v>0</v>
      </c>
      <c r="Q300" s="160">
        <f>SUM(Q296:Q299)</f>
        <v>0</v>
      </c>
      <c r="R300" s="160">
        <f>SUM(R296:R299)</f>
        <v>0</v>
      </c>
      <c r="S300" s="160"/>
      <c r="T300" s="160"/>
      <c r="U300" s="160"/>
      <c r="V300" s="160"/>
      <c r="W300" s="336"/>
      <c r="X300" s="40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</row>
    <row r="301" spans="1:197" ht="14.25" customHeight="1">
      <c r="A301" s="351">
        <v>11</v>
      </c>
      <c r="B301" s="355" t="s">
        <v>56</v>
      </c>
      <c r="C301" s="385">
        <v>2015</v>
      </c>
      <c r="D301" s="352">
        <v>2033</v>
      </c>
      <c r="E301" s="339" t="s">
        <v>252</v>
      </c>
      <c r="F301" s="378">
        <f>1489972+132269+W301+243200+292815</f>
        <v>14213256</v>
      </c>
      <c r="G301" s="374">
        <v>60016</v>
      </c>
      <c r="H301" s="90">
        <v>6060</v>
      </c>
      <c r="I301" s="61" t="s">
        <v>28</v>
      </c>
      <c r="J301" s="87">
        <v>384000</v>
      </c>
      <c r="K301" s="87">
        <v>620000</v>
      </c>
      <c r="L301" s="87"/>
      <c r="M301" s="319"/>
      <c r="N301" s="87">
        <v>500000</v>
      </c>
      <c r="O301" s="87">
        <v>1260000</v>
      </c>
      <c r="P301" s="87">
        <v>2295000</v>
      </c>
      <c r="Q301" s="87">
        <v>2000000</v>
      </c>
      <c r="R301" s="87">
        <v>2000000</v>
      </c>
      <c r="S301" s="87">
        <v>2000000</v>
      </c>
      <c r="T301" s="87">
        <v>1000000</v>
      </c>
      <c r="U301" s="87">
        <v>1000000</v>
      </c>
      <c r="V301" s="87"/>
      <c r="W301" s="349">
        <f>SUM(L305:V305)</f>
        <v>12055000</v>
      </c>
      <c r="X301" s="140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</row>
    <row r="302" spans="1:197" ht="14.25" customHeight="1">
      <c r="A302" s="351"/>
      <c r="B302" s="355"/>
      <c r="C302" s="385"/>
      <c r="D302" s="352"/>
      <c r="E302" s="339"/>
      <c r="F302" s="378"/>
      <c r="G302" s="374"/>
      <c r="H302" s="89"/>
      <c r="I302" s="60" t="s">
        <v>31</v>
      </c>
      <c r="J302" s="85"/>
      <c r="K302" s="77"/>
      <c r="L302" s="77"/>
      <c r="M302" s="87"/>
      <c r="N302" s="87"/>
      <c r="O302" s="87"/>
      <c r="P302" s="87"/>
      <c r="Q302" s="87"/>
      <c r="R302" s="87"/>
      <c r="S302" s="87"/>
      <c r="T302" s="87"/>
      <c r="U302" s="87" t="s">
        <v>261</v>
      </c>
      <c r="V302" s="87"/>
      <c r="W302" s="349"/>
      <c r="X302" s="40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</row>
    <row r="303" spans="1:197" ht="14.25" customHeight="1">
      <c r="A303" s="351"/>
      <c r="B303" s="355"/>
      <c r="C303" s="385"/>
      <c r="D303" s="352"/>
      <c r="E303" s="339"/>
      <c r="F303" s="378"/>
      <c r="G303" s="374"/>
      <c r="H303" s="89"/>
      <c r="I303" s="60" t="s">
        <v>30</v>
      </c>
      <c r="J303" s="85"/>
      <c r="K303" s="77"/>
      <c r="L303" s="77"/>
      <c r="M303" s="77"/>
      <c r="N303" s="77"/>
      <c r="O303" s="77"/>
      <c r="P303" s="77"/>
      <c r="Q303" s="87"/>
      <c r="R303" s="87"/>
      <c r="S303" s="87"/>
      <c r="T303" s="87"/>
      <c r="U303" s="87"/>
      <c r="V303" s="87"/>
      <c r="W303" s="349"/>
      <c r="X303" s="40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</row>
    <row r="304" spans="1:197" ht="14.25" customHeight="1">
      <c r="A304" s="351"/>
      <c r="B304" s="355"/>
      <c r="C304" s="385"/>
      <c r="D304" s="352"/>
      <c r="E304" s="339"/>
      <c r="F304" s="378"/>
      <c r="G304" s="374"/>
      <c r="H304" s="89"/>
      <c r="I304" s="60" t="s">
        <v>32</v>
      </c>
      <c r="J304" s="85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49"/>
      <c r="X304" s="40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</row>
    <row r="305" spans="1:197" ht="12" customHeight="1">
      <c r="A305" s="351"/>
      <c r="B305" s="355"/>
      <c r="C305" s="385"/>
      <c r="D305" s="352"/>
      <c r="E305" s="339"/>
      <c r="F305" s="378"/>
      <c r="G305" s="374"/>
      <c r="H305" s="89"/>
      <c r="I305" s="64" t="s">
        <v>26</v>
      </c>
      <c r="J305" s="65">
        <f>SUM(J301:J304)</f>
        <v>384000</v>
      </c>
      <c r="K305" s="65">
        <f t="shared" ref="K305:V305" si="90">SUM(K301:K304)</f>
        <v>620000</v>
      </c>
      <c r="L305" s="65">
        <f t="shared" si="90"/>
        <v>0</v>
      </c>
      <c r="M305" s="65">
        <f t="shared" si="90"/>
        <v>0</v>
      </c>
      <c r="N305" s="65">
        <f t="shared" si="90"/>
        <v>500000</v>
      </c>
      <c r="O305" s="65">
        <f t="shared" si="90"/>
        <v>1260000</v>
      </c>
      <c r="P305" s="65">
        <f t="shared" si="90"/>
        <v>2295000</v>
      </c>
      <c r="Q305" s="65">
        <f t="shared" si="90"/>
        <v>2000000</v>
      </c>
      <c r="R305" s="65">
        <f t="shared" si="90"/>
        <v>2000000</v>
      </c>
      <c r="S305" s="65">
        <f t="shared" si="90"/>
        <v>2000000</v>
      </c>
      <c r="T305" s="65">
        <f t="shared" si="90"/>
        <v>1000000</v>
      </c>
      <c r="U305" s="65">
        <f t="shared" si="90"/>
        <v>1000000</v>
      </c>
      <c r="V305" s="65">
        <f t="shared" si="90"/>
        <v>0</v>
      </c>
      <c r="W305" s="349"/>
      <c r="X305" s="40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</row>
    <row r="306" spans="1:197" ht="15" customHeight="1">
      <c r="A306" s="351">
        <v>12</v>
      </c>
      <c r="B306" s="355" t="s">
        <v>211</v>
      </c>
      <c r="C306" s="393">
        <v>2014</v>
      </c>
      <c r="D306" s="340">
        <v>2031</v>
      </c>
      <c r="E306" s="339" t="s">
        <v>252</v>
      </c>
      <c r="F306" s="337">
        <f>19500+W306</f>
        <v>864500</v>
      </c>
      <c r="G306" s="338">
        <v>60016</v>
      </c>
      <c r="H306" s="169">
        <v>6050</v>
      </c>
      <c r="I306" s="154" t="s">
        <v>28</v>
      </c>
      <c r="J306" s="155">
        <v>725418</v>
      </c>
      <c r="K306" s="157"/>
      <c r="L306" s="198"/>
      <c r="M306" s="198"/>
      <c r="N306" s="156"/>
      <c r="O306" s="163">
        <v>45000</v>
      </c>
      <c r="P306" s="163"/>
      <c r="Q306" s="163">
        <v>0</v>
      </c>
      <c r="R306" s="163">
        <v>300000</v>
      </c>
      <c r="S306" s="163">
        <v>500000</v>
      </c>
      <c r="T306" s="156"/>
      <c r="U306" s="156"/>
      <c r="V306" s="156"/>
      <c r="W306" s="336">
        <f>SUM(L310:V310)</f>
        <v>845000</v>
      </c>
      <c r="X306" s="140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</row>
    <row r="307" spans="1:197" ht="15" customHeight="1">
      <c r="A307" s="351"/>
      <c r="B307" s="355"/>
      <c r="C307" s="393"/>
      <c r="D307" s="340"/>
      <c r="E307" s="339"/>
      <c r="F307" s="337"/>
      <c r="G307" s="338"/>
      <c r="H307" s="169"/>
      <c r="I307" s="154" t="s">
        <v>31</v>
      </c>
      <c r="J307" s="157"/>
      <c r="K307" s="157"/>
      <c r="L307" s="198"/>
      <c r="M307" s="198"/>
      <c r="N307" s="166"/>
      <c r="O307" s="198"/>
      <c r="P307" s="198"/>
      <c r="Q307" s="198"/>
      <c r="R307" s="198"/>
      <c r="S307" s="198"/>
      <c r="T307" s="198"/>
      <c r="U307" s="198"/>
      <c r="V307" s="198"/>
      <c r="W307" s="336"/>
      <c r="X307" s="40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</row>
    <row r="308" spans="1:197" ht="15" customHeight="1">
      <c r="A308" s="351"/>
      <c r="B308" s="355"/>
      <c r="C308" s="393"/>
      <c r="D308" s="340"/>
      <c r="E308" s="339"/>
      <c r="F308" s="337"/>
      <c r="G308" s="338"/>
      <c r="H308" s="169"/>
      <c r="I308" s="154" t="s">
        <v>30</v>
      </c>
      <c r="J308" s="157"/>
      <c r="K308" s="157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336"/>
      <c r="X308" s="40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</row>
    <row r="309" spans="1:197" ht="15" customHeight="1">
      <c r="A309" s="351"/>
      <c r="B309" s="355"/>
      <c r="C309" s="393"/>
      <c r="D309" s="340"/>
      <c r="E309" s="339"/>
      <c r="F309" s="337"/>
      <c r="G309" s="338"/>
      <c r="H309" s="169"/>
      <c r="I309" s="154" t="s">
        <v>33</v>
      </c>
      <c r="J309" s="185"/>
      <c r="K309" s="185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336"/>
      <c r="X309" s="40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</row>
    <row r="310" spans="1:197" ht="9.75" customHeight="1">
      <c r="A310" s="351"/>
      <c r="B310" s="355"/>
      <c r="C310" s="393"/>
      <c r="D310" s="340"/>
      <c r="E310" s="339"/>
      <c r="F310" s="337"/>
      <c r="G310" s="338"/>
      <c r="H310" s="169"/>
      <c r="I310" s="159" t="s">
        <v>26</v>
      </c>
      <c r="J310" s="160">
        <f>J306+J307+J308+J309</f>
        <v>725418</v>
      </c>
      <c r="K310" s="160">
        <f>K306+K307+K308+K309</f>
        <v>0</v>
      </c>
      <c r="L310" s="161">
        <f>L306+L307+L308+L309</f>
        <v>0</v>
      </c>
      <c r="M310" s="161">
        <f>M306+M307+M308+M309</f>
        <v>0</v>
      </c>
      <c r="N310" s="161">
        <f t="shared" ref="N310:V310" si="91">N306+N307+N308+N309</f>
        <v>0</v>
      </c>
      <c r="O310" s="161">
        <f t="shared" si="91"/>
        <v>45000</v>
      </c>
      <c r="P310" s="161">
        <f t="shared" si="91"/>
        <v>0</v>
      </c>
      <c r="Q310" s="161">
        <f t="shared" si="91"/>
        <v>0</v>
      </c>
      <c r="R310" s="161">
        <f t="shared" si="91"/>
        <v>300000</v>
      </c>
      <c r="S310" s="161">
        <f t="shared" si="91"/>
        <v>500000</v>
      </c>
      <c r="T310" s="161">
        <f t="shared" si="91"/>
        <v>0</v>
      </c>
      <c r="U310" s="161">
        <f t="shared" si="91"/>
        <v>0</v>
      </c>
      <c r="V310" s="161">
        <f t="shared" si="91"/>
        <v>0</v>
      </c>
      <c r="W310" s="336"/>
      <c r="X310" s="40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</row>
    <row r="311" spans="1:197" ht="17.25" hidden="1" customHeight="1">
      <c r="A311" s="351">
        <v>19</v>
      </c>
      <c r="B311" s="355" t="s">
        <v>236</v>
      </c>
      <c r="C311" s="393">
        <v>2016</v>
      </c>
      <c r="D311" s="340">
        <v>2025</v>
      </c>
      <c r="E311" s="339" t="s">
        <v>252</v>
      </c>
      <c r="F311" s="337"/>
      <c r="G311" s="477">
        <v>60016</v>
      </c>
      <c r="H311" s="153">
        <v>6050</v>
      </c>
      <c r="I311" s="182" t="s">
        <v>28</v>
      </c>
      <c r="J311" s="156">
        <v>0</v>
      </c>
      <c r="K311" s="157"/>
      <c r="L311" s="163"/>
      <c r="M311" s="155"/>
      <c r="N311" s="155">
        <v>0</v>
      </c>
      <c r="O311" s="155"/>
      <c r="P311" s="155"/>
      <c r="Q311" s="155"/>
      <c r="R311" s="155"/>
      <c r="S311" s="155"/>
      <c r="T311" s="155"/>
      <c r="U311" s="155"/>
      <c r="V311" s="155"/>
      <c r="W311" s="336">
        <f>SUM(L315:V315)</f>
        <v>0</v>
      </c>
      <c r="X311" s="140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</row>
    <row r="312" spans="1:197" ht="14.25" hidden="1" customHeight="1">
      <c r="A312" s="351"/>
      <c r="B312" s="355"/>
      <c r="C312" s="393"/>
      <c r="D312" s="340"/>
      <c r="E312" s="339"/>
      <c r="F312" s="337"/>
      <c r="G312" s="477"/>
      <c r="H312" s="153">
        <v>6050</v>
      </c>
      <c r="I312" s="182" t="s">
        <v>31</v>
      </c>
      <c r="J312" s="156"/>
      <c r="K312" s="157"/>
      <c r="L312" s="185"/>
      <c r="M312" s="155"/>
      <c r="N312" s="166"/>
      <c r="O312" s="198"/>
      <c r="P312" s="198"/>
      <c r="Q312" s="198"/>
      <c r="R312" s="198"/>
      <c r="S312" s="198"/>
      <c r="T312" s="198"/>
      <c r="U312" s="198"/>
      <c r="V312" s="198"/>
      <c r="W312" s="336"/>
      <c r="X312" s="40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</row>
    <row r="313" spans="1:197" s="15" customFormat="1" ht="14.25" hidden="1" customHeight="1">
      <c r="A313" s="351"/>
      <c r="B313" s="355"/>
      <c r="C313" s="393"/>
      <c r="D313" s="340"/>
      <c r="E313" s="339"/>
      <c r="F313" s="337"/>
      <c r="G313" s="477"/>
      <c r="H313" s="153"/>
      <c r="I313" s="162" t="s">
        <v>30</v>
      </c>
      <c r="J313" s="156"/>
      <c r="K313" s="156"/>
      <c r="L313" s="198"/>
      <c r="M313" s="198"/>
      <c r="N313" s="198"/>
      <c r="O313" s="329"/>
      <c r="P313" s="198"/>
      <c r="Q313" s="198"/>
      <c r="R313" s="198"/>
      <c r="S313" s="198"/>
      <c r="T313" s="198"/>
      <c r="U313" s="198"/>
      <c r="V313" s="198"/>
      <c r="W313" s="336"/>
      <c r="X313" s="145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6"/>
      <c r="DV313" s="146"/>
      <c r="DW313" s="146"/>
      <c r="DX313" s="146"/>
      <c r="DY313" s="146"/>
      <c r="DZ313" s="146"/>
      <c r="EA313" s="146"/>
      <c r="EB313" s="146"/>
      <c r="EC313" s="146"/>
      <c r="ED313" s="146"/>
      <c r="EE313" s="146"/>
      <c r="EF313" s="146"/>
      <c r="EG313" s="146"/>
      <c r="EH313" s="146"/>
      <c r="EI313" s="146"/>
      <c r="EJ313" s="146"/>
      <c r="EK313" s="146"/>
      <c r="EL313" s="146"/>
      <c r="EM313" s="146"/>
      <c r="EN313" s="146"/>
      <c r="EO313" s="146"/>
      <c r="EP313" s="146"/>
      <c r="EQ313" s="146"/>
      <c r="ER313" s="146"/>
      <c r="ES313" s="146"/>
      <c r="ET313" s="146"/>
      <c r="EU313" s="146"/>
      <c r="EV313" s="146"/>
      <c r="EW313" s="146"/>
      <c r="EX313" s="146"/>
      <c r="EY313" s="146"/>
      <c r="EZ313" s="146"/>
      <c r="FA313" s="146"/>
      <c r="FB313" s="146"/>
      <c r="FC313" s="146"/>
      <c r="FD313" s="146"/>
      <c r="FE313" s="146"/>
      <c r="FF313" s="146"/>
      <c r="FG313" s="146"/>
      <c r="FH313" s="146"/>
      <c r="FI313" s="146"/>
      <c r="FJ313" s="146"/>
      <c r="FK313" s="146"/>
      <c r="FL313" s="146"/>
      <c r="FM313" s="146"/>
      <c r="FN313" s="146"/>
      <c r="FO313" s="146"/>
      <c r="FP313" s="146"/>
      <c r="FQ313" s="146"/>
      <c r="FR313" s="146"/>
      <c r="FS313" s="146"/>
      <c r="FT313" s="146"/>
      <c r="FU313" s="146"/>
      <c r="FV313" s="146"/>
      <c r="FW313" s="146"/>
      <c r="FX313" s="146"/>
      <c r="FY313" s="146"/>
      <c r="FZ313" s="146"/>
      <c r="GA313" s="146"/>
      <c r="GB313" s="146"/>
      <c r="GC313" s="146"/>
      <c r="GD313" s="146"/>
      <c r="GE313" s="146"/>
      <c r="GF313" s="146"/>
      <c r="GG313" s="146"/>
      <c r="GH313" s="146"/>
      <c r="GI313" s="146"/>
      <c r="GJ313" s="146"/>
      <c r="GK313" s="146"/>
      <c r="GL313" s="146"/>
      <c r="GM313" s="146"/>
      <c r="GN313" s="146"/>
      <c r="GO313" s="146"/>
    </row>
    <row r="314" spans="1:197" ht="14.25" hidden="1" customHeight="1">
      <c r="A314" s="351"/>
      <c r="B314" s="355"/>
      <c r="C314" s="393"/>
      <c r="D314" s="340"/>
      <c r="E314" s="339"/>
      <c r="F314" s="337"/>
      <c r="G314" s="477"/>
      <c r="H314" s="153"/>
      <c r="I314" s="162" t="s">
        <v>70</v>
      </c>
      <c r="J314" s="198"/>
      <c r="K314" s="198"/>
      <c r="L314" s="156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336"/>
      <c r="X314" s="40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</row>
    <row r="315" spans="1:197" ht="11.25" hidden="1" customHeight="1">
      <c r="A315" s="351"/>
      <c r="B315" s="355"/>
      <c r="C315" s="393"/>
      <c r="D315" s="340"/>
      <c r="E315" s="339"/>
      <c r="F315" s="337"/>
      <c r="G315" s="477"/>
      <c r="H315" s="153"/>
      <c r="I315" s="220" t="s">
        <v>26</v>
      </c>
      <c r="J315" s="161">
        <f>J311+J312+J313+J314</f>
        <v>0</v>
      </c>
      <c r="K315" s="161">
        <f>K311+K312+K313+K314</f>
        <v>0</v>
      </c>
      <c r="L315" s="161">
        <f>L311+L312+L313+L314</f>
        <v>0</v>
      </c>
      <c r="M315" s="161">
        <f>M311+M312+M313+M314</f>
        <v>0</v>
      </c>
      <c r="N315" s="161">
        <f t="shared" ref="N315:V315" si="92">N311+N312+N313+N314</f>
        <v>0</v>
      </c>
      <c r="O315" s="161">
        <f t="shared" si="92"/>
        <v>0</v>
      </c>
      <c r="P315" s="161">
        <f t="shared" si="92"/>
        <v>0</v>
      </c>
      <c r="Q315" s="161">
        <f t="shared" si="92"/>
        <v>0</v>
      </c>
      <c r="R315" s="161">
        <f t="shared" si="92"/>
        <v>0</v>
      </c>
      <c r="S315" s="161">
        <f t="shared" si="92"/>
        <v>0</v>
      </c>
      <c r="T315" s="161">
        <f t="shared" si="92"/>
        <v>0</v>
      </c>
      <c r="U315" s="161">
        <f t="shared" si="92"/>
        <v>0</v>
      </c>
      <c r="V315" s="161">
        <f t="shared" si="92"/>
        <v>0</v>
      </c>
      <c r="W315" s="336"/>
      <c r="X315" s="40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</row>
    <row r="316" spans="1:197" ht="12" customHeight="1">
      <c r="A316" s="351">
        <v>13</v>
      </c>
      <c r="B316" s="355" t="s">
        <v>145</v>
      </c>
      <c r="C316" s="393">
        <v>2022</v>
      </c>
      <c r="D316" s="340">
        <v>2028</v>
      </c>
      <c r="E316" s="339" t="s">
        <v>252</v>
      </c>
      <c r="F316" s="346">
        <f>46050+W316</f>
        <v>896050</v>
      </c>
      <c r="G316" s="477">
        <v>60016</v>
      </c>
      <c r="H316" s="153">
        <v>6050</v>
      </c>
      <c r="I316" s="162" t="s">
        <v>28</v>
      </c>
      <c r="J316" s="287">
        <v>527095</v>
      </c>
      <c r="K316" s="163">
        <v>762450</v>
      </c>
      <c r="L316" s="157"/>
      <c r="M316" s="157">
        <v>0</v>
      </c>
      <c r="N316" s="185"/>
      <c r="O316" s="155">
        <v>500000</v>
      </c>
      <c r="P316" s="155">
        <v>350000</v>
      </c>
      <c r="Q316" s="185"/>
      <c r="R316" s="185"/>
      <c r="S316" s="185"/>
      <c r="T316" s="185"/>
      <c r="U316" s="185"/>
      <c r="V316" s="185"/>
      <c r="W316" s="336">
        <f>SUM(L320:V320)</f>
        <v>850000</v>
      </c>
      <c r="X316" s="140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</row>
    <row r="317" spans="1:197" ht="12" customHeight="1">
      <c r="A317" s="351"/>
      <c r="B317" s="355"/>
      <c r="C317" s="393"/>
      <c r="D317" s="340"/>
      <c r="E317" s="339"/>
      <c r="F317" s="346"/>
      <c r="G317" s="477"/>
      <c r="H317" s="153"/>
      <c r="I317" s="162" t="s">
        <v>31</v>
      </c>
      <c r="J317" s="185"/>
      <c r="K317" s="185"/>
      <c r="L317" s="185"/>
      <c r="M317" s="185"/>
      <c r="N317" s="185"/>
      <c r="O317" s="186"/>
      <c r="P317" s="186"/>
      <c r="Q317" s="185"/>
      <c r="R317" s="185"/>
      <c r="S317" s="185"/>
      <c r="T317" s="185"/>
      <c r="U317" s="185"/>
      <c r="V317" s="185"/>
      <c r="W317" s="336"/>
      <c r="X317" s="40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</row>
    <row r="318" spans="1:197" ht="12" customHeight="1">
      <c r="A318" s="351"/>
      <c r="B318" s="355"/>
      <c r="C318" s="393"/>
      <c r="D318" s="340"/>
      <c r="E318" s="339"/>
      <c r="F318" s="346"/>
      <c r="G318" s="477"/>
      <c r="H318" s="153"/>
      <c r="I318" s="162" t="s">
        <v>30</v>
      </c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336"/>
      <c r="X318" s="40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</row>
    <row r="319" spans="1:197" ht="12" customHeight="1">
      <c r="A319" s="351"/>
      <c r="B319" s="355"/>
      <c r="C319" s="393"/>
      <c r="D319" s="340"/>
      <c r="E319" s="339"/>
      <c r="F319" s="346"/>
      <c r="G319" s="477"/>
      <c r="H319" s="153"/>
      <c r="I319" s="162" t="s">
        <v>32</v>
      </c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336"/>
      <c r="X319" s="40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</row>
    <row r="320" spans="1:197" ht="12" customHeight="1">
      <c r="A320" s="351"/>
      <c r="B320" s="355"/>
      <c r="C320" s="393"/>
      <c r="D320" s="340"/>
      <c r="E320" s="339"/>
      <c r="F320" s="346"/>
      <c r="G320" s="477"/>
      <c r="H320" s="153"/>
      <c r="I320" s="159" t="s">
        <v>26</v>
      </c>
      <c r="J320" s="160">
        <f>SUM(J316:J319)</f>
        <v>527095</v>
      </c>
      <c r="K320" s="160">
        <f t="shared" ref="K320:V320" si="93">SUM(K316:K319)</f>
        <v>762450</v>
      </c>
      <c r="L320" s="160">
        <f t="shared" si="93"/>
        <v>0</v>
      </c>
      <c r="M320" s="160">
        <f t="shared" si="93"/>
        <v>0</v>
      </c>
      <c r="N320" s="160">
        <f t="shared" si="93"/>
        <v>0</v>
      </c>
      <c r="O320" s="160">
        <f t="shared" si="93"/>
        <v>500000</v>
      </c>
      <c r="P320" s="160">
        <f t="shared" si="93"/>
        <v>350000</v>
      </c>
      <c r="Q320" s="160">
        <f t="shared" si="93"/>
        <v>0</v>
      </c>
      <c r="R320" s="160">
        <f t="shared" si="93"/>
        <v>0</v>
      </c>
      <c r="S320" s="160">
        <f t="shared" si="93"/>
        <v>0</v>
      </c>
      <c r="T320" s="160">
        <f t="shared" si="93"/>
        <v>0</v>
      </c>
      <c r="U320" s="160">
        <f t="shared" si="93"/>
        <v>0</v>
      </c>
      <c r="V320" s="160">
        <f t="shared" si="93"/>
        <v>0</v>
      </c>
      <c r="W320" s="336"/>
      <c r="X320" s="40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</row>
    <row r="321" spans="1:197" ht="12" customHeight="1">
      <c r="A321" s="351">
        <v>14</v>
      </c>
      <c r="B321" s="354" t="s">
        <v>79</v>
      </c>
      <c r="C321" s="393">
        <v>2015</v>
      </c>
      <c r="D321" s="340">
        <v>2029</v>
      </c>
      <c r="E321" s="339" t="s">
        <v>252</v>
      </c>
      <c r="F321" s="337">
        <f>60789+W321+20000</f>
        <v>1030789</v>
      </c>
      <c r="G321" s="338">
        <v>60016</v>
      </c>
      <c r="H321" s="169">
        <v>6050</v>
      </c>
      <c r="I321" s="154" t="s">
        <v>28</v>
      </c>
      <c r="J321" s="163"/>
      <c r="K321" s="156"/>
      <c r="L321" s="163">
        <v>0</v>
      </c>
      <c r="M321" s="156"/>
      <c r="N321" s="163"/>
      <c r="O321" s="163">
        <v>500000</v>
      </c>
      <c r="P321" s="163">
        <v>450000</v>
      </c>
      <c r="Q321" s="163"/>
      <c r="R321" s="163"/>
      <c r="S321" s="156"/>
      <c r="T321" s="156"/>
      <c r="U321" s="156"/>
      <c r="V321" s="156"/>
      <c r="W321" s="396">
        <f>SUM(L325:V325)</f>
        <v>950000</v>
      </c>
      <c r="X321" s="140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</row>
    <row r="322" spans="1:197" ht="12" customHeight="1">
      <c r="A322" s="351"/>
      <c r="B322" s="354"/>
      <c r="C322" s="393"/>
      <c r="D322" s="340"/>
      <c r="E322" s="339"/>
      <c r="F322" s="337"/>
      <c r="G322" s="338"/>
      <c r="H322" s="169"/>
      <c r="I322" s="154" t="s">
        <v>31</v>
      </c>
      <c r="J322" s="198"/>
      <c r="K322" s="198"/>
      <c r="L322" s="198"/>
      <c r="M322" s="198"/>
      <c r="N322" s="168"/>
      <c r="O322" s="168"/>
      <c r="P322" s="168"/>
      <c r="Q322" s="168"/>
      <c r="R322" s="168"/>
      <c r="S322" s="198"/>
      <c r="T322" s="198"/>
      <c r="U322" s="198"/>
      <c r="V322" s="198"/>
      <c r="W322" s="396"/>
      <c r="X322" s="40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</row>
    <row r="323" spans="1:197" ht="12" customHeight="1">
      <c r="A323" s="351"/>
      <c r="B323" s="354"/>
      <c r="C323" s="393"/>
      <c r="D323" s="340"/>
      <c r="E323" s="339"/>
      <c r="F323" s="337"/>
      <c r="G323" s="338"/>
      <c r="H323" s="169"/>
      <c r="I323" s="154" t="s">
        <v>30</v>
      </c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396"/>
      <c r="X323" s="40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</row>
    <row r="324" spans="1:197" ht="12" customHeight="1">
      <c r="A324" s="351"/>
      <c r="B324" s="354"/>
      <c r="C324" s="393"/>
      <c r="D324" s="340"/>
      <c r="E324" s="339"/>
      <c r="F324" s="337"/>
      <c r="G324" s="338"/>
      <c r="H324" s="169"/>
      <c r="I324" s="154" t="s">
        <v>33</v>
      </c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396"/>
      <c r="X324" s="40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</row>
    <row r="325" spans="1:197" ht="12" customHeight="1">
      <c r="A325" s="351"/>
      <c r="B325" s="354"/>
      <c r="C325" s="393"/>
      <c r="D325" s="340"/>
      <c r="E325" s="339"/>
      <c r="F325" s="337"/>
      <c r="G325" s="338"/>
      <c r="H325" s="169"/>
      <c r="I325" s="159" t="s">
        <v>26</v>
      </c>
      <c r="J325" s="160">
        <f>J321+J322+J323+J324</f>
        <v>0</v>
      </c>
      <c r="K325" s="160">
        <f t="shared" ref="K325:M325" si="94">K321+K322+K323+K324</f>
        <v>0</v>
      </c>
      <c r="L325" s="160">
        <f t="shared" si="94"/>
        <v>0</v>
      </c>
      <c r="M325" s="160">
        <f t="shared" si="94"/>
        <v>0</v>
      </c>
      <c r="N325" s="160">
        <f>N321+N322+N323+N324</f>
        <v>0</v>
      </c>
      <c r="O325" s="160">
        <f>O321+O322+O323+O324</f>
        <v>500000</v>
      </c>
      <c r="P325" s="160">
        <f>SUM(P321:P324)</f>
        <v>450000</v>
      </c>
      <c r="Q325" s="160">
        <f>SUM(Q321:Q324)</f>
        <v>0</v>
      </c>
      <c r="R325" s="160"/>
      <c r="S325" s="160"/>
      <c r="T325" s="160"/>
      <c r="U325" s="160"/>
      <c r="V325" s="160"/>
      <c r="W325" s="396"/>
      <c r="X325" s="40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</row>
    <row r="326" spans="1:197" ht="12" customHeight="1">
      <c r="A326" s="351">
        <v>15</v>
      </c>
      <c r="B326" s="355" t="s">
        <v>210</v>
      </c>
      <c r="C326" s="393">
        <v>2015</v>
      </c>
      <c r="D326" s="340">
        <v>2029</v>
      </c>
      <c r="E326" s="339" t="s">
        <v>252</v>
      </c>
      <c r="F326" s="337">
        <f>920655+W326</f>
        <v>1420655</v>
      </c>
      <c r="G326" s="366">
        <v>60016</v>
      </c>
      <c r="H326" s="169">
        <v>6050</v>
      </c>
      <c r="I326" s="154" t="s">
        <v>28</v>
      </c>
      <c r="J326" s="198">
        <v>0</v>
      </c>
      <c r="K326" s="156">
        <v>0</v>
      </c>
      <c r="L326" s="163">
        <v>0</v>
      </c>
      <c r="M326" s="163">
        <v>0</v>
      </c>
      <c r="N326" s="156"/>
      <c r="O326" s="156"/>
      <c r="P326" s="163">
        <v>200000</v>
      </c>
      <c r="Q326" s="163">
        <v>300000</v>
      </c>
      <c r="R326" s="198"/>
      <c r="S326" s="198"/>
      <c r="T326" s="198"/>
      <c r="U326" s="198"/>
      <c r="V326" s="198"/>
      <c r="W326" s="396">
        <f>SUM(K330:V330)</f>
        <v>500000</v>
      </c>
      <c r="X326" s="140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</row>
    <row r="327" spans="1:197" ht="12" customHeight="1">
      <c r="A327" s="351"/>
      <c r="B327" s="355"/>
      <c r="C327" s="393"/>
      <c r="D327" s="340"/>
      <c r="E327" s="339"/>
      <c r="F327" s="337"/>
      <c r="G327" s="366"/>
      <c r="H327" s="169"/>
      <c r="I327" s="154" t="s">
        <v>31</v>
      </c>
      <c r="J327" s="198"/>
      <c r="K327" s="198"/>
      <c r="L327" s="198"/>
      <c r="M327" s="168"/>
      <c r="N327" s="198"/>
      <c r="O327" s="198"/>
      <c r="P327" s="198"/>
      <c r="Q327" s="198"/>
      <c r="R327" s="198"/>
      <c r="S327" s="198"/>
      <c r="T327" s="198"/>
      <c r="U327" s="198"/>
      <c r="V327" s="198"/>
      <c r="W327" s="396"/>
      <c r="X327" s="40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</row>
    <row r="328" spans="1:197" ht="12" customHeight="1">
      <c r="A328" s="351"/>
      <c r="B328" s="355"/>
      <c r="C328" s="393"/>
      <c r="D328" s="340"/>
      <c r="E328" s="339"/>
      <c r="F328" s="337"/>
      <c r="G328" s="366"/>
      <c r="H328" s="169"/>
      <c r="I328" s="154" t="s">
        <v>30</v>
      </c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396"/>
      <c r="X328" s="40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</row>
    <row r="329" spans="1:197" ht="12" customHeight="1">
      <c r="A329" s="351"/>
      <c r="B329" s="355"/>
      <c r="C329" s="393"/>
      <c r="D329" s="340"/>
      <c r="E329" s="339"/>
      <c r="F329" s="337"/>
      <c r="G329" s="366"/>
      <c r="H329" s="169"/>
      <c r="I329" s="154" t="s">
        <v>32</v>
      </c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396"/>
      <c r="X329" s="40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</row>
    <row r="330" spans="1:197" ht="12" customHeight="1">
      <c r="A330" s="351"/>
      <c r="B330" s="355"/>
      <c r="C330" s="393"/>
      <c r="D330" s="340"/>
      <c r="E330" s="339"/>
      <c r="F330" s="337"/>
      <c r="G330" s="366"/>
      <c r="H330" s="169"/>
      <c r="I330" s="220" t="s">
        <v>26</v>
      </c>
      <c r="J330" s="161">
        <f>SUM(J326:J329)</f>
        <v>0</v>
      </c>
      <c r="K330" s="161">
        <f t="shared" ref="K330:V330" si="95">SUM(K326:K329)</f>
        <v>0</v>
      </c>
      <c r="L330" s="161">
        <f t="shared" si="95"/>
        <v>0</v>
      </c>
      <c r="M330" s="161">
        <f t="shared" si="95"/>
        <v>0</v>
      </c>
      <c r="N330" s="161">
        <f>SUM(N326:N329)</f>
        <v>0</v>
      </c>
      <c r="O330" s="161">
        <f>SUM(O326:O329)</f>
        <v>0</v>
      </c>
      <c r="P330" s="161">
        <f t="shared" si="95"/>
        <v>200000</v>
      </c>
      <c r="Q330" s="161">
        <f t="shared" si="95"/>
        <v>300000</v>
      </c>
      <c r="R330" s="161">
        <f t="shared" si="95"/>
        <v>0</v>
      </c>
      <c r="S330" s="161">
        <f t="shared" si="95"/>
        <v>0</v>
      </c>
      <c r="T330" s="161">
        <f t="shared" si="95"/>
        <v>0</v>
      </c>
      <c r="U330" s="161">
        <f t="shared" si="95"/>
        <v>0</v>
      </c>
      <c r="V330" s="161">
        <f t="shared" si="95"/>
        <v>0</v>
      </c>
      <c r="W330" s="396"/>
      <c r="X330" s="40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</row>
    <row r="331" spans="1:197" ht="13.5" customHeight="1">
      <c r="A331" s="351">
        <v>16</v>
      </c>
      <c r="B331" s="354" t="s">
        <v>57</v>
      </c>
      <c r="C331" s="340">
        <v>2020</v>
      </c>
      <c r="D331" s="340">
        <v>2026</v>
      </c>
      <c r="E331" s="339" t="s">
        <v>252</v>
      </c>
      <c r="F331" s="337">
        <f>34563+W331</f>
        <v>644563</v>
      </c>
      <c r="G331" s="366">
        <v>60016</v>
      </c>
      <c r="H331" s="169">
        <v>6050</v>
      </c>
      <c r="I331" s="154" t="s">
        <v>28</v>
      </c>
      <c r="J331" s="163"/>
      <c r="K331" s="163">
        <v>34563</v>
      </c>
      <c r="L331" s="241">
        <v>0</v>
      </c>
      <c r="M331" s="241">
        <v>0</v>
      </c>
      <c r="N331" s="163">
        <v>610000</v>
      </c>
      <c r="O331" s="163"/>
      <c r="P331" s="163">
        <v>0</v>
      </c>
      <c r="Q331" s="163">
        <v>0</v>
      </c>
      <c r="R331" s="168"/>
      <c r="S331" s="198"/>
      <c r="T331" s="198"/>
      <c r="U331" s="198"/>
      <c r="V331" s="198"/>
      <c r="W331" s="396">
        <f>SUM(L335:V335)</f>
        <v>610000</v>
      </c>
      <c r="X331" s="140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</row>
    <row r="332" spans="1:197" ht="13.5" customHeight="1">
      <c r="A332" s="351"/>
      <c r="B332" s="354"/>
      <c r="C332" s="340"/>
      <c r="D332" s="340"/>
      <c r="E332" s="339"/>
      <c r="F332" s="337"/>
      <c r="G332" s="366"/>
      <c r="H332" s="169"/>
      <c r="I332" s="154" t="s">
        <v>31</v>
      </c>
      <c r="J332" s="198"/>
      <c r="K332" s="198"/>
      <c r="L332" s="198"/>
      <c r="M332" s="198"/>
      <c r="N332" s="168"/>
      <c r="O332" s="168"/>
      <c r="P332" s="168"/>
      <c r="Q332" s="168"/>
      <c r="R332" s="168"/>
      <c r="S332" s="198"/>
      <c r="T332" s="198"/>
      <c r="U332" s="198"/>
      <c r="V332" s="198"/>
      <c r="W332" s="396"/>
      <c r="X332" s="40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</row>
    <row r="333" spans="1:197" ht="13.5" customHeight="1">
      <c r="A333" s="351"/>
      <c r="B333" s="354"/>
      <c r="C333" s="340"/>
      <c r="D333" s="340"/>
      <c r="E333" s="339"/>
      <c r="F333" s="337"/>
      <c r="G333" s="366"/>
      <c r="H333" s="169"/>
      <c r="I333" s="154" t="s">
        <v>30</v>
      </c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396"/>
      <c r="X333" s="40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</row>
    <row r="334" spans="1:197" ht="13.5" customHeight="1">
      <c r="A334" s="351"/>
      <c r="B334" s="354"/>
      <c r="C334" s="340"/>
      <c r="D334" s="340"/>
      <c r="E334" s="339"/>
      <c r="F334" s="337"/>
      <c r="G334" s="366"/>
      <c r="H334" s="169"/>
      <c r="I334" s="154" t="s">
        <v>32</v>
      </c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396"/>
      <c r="X334" s="40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</row>
    <row r="335" spans="1:197" ht="12" customHeight="1">
      <c r="A335" s="351"/>
      <c r="B335" s="354"/>
      <c r="C335" s="340"/>
      <c r="D335" s="340"/>
      <c r="E335" s="339"/>
      <c r="F335" s="337"/>
      <c r="G335" s="366"/>
      <c r="H335" s="169"/>
      <c r="I335" s="220" t="s">
        <v>26</v>
      </c>
      <c r="J335" s="161">
        <f>J331+J332+J333+J334</f>
        <v>0</v>
      </c>
      <c r="K335" s="161">
        <f t="shared" ref="K335:Q335" si="96">K331+K332+K333+K334</f>
        <v>34563</v>
      </c>
      <c r="L335" s="161">
        <f t="shared" si="96"/>
        <v>0</v>
      </c>
      <c r="M335" s="161">
        <f t="shared" si="96"/>
        <v>0</v>
      </c>
      <c r="N335" s="161">
        <f t="shared" si="96"/>
        <v>610000</v>
      </c>
      <c r="O335" s="161">
        <f t="shared" si="96"/>
        <v>0</v>
      </c>
      <c r="P335" s="161">
        <f t="shared" si="96"/>
        <v>0</v>
      </c>
      <c r="Q335" s="161">
        <f t="shared" si="96"/>
        <v>0</v>
      </c>
      <c r="R335" s="161"/>
      <c r="S335" s="161"/>
      <c r="T335" s="161"/>
      <c r="U335" s="161"/>
      <c r="V335" s="161"/>
      <c r="W335" s="396"/>
      <c r="X335" s="40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</row>
    <row r="336" spans="1:197" ht="12.75" customHeight="1">
      <c r="A336" s="351">
        <v>17</v>
      </c>
      <c r="B336" s="354" t="s">
        <v>58</v>
      </c>
      <c r="C336" s="393">
        <v>2021</v>
      </c>
      <c r="D336" s="340">
        <v>2030</v>
      </c>
      <c r="E336" s="339" t="s">
        <v>252</v>
      </c>
      <c r="F336" s="337">
        <f>80505+W336</f>
        <v>980505</v>
      </c>
      <c r="G336" s="338">
        <v>60016</v>
      </c>
      <c r="H336" s="169">
        <v>6050</v>
      </c>
      <c r="I336" s="154" t="s">
        <v>28</v>
      </c>
      <c r="J336" s="163"/>
      <c r="K336" s="166"/>
      <c r="L336" s="156"/>
      <c r="M336" s="156"/>
      <c r="N336" s="163"/>
      <c r="O336" s="163"/>
      <c r="P336" s="163">
        <v>0</v>
      </c>
      <c r="Q336" s="156">
        <v>400000</v>
      </c>
      <c r="R336" s="163">
        <v>500000</v>
      </c>
      <c r="S336" s="163"/>
      <c r="T336" s="156"/>
      <c r="U336" s="156"/>
      <c r="V336" s="156"/>
      <c r="W336" s="396">
        <f>SUM(L340:V340)</f>
        <v>900000</v>
      </c>
      <c r="X336" s="140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</row>
    <row r="337" spans="1:197" ht="12.75" customHeight="1">
      <c r="A337" s="351"/>
      <c r="B337" s="354"/>
      <c r="C337" s="393"/>
      <c r="D337" s="340"/>
      <c r="E337" s="339"/>
      <c r="F337" s="337"/>
      <c r="G337" s="338"/>
      <c r="H337" s="169"/>
      <c r="I337" s="154" t="s">
        <v>31</v>
      </c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396"/>
      <c r="X337" s="40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</row>
    <row r="338" spans="1:197" ht="12.75" customHeight="1">
      <c r="A338" s="351"/>
      <c r="B338" s="354"/>
      <c r="C338" s="393"/>
      <c r="D338" s="340"/>
      <c r="E338" s="339"/>
      <c r="F338" s="337"/>
      <c r="G338" s="338"/>
      <c r="H338" s="169"/>
      <c r="I338" s="154" t="s">
        <v>30</v>
      </c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396"/>
      <c r="X338" s="40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</row>
    <row r="339" spans="1:197" ht="12.75" customHeight="1">
      <c r="A339" s="351"/>
      <c r="B339" s="354"/>
      <c r="C339" s="393"/>
      <c r="D339" s="340"/>
      <c r="E339" s="339"/>
      <c r="F339" s="337"/>
      <c r="G339" s="338"/>
      <c r="H339" s="169"/>
      <c r="I339" s="154" t="s">
        <v>32</v>
      </c>
      <c r="J339" s="198"/>
      <c r="K339" s="198"/>
      <c r="L339" s="198"/>
      <c r="M339" s="198"/>
      <c r="N339" s="198"/>
      <c r="O339" s="198"/>
      <c r="P339" s="198">
        <f>SUM(J339:O339)</f>
        <v>0</v>
      </c>
      <c r="Q339" s="198"/>
      <c r="R339" s="198"/>
      <c r="S339" s="198"/>
      <c r="T339" s="198"/>
      <c r="U339" s="198"/>
      <c r="V339" s="198"/>
      <c r="W339" s="396"/>
      <c r="X339" s="40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</row>
    <row r="340" spans="1:197" ht="10.5" customHeight="1">
      <c r="A340" s="351"/>
      <c r="B340" s="354"/>
      <c r="C340" s="393"/>
      <c r="D340" s="340"/>
      <c r="E340" s="339"/>
      <c r="F340" s="337"/>
      <c r="G340" s="338"/>
      <c r="H340" s="169"/>
      <c r="I340" s="220" t="s">
        <v>26</v>
      </c>
      <c r="J340" s="161">
        <f>J336+J337+J338+J339</f>
        <v>0</v>
      </c>
      <c r="K340" s="161">
        <f t="shared" ref="K340:M340" si="97">K336+K337+K338+K339</f>
        <v>0</v>
      </c>
      <c r="L340" s="161">
        <f t="shared" si="97"/>
        <v>0</v>
      </c>
      <c r="M340" s="161">
        <f t="shared" si="97"/>
        <v>0</v>
      </c>
      <c r="N340" s="161">
        <f>SUM(N336:N339)</f>
        <v>0</v>
      </c>
      <c r="O340" s="161">
        <f>SUM(O336:O339)</f>
        <v>0</v>
      </c>
      <c r="P340" s="160">
        <f>SUM(P336:P339)</f>
        <v>0</v>
      </c>
      <c r="Q340" s="160">
        <f t="shared" ref="Q340:V340" si="98">SUM(Q336:Q339)</f>
        <v>400000</v>
      </c>
      <c r="R340" s="160">
        <f t="shared" si="98"/>
        <v>500000</v>
      </c>
      <c r="S340" s="160">
        <f t="shared" si="98"/>
        <v>0</v>
      </c>
      <c r="T340" s="160">
        <f t="shared" si="98"/>
        <v>0</v>
      </c>
      <c r="U340" s="160">
        <f t="shared" si="98"/>
        <v>0</v>
      </c>
      <c r="V340" s="160">
        <f t="shared" si="98"/>
        <v>0</v>
      </c>
      <c r="W340" s="396"/>
      <c r="X340" s="40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</row>
    <row r="341" spans="1:197" ht="12.75" customHeight="1">
      <c r="A341" s="351">
        <v>18</v>
      </c>
      <c r="B341" s="354" t="s">
        <v>214</v>
      </c>
      <c r="C341" s="393">
        <v>2022</v>
      </c>
      <c r="D341" s="393">
        <v>2031</v>
      </c>
      <c r="E341" s="339" t="s">
        <v>252</v>
      </c>
      <c r="F341" s="346">
        <f>24700+W341</f>
        <v>1124700</v>
      </c>
      <c r="G341" s="477">
        <v>60016</v>
      </c>
      <c r="H341" s="153">
        <v>6050</v>
      </c>
      <c r="I341" s="288" t="s">
        <v>28</v>
      </c>
      <c r="J341" s="168"/>
      <c r="K341" s="168">
        <v>0</v>
      </c>
      <c r="L341" s="168">
        <v>0</v>
      </c>
      <c r="M341" s="289"/>
      <c r="N341" s="198"/>
      <c r="O341" s="198"/>
      <c r="P341" s="156">
        <v>0</v>
      </c>
      <c r="Q341" s="163">
        <v>200000</v>
      </c>
      <c r="R341" s="163">
        <v>450000</v>
      </c>
      <c r="S341" s="163">
        <v>450000</v>
      </c>
      <c r="T341" s="198"/>
      <c r="U341" s="198"/>
      <c r="V341" s="198"/>
      <c r="W341" s="526">
        <f>SUM(J345:V345)</f>
        <v>1100000</v>
      </c>
      <c r="X341" s="140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</row>
    <row r="342" spans="1:197" ht="12.75" customHeight="1">
      <c r="A342" s="351"/>
      <c r="B342" s="354"/>
      <c r="C342" s="393"/>
      <c r="D342" s="393"/>
      <c r="E342" s="339"/>
      <c r="F342" s="346"/>
      <c r="G342" s="477"/>
      <c r="H342" s="153"/>
      <c r="I342" s="288" t="s">
        <v>31</v>
      </c>
      <c r="J342" s="185"/>
      <c r="K342" s="185"/>
      <c r="L342" s="198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526"/>
      <c r="X342" s="40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</row>
    <row r="343" spans="1:197" ht="12.75" customHeight="1">
      <c r="A343" s="351"/>
      <c r="B343" s="354"/>
      <c r="C343" s="393"/>
      <c r="D343" s="393"/>
      <c r="E343" s="339"/>
      <c r="F343" s="346"/>
      <c r="G343" s="477"/>
      <c r="H343" s="153"/>
      <c r="I343" s="288" t="s">
        <v>30</v>
      </c>
      <c r="J343" s="185"/>
      <c r="K343" s="185"/>
      <c r="L343" s="198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526"/>
      <c r="X343" s="40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</row>
    <row r="344" spans="1:197" ht="12.75" customHeight="1">
      <c r="A344" s="351"/>
      <c r="B344" s="354"/>
      <c r="C344" s="393"/>
      <c r="D344" s="393"/>
      <c r="E344" s="339"/>
      <c r="F344" s="346"/>
      <c r="G344" s="477"/>
      <c r="H344" s="153"/>
      <c r="I344" s="288" t="s">
        <v>59</v>
      </c>
      <c r="J344" s="185"/>
      <c r="K344" s="185"/>
      <c r="L344" s="198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526"/>
      <c r="X344" s="40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</row>
    <row r="345" spans="1:197" ht="12" customHeight="1">
      <c r="A345" s="351"/>
      <c r="B345" s="354"/>
      <c r="C345" s="393"/>
      <c r="D345" s="393"/>
      <c r="E345" s="339"/>
      <c r="F345" s="346"/>
      <c r="G345" s="477"/>
      <c r="H345" s="153"/>
      <c r="I345" s="220" t="s">
        <v>26</v>
      </c>
      <c r="J345" s="161">
        <f>SUM(J341:J344)</f>
        <v>0</v>
      </c>
      <c r="K345" s="161">
        <f>SUM(K341:K344)</f>
        <v>0</v>
      </c>
      <c r="L345" s="161">
        <f>SUM(L341:L344)</f>
        <v>0</v>
      </c>
      <c r="M345" s="161">
        <f>SUM(M341:M344)</f>
        <v>0</v>
      </c>
      <c r="N345" s="161">
        <f t="shared" ref="N345:V345" si="99">SUM(N341:N344)</f>
        <v>0</v>
      </c>
      <c r="O345" s="161">
        <f t="shared" si="99"/>
        <v>0</v>
      </c>
      <c r="P345" s="161">
        <f t="shared" si="99"/>
        <v>0</v>
      </c>
      <c r="Q345" s="161">
        <f t="shared" si="99"/>
        <v>200000</v>
      </c>
      <c r="R345" s="161">
        <f t="shared" si="99"/>
        <v>450000</v>
      </c>
      <c r="S345" s="161">
        <f t="shared" si="99"/>
        <v>450000</v>
      </c>
      <c r="T345" s="161">
        <f t="shared" si="99"/>
        <v>0</v>
      </c>
      <c r="U345" s="161">
        <f t="shared" si="99"/>
        <v>0</v>
      </c>
      <c r="V345" s="161">
        <f t="shared" si="99"/>
        <v>0</v>
      </c>
      <c r="W345" s="526"/>
      <c r="X345" s="40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</row>
    <row r="346" spans="1:197" ht="12" hidden="1" customHeight="1">
      <c r="A346" s="351"/>
      <c r="B346" s="482" t="s">
        <v>60</v>
      </c>
      <c r="C346" s="435">
        <v>2020</v>
      </c>
      <c r="D346" s="435">
        <v>2021</v>
      </c>
      <c r="E346" s="434" t="s">
        <v>27</v>
      </c>
      <c r="F346" s="432">
        <f>SUM(J350:O350)</f>
        <v>0</v>
      </c>
      <c r="G346" s="454">
        <v>60016</v>
      </c>
      <c r="H346" s="113">
        <v>6050</v>
      </c>
      <c r="I346" s="114" t="s">
        <v>28</v>
      </c>
      <c r="J346" s="94"/>
      <c r="K346" s="93"/>
      <c r="L346" s="94"/>
      <c r="M346" s="136"/>
      <c r="N346" s="136"/>
      <c r="O346" s="93"/>
      <c r="P346" s="93"/>
      <c r="Q346" s="93"/>
      <c r="R346" s="93"/>
      <c r="S346" s="93"/>
      <c r="T346" s="93"/>
      <c r="U346" s="93"/>
      <c r="V346" s="93"/>
      <c r="W346" s="457">
        <f>SUM(J350:O350)</f>
        <v>0</v>
      </c>
      <c r="X346" s="140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</row>
    <row r="347" spans="1:197" ht="12" hidden="1" customHeight="1">
      <c r="A347" s="351"/>
      <c r="B347" s="482"/>
      <c r="C347" s="435"/>
      <c r="D347" s="435"/>
      <c r="E347" s="434"/>
      <c r="F347" s="432"/>
      <c r="G347" s="454"/>
      <c r="H347" s="113"/>
      <c r="I347" s="114" t="s">
        <v>31</v>
      </c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457"/>
      <c r="X347" s="40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</row>
    <row r="348" spans="1:197" ht="12" hidden="1" customHeight="1">
      <c r="A348" s="351"/>
      <c r="B348" s="482"/>
      <c r="C348" s="435"/>
      <c r="D348" s="435"/>
      <c r="E348" s="434"/>
      <c r="F348" s="432"/>
      <c r="G348" s="454"/>
      <c r="H348" s="113"/>
      <c r="I348" s="114" t="s">
        <v>30</v>
      </c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457"/>
      <c r="X348" s="40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</row>
    <row r="349" spans="1:197" ht="12" hidden="1" customHeight="1">
      <c r="A349" s="351"/>
      <c r="B349" s="482"/>
      <c r="C349" s="435"/>
      <c r="D349" s="435"/>
      <c r="E349" s="434"/>
      <c r="F349" s="432"/>
      <c r="G349" s="454"/>
      <c r="H349" s="113"/>
      <c r="I349" s="114" t="s">
        <v>32</v>
      </c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457"/>
      <c r="X349" s="40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</row>
    <row r="350" spans="1:197" ht="12" hidden="1" customHeight="1">
      <c r="A350" s="351"/>
      <c r="B350" s="482"/>
      <c r="C350" s="435"/>
      <c r="D350" s="435"/>
      <c r="E350" s="434"/>
      <c r="F350" s="432"/>
      <c r="G350" s="454"/>
      <c r="H350" s="113"/>
      <c r="I350" s="144" t="s">
        <v>26</v>
      </c>
      <c r="J350" s="103">
        <f>SUM(J346:J349)</f>
        <v>0</v>
      </c>
      <c r="K350" s="103">
        <f t="shared" ref="K350:O350" si="100">SUM(K346:K349)</f>
        <v>0</v>
      </c>
      <c r="L350" s="103">
        <f t="shared" si="100"/>
        <v>0</v>
      </c>
      <c r="M350" s="103">
        <f t="shared" si="100"/>
        <v>0</v>
      </c>
      <c r="N350" s="103">
        <f t="shared" si="100"/>
        <v>0</v>
      </c>
      <c r="O350" s="103">
        <f t="shared" si="100"/>
        <v>0</v>
      </c>
      <c r="P350" s="103"/>
      <c r="Q350" s="103"/>
      <c r="R350" s="103"/>
      <c r="S350" s="103"/>
      <c r="T350" s="103"/>
      <c r="U350" s="103"/>
      <c r="V350" s="103"/>
      <c r="W350" s="457"/>
      <c r="X350" s="40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</row>
    <row r="351" spans="1:197" ht="12" hidden="1" customHeight="1">
      <c r="A351" s="351">
        <v>27</v>
      </c>
      <c r="B351" s="359" t="s">
        <v>61</v>
      </c>
      <c r="C351" s="424">
        <v>2016</v>
      </c>
      <c r="D351" s="424">
        <v>2022</v>
      </c>
      <c r="E351" s="525" t="s">
        <v>27</v>
      </c>
      <c r="F351" s="346">
        <f>W351</f>
        <v>0</v>
      </c>
      <c r="G351" s="477">
        <v>60016</v>
      </c>
      <c r="H351" s="153">
        <v>6050</v>
      </c>
      <c r="I351" s="162" t="s">
        <v>28</v>
      </c>
      <c r="J351" s="163"/>
      <c r="K351" s="163">
        <f>100000-100000</f>
        <v>0</v>
      </c>
      <c r="L351" s="163"/>
      <c r="M351" s="163"/>
      <c r="N351" s="198"/>
      <c r="O351" s="198"/>
      <c r="P351" s="198"/>
      <c r="Q351" s="198"/>
      <c r="R351" s="198"/>
      <c r="S351" s="198"/>
      <c r="T351" s="198"/>
      <c r="U351" s="198"/>
      <c r="V351" s="198"/>
      <c r="W351" s="336">
        <f>SUM(K355:O355)</f>
        <v>0</v>
      </c>
      <c r="X351" s="140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</row>
    <row r="352" spans="1:197" ht="15.75" hidden="1" customHeight="1">
      <c r="A352" s="351"/>
      <c r="B352" s="359"/>
      <c r="C352" s="424"/>
      <c r="D352" s="424"/>
      <c r="E352" s="434"/>
      <c r="F352" s="346"/>
      <c r="G352" s="477"/>
      <c r="H352" s="153"/>
      <c r="I352" s="162" t="s">
        <v>31</v>
      </c>
      <c r="J352" s="185"/>
      <c r="K352" s="185"/>
      <c r="L352" s="198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336"/>
      <c r="X352" s="40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</row>
    <row r="353" spans="1:197" ht="10.5" hidden="1" customHeight="1">
      <c r="A353" s="351"/>
      <c r="B353" s="359"/>
      <c r="C353" s="424"/>
      <c r="D353" s="424"/>
      <c r="E353" s="434"/>
      <c r="F353" s="346"/>
      <c r="G353" s="477"/>
      <c r="H353" s="153"/>
      <c r="I353" s="162" t="s">
        <v>30</v>
      </c>
      <c r="J353" s="185"/>
      <c r="K353" s="185"/>
      <c r="L353" s="198"/>
      <c r="M353" s="186"/>
      <c r="N353" s="186"/>
      <c r="O353" s="186"/>
      <c r="P353" s="186"/>
      <c r="Q353" s="186"/>
      <c r="R353" s="186"/>
      <c r="S353" s="186"/>
      <c r="T353" s="186"/>
      <c r="U353" s="186"/>
      <c r="V353" s="185"/>
      <c r="W353" s="336"/>
      <c r="X353" s="40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</row>
    <row r="354" spans="1:197" ht="10.5" hidden="1" customHeight="1">
      <c r="A354" s="351"/>
      <c r="B354" s="359"/>
      <c r="C354" s="424"/>
      <c r="D354" s="424"/>
      <c r="E354" s="434"/>
      <c r="F354" s="346"/>
      <c r="G354" s="477"/>
      <c r="H354" s="153"/>
      <c r="I354" s="162" t="s">
        <v>32</v>
      </c>
      <c r="J354" s="185"/>
      <c r="K354" s="185"/>
      <c r="L354" s="198"/>
      <c r="M354" s="186"/>
      <c r="N354" s="186"/>
      <c r="O354" s="186"/>
      <c r="P354" s="186"/>
      <c r="Q354" s="186"/>
      <c r="R354" s="186"/>
      <c r="S354" s="186"/>
      <c r="T354" s="186"/>
      <c r="U354" s="186"/>
      <c r="V354" s="185"/>
      <c r="W354" s="336"/>
      <c r="X354" s="40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</row>
    <row r="355" spans="1:197" ht="11.25" hidden="1" customHeight="1">
      <c r="A355" s="351"/>
      <c r="B355" s="359"/>
      <c r="C355" s="424"/>
      <c r="D355" s="424"/>
      <c r="E355" s="434"/>
      <c r="F355" s="346"/>
      <c r="G355" s="477"/>
      <c r="H355" s="153"/>
      <c r="I355" s="220" t="s">
        <v>26</v>
      </c>
      <c r="J355" s="161">
        <f>SUM(J351:J354)</f>
        <v>0</v>
      </c>
      <c r="K355" s="161">
        <f t="shared" ref="K355:O355" si="101">SUM(K351:K354)</f>
        <v>0</v>
      </c>
      <c r="L355" s="161">
        <f t="shared" si="101"/>
        <v>0</v>
      </c>
      <c r="M355" s="161">
        <f t="shared" si="101"/>
        <v>0</v>
      </c>
      <c r="N355" s="161">
        <f t="shared" si="101"/>
        <v>0</v>
      </c>
      <c r="O355" s="161">
        <f t="shared" si="101"/>
        <v>0</v>
      </c>
      <c r="P355" s="161"/>
      <c r="Q355" s="161"/>
      <c r="R355" s="161"/>
      <c r="S355" s="161"/>
      <c r="T355" s="161"/>
      <c r="U355" s="161"/>
      <c r="V355" s="161"/>
      <c r="W355" s="336"/>
      <c r="X355" s="40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</row>
    <row r="356" spans="1:197" ht="15" hidden="1" customHeight="1">
      <c r="A356" s="351">
        <v>28</v>
      </c>
      <c r="B356" s="359" t="s">
        <v>202</v>
      </c>
      <c r="C356" s="393">
        <v>2017</v>
      </c>
      <c r="D356" s="344">
        <v>2023</v>
      </c>
      <c r="E356" s="343" t="s">
        <v>27</v>
      </c>
      <c r="F356" s="346"/>
      <c r="G356" s="338">
        <v>60016</v>
      </c>
      <c r="H356" s="169">
        <v>6050</v>
      </c>
      <c r="I356" s="154" t="s">
        <v>28</v>
      </c>
      <c r="J356" s="163"/>
      <c r="K356" s="185"/>
      <c r="L356" s="163">
        <v>0</v>
      </c>
      <c r="M356" s="163"/>
      <c r="N356" s="185"/>
      <c r="O356" s="185"/>
      <c r="P356" s="185"/>
      <c r="Q356" s="185"/>
      <c r="R356" s="185"/>
      <c r="S356" s="185"/>
      <c r="T356" s="185"/>
      <c r="U356" s="185"/>
      <c r="V356" s="185"/>
      <c r="W356" s="336">
        <f>SUM(K360:O360)</f>
        <v>0</v>
      </c>
      <c r="X356" s="140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</row>
    <row r="357" spans="1:197" ht="15" hidden="1" customHeight="1">
      <c r="A357" s="351"/>
      <c r="B357" s="359"/>
      <c r="C357" s="393"/>
      <c r="D357" s="344"/>
      <c r="E357" s="343"/>
      <c r="F357" s="346"/>
      <c r="G357" s="338"/>
      <c r="H357" s="169"/>
      <c r="I357" s="154" t="s">
        <v>31</v>
      </c>
      <c r="J357" s="163"/>
      <c r="K357" s="185"/>
      <c r="L357" s="163"/>
      <c r="M357" s="168"/>
      <c r="N357" s="185"/>
      <c r="O357" s="185"/>
      <c r="P357" s="185"/>
      <c r="Q357" s="185"/>
      <c r="R357" s="185"/>
      <c r="S357" s="185"/>
      <c r="T357" s="185"/>
      <c r="U357" s="185"/>
      <c r="V357" s="185"/>
      <c r="W357" s="336"/>
      <c r="X357" s="40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</row>
    <row r="358" spans="1:197" ht="15" hidden="1" customHeight="1">
      <c r="A358" s="351"/>
      <c r="B358" s="359"/>
      <c r="C358" s="393"/>
      <c r="D358" s="344"/>
      <c r="E358" s="343"/>
      <c r="F358" s="346"/>
      <c r="G358" s="338"/>
      <c r="H358" s="169"/>
      <c r="I358" s="154" t="s">
        <v>30</v>
      </c>
      <c r="J358" s="163"/>
      <c r="K358" s="185"/>
      <c r="L358" s="163"/>
      <c r="M358" s="168"/>
      <c r="N358" s="185"/>
      <c r="O358" s="185"/>
      <c r="P358" s="185"/>
      <c r="Q358" s="185"/>
      <c r="R358" s="185"/>
      <c r="S358" s="185"/>
      <c r="T358" s="185"/>
      <c r="U358" s="185"/>
      <c r="V358" s="185"/>
      <c r="W358" s="336"/>
      <c r="X358" s="40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</row>
    <row r="359" spans="1:197" ht="15" hidden="1" customHeight="1">
      <c r="A359" s="351"/>
      <c r="B359" s="359"/>
      <c r="C359" s="393"/>
      <c r="D359" s="344"/>
      <c r="E359" s="343"/>
      <c r="F359" s="346"/>
      <c r="G359" s="338"/>
      <c r="H359" s="169">
        <v>6050</v>
      </c>
      <c r="I359" s="154" t="s">
        <v>103</v>
      </c>
      <c r="J359" s="163"/>
      <c r="K359" s="185"/>
      <c r="L359" s="163"/>
      <c r="M359" s="168"/>
      <c r="N359" s="185"/>
      <c r="O359" s="185"/>
      <c r="P359" s="185"/>
      <c r="Q359" s="185"/>
      <c r="R359" s="185"/>
      <c r="S359" s="185"/>
      <c r="T359" s="185"/>
      <c r="U359" s="185"/>
      <c r="V359" s="185"/>
      <c r="W359" s="336"/>
      <c r="X359" s="40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</row>
    <row r="360" spans="1:197" ht="15" hidden="1" customHeight="1">
      <c r="A360" s="351"/>
      <c r="B360" s="359"/>
      <c r="C360" s="393"/>
      <c r="D360" s="344"/>
      <c r="E360" s="343"/>
      <c r="F360" s="346"/>
      <c r="G360" s="338"/>
      <c r="H360" s="169"/>
      <c r="I360" s="159" t="s">
        <v>26</v>
      </c>
      <c r="J360" s="160">
        <f t="shared" ref="J360:O360" si="102">SUM(J356:J359)</f>
        <v>0</v>
      </c>
      <c r="K360" s="160">
        <f t="shared" si="102"/>
        <v>0</v>
      </c>
      <c r="L360" s="160">
        <f t="shared" si="102"/>
        <v>0</v>
      </c>
      <c r="M360" s="160">
        <f t="shared" si="102"/>
        <v>0</v>
      </c>
      <c r="N360" s="160">
        <f t="shared" si="102"/>
        <v>0</v>
      </c>
      <c r="O360" s="160">
        <f t="shared" si="102"/>
        <v>0</v>
      </c>
      <c r="P360" s="160"/>
      <c r="Q360" s="160"/>
      <c r="R360" s="160"/>
      <c r="S360" s="160"/>
      <c r="T360" s="160"/>
      <c r="U360" s="160"/>
      <c r="V360" s="160"/>
      <c r="W360" s="336"/>
      <c r="X360" s="40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</row>
    <row r="361" spans="1:197" ht="12" customHeight="1">
      <c r="A361" s="351">
        <v>19</v>
      </c>
      <c r="B361" s="354" t="s">
        <v>62</v>
      </c>
      <c r="C361" s="393">
        <v>2017</v>
      </c>
      <c r="D361" s="344">
        <v>2029</v>
      </c>
      <c r="E361" s="339" t="s">
        <v>252</v>
      </c>
      <c r="F361" s="346">
        <f>427004+W361</f>
        <v>1227004</v>
      </c>
      <c r="G361" s="338">
        <v>60016</v>
      </c>
      <c r="H361" s="169">
        <v>6050</v>
      </c>
      <c r="I361" s="154" t="s">
        <v>28</v>
      </c>
      <c r="J361" s="163">
        <v>228000</v>
      </c>
      <c r="K361" s="163">
        <v>110000</v>
      </c>
      <c r="L361" s="163"/>
      <c r="M361" s="241">
        <v>0</v>
      </c>
      <c r="N361" s="163"/>
      <c r="O361" s="163"/>
      <c r="P361" s="163">
        <v>400000</v>
      </c>
      <c r="Q361" s="163">
        <v>400000</v>
      </c>
      <c r="R361" s="163"/>
      <c r="S361" s="163"/>
      <c r="T361" s="163"/>
      <c r="U361" s="163"/>
      <c r="V361" s="163"/>
      <c r="W361" s="336">
        <f>SUM(L365:V365)</f>
        <v>800000</v>
      </c>
      <c r="X361" s="140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</row>
    <row r="362" spans="1:197" ht="12" customHeight="1">
      <c r="A362" s="351"/>
      <c r="B362" s="354"/>
      <c r="C362" s="393"/>
      <c r="D362" s="344"/>
      <c r="E362" s="339"/>
      <c r="F362" s="346"/>
      <c r="G362" s="338"/>
      <c r="H362" s="169"/>
      <c r="I362" s="154" t="s">
        <v>31</v>
      </c>
      <c r="J362" s="157"/>
      <c r="K362" s="157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336"/>
      <c r="X362" s="40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</row>
    <row r="363" spans="1:197" ht="12" customHeight="1">
      <c r="A363" s="351"/>
      <c r="B363" s="354"/>
      <c r="C363" s="393"/>
      <c r="D363" s="344"/>
      <c r="E363" s="339"/>
      <c r="F363" s="346"/>
      <c r="G363" s="338"/>
      <c r="H363" s="169"/>
      <c r="I363" s="154" t="s">
        <v>30</v>
      </c>
      <c r="J363" s="157"/>
      <c r="K363" s="157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336"/>
      <c r="X363" s="40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</row>
    <row r="364" spans="1:197" ht="12" customHeight="1">
      <c r="A364" s="351"/>
      <c r="B364" s="354"/>
      <c r="C364" s="393"/>
      <c r="D364" s="344"/>
      <c r="E364" s="339"/>
      <c r="F364" s="346"/>
      <c r="G364" s="338"/>
      <c r="H364" s="169"/>
      <c r="I364" s="154" t="s">
        <v>33</v>
      </c>
      <c r="J364" s="157"/>
      <c r="K364" s="157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336"/>
      <c r="X364" s="40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</row>
    <row r="365" spans="1:197" ht="12.75" customHeight="1">
      <c r="A365" s="351"/>
      <c r="B365" s="354"/>
      <c r="C365" s="393"/>
      <c r="D365" s="344"/>
      <c r="E365" s="339"/>
      <c r="F365" s="346"/>
      <c r="G365" s="338"/>
      <c r="H365" s="169"/>
      <c r="I365" s="220" t="s">
        <v>26</v>
      </c>
      <c r="J365" s="161">
        <f t="shared" ref="J365:M365" si="103">SUM(J361:J364)</f>
        <v>228000</v>
      </c>
      <c r="K365" s="161">
        <f t="shared" si="103"/>
        <v>110000</v>
      </c>
      <c r="L365" s="161">
        <f t="shared" si="103"/>
        <v>0</v>
      </c>
      <c r="M365" s="161">
        <f t="shared" si="103"/>
        <v>0</v>
      </c>
      <c r="N365" s="161">
        <f>SUM(N361:N364)</f>
        <v>0</v>
      </c>
      <c r="O365" s="161">
        <f>SUM(O361:O364)</f>
        <v>0</v>
      </c>
      <c r="P365" s="161">
        <f t="shared" ref="P365:Q365" si="104">SUM(P361:P364)</f>
        <v>400000</v>
      </c>
      <c r="Q365" s="161">
        <f t="shared" si="104"/>
        <v>400000</v>
      </c>
      <c r="R365" s="161">
        <f t="shared" ref="R365" si="105">SUM(R361:R364)</f>
        <v>0</v>
      </c>
      <c r="S365" s="161">
        <f t="shared" ref="S365" si="106">SUM(S361:S364)</f>
        <v>0</v>
      </c>
      <c r="T365" s="161">
        <f t="shared" ref="T365" si="107">SUM(T361:T364)</f>
        <v>0</v>
      </c>
      <c r="U365" s="161">
        <f t="shared" ref="U365" si="108">SUM(U361:U364)</f>
        <v>0</v>
      </c>
      <c r="V365" s="161">
        <f t="shared" ref="V365" si="109">SUM(V361:V364)</f>
        <v>0</v>
      </c>
      <c r="W365" s="336"/>
      <c r="X365" s="40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</row>
    <row r="366" spans="1:197" ht="12.75" hidden="1" customHeight="1">
      <c r="A366" s="351"/>
      <c r="B366" s="482" t="s">
        <v>127</v>
      </c>
      <c r="C366" s="435">
        <v>2017</v>
      </c>
      <c r="D366" s="428">
        <v>2019</v>
      </c>
      <c r="E366" s="455" t="s">
        <v>27</v>
      </c>
      <c r="F366" s="456"/>
      <c r="G366" s="347">
        <v>60016</v>
      </c>
      <c r="H366" s="119">
        <v>6050</v>
      </c>
      <c r="I366" s="92" t="s">
        <v>28</v>
      </c>
      <c r="J366" s="94">
        <v>182000</v>
      </c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348"/>
      <c r="X366" s="140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</row>
    <row r="367" spans="1:197" ht="12.75" hidden="1" customHeight="1">
      <c r="A367" s="351"/>
      <c r="B367" s="482"/>
      <c r="C367" s="435"/>
      <c r="D367" s="428"/>
      <c r="E367" s="455"/>
      <c r="F367" s="456"/>
      <c r="G367" s="347"/>
      <c r="H367" s="119"/>
      <c r="I367" s="92" t="s">
        <v>31</v>
      </c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348"/>
      <c r="X367" s="40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</row>
    <row r="368" spans="1:197" ht="12.75" hidden="1" customHeight="1">
      <c r="A368" s="351"/>
      <c r="B368" s="482"/>
      <c r="C368" s="435"/>
      <c r="D368" s="428"/>
      <c r="E368" s="455"/>
      <c r="F368" s="456"/>
      <c r="G368" s="347"/>
      <c r="H368" s="119"/>
      <c r="I368" s="92" t="s">
        <v>30</v>
      </c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348"/>
      <c r="X368" s="40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</row>
    <row r="369" spans="1:197" ht="12.75" hidden="1" customHeight="1">
      <c r="A369" s="351"/>
      <c r="B369" s="482"/>
      <c r="C369" s="435"/>
      <c r="D369" s="428"/>
      <c r="E369" s="455"/>
      <c r="F369" s="456"/>
      <c r="G369" s="347"/>
      <c r="H369" s="119">
        <v>6050</v>
      </c>
      <c r="I369" s="92" t="s">
        <v>52</v>
      </c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348"/>
      <c r="X369" s="40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</row>
    <row r="370" spans="1:197" ht="12.75" hidden="1" customHeight="1">
      <c r="A370" s="351"/>
      <c r="B370" s="482"/>
      <c r="C370" s="435"/>
      <c r="D370" s="428"/>
      <c r="E370" s="455"/>
      <c r="F370" s="456"/>
      <c r="G370" s="347"/>
      <c r="H370" s="113"/>
      <c r="I370" s="101" t="s">
        <v>26</v>
      </c>
      <c r="J370" s="102">
        <f t="shared" ref="J370:O370" si="110">SUM(J366:J369)</f>
        <v>182000</v>
      </c>
      <c r="K370" s="103">
        <f t="shared" si="110"/>
        <v>0</v>
      </c>
      <c r="L370" s="103">
        <f t="shared" si="110"/>
        <v>0</v>
      </c>
      <c r="M370" s="103">
        <f t="shared" si="110"/>
        <v>0</v>
      </c>
      <c r="N370" s="103">
        <f t="shared" si="110"/>
        <v>0</v>
      </c>
      <c r="O370" s="103">
        <f t="shared" si="110"/>
        <v>0</v>
      </c>
      <c r="P370" s="103"/>
      <c r="Q370" s="103"/>
      <c r="R370" s="103"/>
      <c r="S370" s="103"/>
      <c r="T370" s="103"/>
      <c r="U370" s="103"/>
      <c r="V370" s="103"/>
      <c r="W370" s="348"/>
      <c r="X370" s="40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</row>
    <row r="371" spans="1:197" ht="12.75" hidden="1" customHeight="1">
      <c r="A371" s="351">
        <v>29</v>
      </c>
      <c r="B371" s="359" t="s">
        <v>80</v>
      </c>
      <c r="C371" s="435">
        <v>2016</v>
      </c>
      <c r="D371" s="428">
        <v>2025</v>
      </c>
      <c r="E371" s="455" t="s">
        <v>27</v>
      </c>
      <c r="F371" s="432">
        <v>0</v>
      </c>
      <c r="G371" s="347">
        <v>60016</v>
      </c>
      <c r="H371" s="113">
        <v>6050</v>
      </c>
      <c r="I371" s="114" t="s">
        <v>28</v>
      </c>
      <c r="J371" s="94">
        <v>39066</v>
      </c>
      <c r="K371" s="94">
        <f>70000-70000</f>
        <v>0</v>
      </c>
      <c r="L371" s="94"/>
      <c r="M371" s="94"/>
      <c r="N371" s="94"/>
      <c r="O371" s="93"/>
      <c r="P371" s="93"/>
      <c r="Q371" s="93"/>
      <c r="R371" s="93"/>
      <c r="S371" s="93"/>
      <c r="T371" s="93"/>
      <c r="U371" s="93"/>
      <c r="V371" s="93"/>
      <c r="W371" s="348">
        <f>SUM(L375:O375)</f>
        <v>0</v>
      </c>
      <c r="X371" s="140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</row>
    <row r="372" spans="1:197" ht="16.5" hidden="1" customHeight="1">
      <c r="A372" s="351"/>
      <c r="B372" s="359"/>
      <c r="C372" s="435"/>
      <c r="D372" s="428"/>
      <c r="E372" s="455"/>
      <c r="F372" s="432"/>
      <c r="G372" s="347"/>
      <c r="H372" s="119"/>
      <c r="I372" s="92" t="s">
        <v>31</v>
      </c>
      <c r="J372" s="95"/>
      <c r="K372" s="95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348"/>
      <c r="X372" s="40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</row>
    <row r="373" spans="1:197" ht="16.5" hidden="1" customHeight="1">
      <c r="A373" s="351"/>
      <c r="B373" s="359"/>
      <c r="C373" s="435"/>
      <c r="D373" s="428"/>
      <c r="E373" s="455"/>
      <c r="F373" s="432"/>
      <c r="G373" s="347"/>
      <c r="H373" s="119"/>
      <c r="I373" s="92" t="s">
        <v>30</v>
      </c>
      <c r="J373" s="95"/>
      <c r="K373" s="95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348"/>
      <c r="X373" s="40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</row>
    <row r="374" spans="1:197" ht="10.5" hidden="1" customHeight="1">
      <c r="A374" s="351"/>
      <c r="B374" s="359"/>
      <c r="C374" s="435"/>
      <c r="D374" s="428"/>
      <c r="E374" s="455"/>
      <c r="F374" s="432"/>
      <c r="G374" s="347"/>
      <c r="H374" s="119"/>
      <c r="I374" s="92" t="s">
        <v>33</v>
      </c>
      <c r="J374" s="95"/>
      <c r="K374" s="95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348"/>
      <c r="X374" s="40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</row>
    <row r="375" spans="1:197" ht="12" hidden="1" customHeight="1">
      <c r="A375" s="351"/>
      <c r="B375" s="359"/>
      <c r="C375" s="435"/>
      <c r="D375" s="428"/>
      <c r="E375" s="455"/>
      <c r="F375" s="432"/>
      <c r="G375" s="347"/>
      <c r="H375" s="119"/>
      <c r="I375" s="144" t="s">
        <v>26</v>
      </c>
      <c r="J375" s="103">
        <f t="shared" ref="J375:O375" si="111">SUM(J371:J374)</f>
        <v>39066</v>
      </c>
      <c r="K375" s="103">
        <f t="shared" si="111"/>
        <v>0</v>
      </c>
      <c r="L375" s="103">
        <f t="shared" si="111"/>
        <v>0</v>
      </c>
      <c r="M375" s="103">
        <f t="shared" si="111"/>
        <v>0</v>
      </c>
      <c r="N375" s="103">
        <f t="shared" si="111"/>
        <v>0</v>
      </c>
      <c r="O375" s="103">
        <f t="shared" si="111"/>
        <v>0</v>
      </c>
      <c r="P375" s="103"/>
      <c r="Q375" s="103"/>
      <c r="R375" s="103"/>
      <c r="S375" s="103"/>
      <c r="T375" s="103"/>
      <c r="U375" s="103"/>
      <c r="V375" s="103"/>
      <c r="W375" s="348"/>
      <c r="X375" s="40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</row>
    <row r="376" spans="1:197" ht="12" customHeight="1">
      <c r="A376" s="375">
        <v>20</v>
      </c>
      <c r="B376" s="354" t="s">
        <v>143</v>
      </c>
      <c r="C376" s="393">
        <v>2014</v>
      </c>
      <c r="D376" s="344">
        <v>2028</v>
      </c>
      <c r="E376" s="339" t="s">
        <v>252</v>
      </c>
      <c r="F376" s="346">
        <f>60640+W376</f>
        <v>760640</v>
      </c>
      <c r="G376" s="338">
        <v>60016</v>
      </c>
      <c r="H376" s="169">
        <v>6050</v>
      </c>
      <c r="I376" s="154" t="s">
        <v>28</v>
      </c>
      <c r="J376" s="163">
        <v>228000</v>
      </c>
      <c r="K376" s="163">
        <v>110000</v>
      </c>
      <c r="L376" s="163"/>
      <c r="M376" s="241">
        <v>0</v>
      </c>
      <c r="N376" s="243"/>
      <c r="O376" s="163">
        <v>300000</v>
      </c>
      <c r="P376" s="163">
        <v>400000</v>
      </c>
      <c r="Q376" s="163"/>
      <c r="R376" s="163"/>
      <c r="S376" s="163"/>
      <c r="T376" s="163"/>
      <c r="U376" s="163"/>
      <c r="V376" s="163"/>
      <c r="W376" s="336">
        <f>SUM(L380:V380)</f>
        <v>700000</v>
      </c>
      <c r="X376" s="40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</row>
    <row r="377" spans="1:197" ht="12" customHeight="1">
      <c r="A377" s="376"/>
      <c r="B377" s="354"/>
      <c r="C377" s="393"/>
      <c r="D377" s="344"/>
      <c r="E377" s="339"/>
      <c r="F377" s="346"/>
      <c r="G377" s="338"/>
      <c r="H377" s="169"/>
      <c r="I377" s="154" t="s">
        <v>31</v>
      </c>
      <c r="J377" s="157"/>
      <c r="K377" s="157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336"/>
      <c r="X377" s="40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</row>
    <row r="378" spans="1:197" ht="12" customHeight="1">
      <c r="A378" s="376"/>
      <c r="B378" s="354"/>
      <c r="C378" s="393"/>
      <c r="D378" s="344"/>
      <c r="E378" s="339"/>
      <c r="F378" s="346"/>
      <c r="G378" s="338"/>
      <c r="H378" s="169"/>
      <c r="I378" s="154" t="s">
        <v>30</v>
      </c>
      <c r="J378" s="157"/>
      <c r="K378" s="157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336"/>
      <c r="X378" s="40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</row>
    <row r="379" spans="1:197" ht="12" customHeight="1">
      <c r="A379" s="376"/>
      <c r="B379" s="354"/>
      <c r="C379" s="393"/>
      <c r="D379" s="344"/>
      <c r="E379" s="339"/>
      <c r="F379" s="346"/>
      <c r="G379" s="338"/>
      <c r="H379" s="169"/>
      <c r="I379" s="154" t="s">
        <v>33</v>
      </c>
      <c r="J379" s="157"/>
      <c r="K379" s="157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336"/>
      <c r="X379" s="40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</row>
    <row r="380" spans="1:197" ht="11.25" customHeight="1">
      <c r="A380" s="377"/>
      <c r="B380" s="354"/>
      <c r="C380" s="393"/>
      <c r="D380" s="344"/>
      <c r="E380" s="339"/>
      <c r="F380" s="346"/>
      <c r="G380" s="338"/>
      <c r="H380" s="169"/>
      <c r="I380" s="220" t="s">
        <v>26</v>
      </c>
      <c r="J380" s="161">
        <f t="shared" ref="J380:M380" si="112">SUM(J376:J379)</f>
        <v>228000</v>
      </c>
      <c r="K380" s="161">
        <f t="shared" si="112"/>
        <v>110000</v>
      </c>
      <c r="L380" s="161">
        <f t="shared" si="112"/>
        <v>0</v>
      </c>
      <c r="M380" s="161">
        <f t="shared" si="112"/>
        <v>0</v>
      </c>
      <c r="N380" s="161">
        <f>SUM(N376:N379)</f>
        <v>0</v>
      </c>
      <c r="O380" s="161">
        <f>SUM(O376:O379)</f>
        <v>300000</v>
      </c>
      <c r="P380" s="161">
        <f t="shared" ref="P380:V380" si="113">SUM(P376:P379)</f>
        <v>400000</v>
      </c>
      <c r="Q380" s="161">
        <f t="shared" si="113"/>
        <v>0</v>
      </c>
      <c r="R380" s="161">
        <f t="shared" si="113"/>
        <v>0</v>
      </c>
      <c r="S380" s="161">
        <f t="shared" si="113"/>
        <v>0</v>
      </c>
      <c r="T380" s="161">
        <f t="shared" si="113"/>
        <v>0</v>
      </c>
      <c r="U380" s="161">
        <f t="shared" si="113"/>
        <v>0</v>
      </c>
      <c r="V380" s="161">
        <f t="shared" si="113"/>
        <v>0</v>
      </c>
      <c r="W380" s="336"/>
      <c r="X380" s="40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</row>
    <row r="381" spans="1:197" ht="12" customHeight="1">
      <c r="A381" s="351">
        <v>21</v>
      </c>
      <c r="B381" s="355" t="s">
        <v>181</v>
      </c>
      <c r="C381" s="340">
        <v>2024</v>
      </c>
      <c r="D381" s="344">
        <v>2027</v>
      </c>
      <c r="E381" s="339" t="s">
        <v>252</v>
      </c>
      <c r="F381" s="346">
        <f>W381+175000</f>
        <v>4949177</v>
      </c>
      <c r="G381" s="338">
        <v>60016</v>
      </c>
      <c r="H381" s="169">
        <v>6050</v>
      </c>
      <c r="I381" s="162" t="s">
        <v>28</v>
      </c>
      <c r="J381" s="163">
        <v>40363</v>
      </c>
      <c r="K381" s="156">
        <v>0</v>
      </c>
      <c r="L381" s="163">
        <v>0</v>
      </c>
      <c r="M381" s="163"/>
      <c r="N381" s="163">
        <v>2009340</v>
      </c>
      <c r="O381" s="163">
        <v>2764837</v>
      </c>
      <c r="P381" s="163">
        <v>0</v>
      </c>
      <c r="Q381" s="163">
        <v>0</v>
      </c>
      <c r="R381" s="163"/>
      <c r="S381" s="156"/>
      <c r="T381" s="156"/>
      <c r="U381" s="156"/>
      <c r="V381" s="156"/>
      <c r="W381" s="336">
        <f>SUM(L385:V385)</f>
        <v>4774177</v>
      </c>
      <c r="X381" s="40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</row>
    <row r="382" spans="1:197" ht="12" customHeight="1">
      <c r="A382" s="351"/>
      <c r="B382" s="355"/>
      <c r="C382" s="340"/>
      <c r="D382" s="344"/>
      <c r="E382" s="339"/>
      <c r="F382" s="346"/>
      <c r="G382" s="338"/>
      <c r="H382" s="169"/>
      <c r="I382" s="154" t="s">
        <v>31</v>
      </c>
      <c r="J382" s="156"/>
      <c r="K382" s="157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336"/>
      <c r="X382" s="40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</row>
    <row r="383" spans="1:197" ht="12" customHeight="1">
      <c r="A383" s="351"/>
      <c r="B383" s="355"/>
      <c r="C383" s="340"/>
      <c r="D383" s="344"/>
      <c r="E383" s="339"/>
      <c r="F383" s="346"/>
      <c r="G383" s="338"/>
      <c r="H383" s="169"/>
      <c r="I383" s="154" t="s">
        <v>33</v>
      </c>
      <c r="J383" s="156"/>
      <c r="K383" s="155">
        <v>12000</v>
      </c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336"/>
      <c r="X383" s="40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</row>
    <row r="384" spans="1:197" ht="12" customHeight="1">
      <c r="A384" s="351"/>
      <c r="B384" s="355"/>
      <c r="C384" s="340"/>
      <c r="D384" s="344"/>
      <c r="E384" s="339"/>
      <c r="F384" s="346"/>
      <c r="G384" s="338"/>
      <c r="I384" s="154" t="s">
        <v>70</v>
      </c>
      <c r="J384" s="156">
        <v>17323</v>
      </c>
      <c r="K384" s="157">
        <v>16166</v>
      </c>
      <c r="L384" s="157"/>
      <c r="M384" s="186">
        <v>0</v>
      </c>
      <c r="N384" s="185"/>
      <c r="O384" s="185"/>
      <c r="P384" s="185"/>
      <c r="Q384" s="185"/>
      <c r="R384" s="185"/>
      <c r="S384" s="185"/>
      <c r="T384" s="185"/>
      <c r="U384" s="185"/>
      <c r="V384" s="185"/>
      <c r="W384" s="336"/>
      <c r="X384" s="40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</row>
    <row r="385" spans="1:197" ht="12" customHeight="1">
      <c r="A385" s="351"/>
      <c r="B385" s="355"/>
      <c r="C385" s="340"/>
      <c r="D385" s="344"/>
      <c r="E385" s="339"/>
      <c r="F385" s="346"/>
      <c r="G385" s="338"/>
      <c r="H385" s="169"/>
      <c r="I385" s="159" t="s">
        <v>26</v>
      </c>
      <c r="J385" s="160">
        <f>SUM(J381:J384)</f>
        <v>57686</v>
      </c>
      <c r="K385" s="161">
        <f t="shared" ref="K385:V385" si="114">SUM(K381:K384)</f>
        <v>28166</v>
      </c>
      <c r="L385" s="161">
        <f t="shared" si="114"/>
        <v>0</v>
      </c>
      <c r="M385" s="161">
        <f t="shared" si="114"/>
        <v>0</v>
      </c>
      <c r="N385" s="161">
        <f t="shared" si="114"/>
        <v>2009340</v>
      </c>
      <c r="O385" s="161">
        <f t="shared" si="114"/>
        <v>2764837</v>
      </c>
      <c r="P385" s="161">
        <f t="shared" si="114"/>
        <v>0</v>
      </c>
      <c r="Q385" s="161">
        <f t="shared" si="114"/>
        <v>0</v>
      </c>
      <c r="R385" s="161">
        <f t="shared" si="114"/>
        <v>0</v>
      </c>
      <c r="S385" s="161">
        <f t="shared" si="114"/>
        <v>0</v>
      </c>
      <c r="T385" s="161">
        <f t="shared" si="114"/>
        <v>0</v>
      </c>
      <c r="U385" s="161">
        <f t="shared" si="114"/>
        <v>0</v>
      </c>
      <c r="V385" s="161">
        <f t="shared" si="114"/>
        <v>0</v>
      </c>
      <c r="W385" s="336"/>
      <c r="X385" s="40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</row>
    <row r="386" spans="1:197" ht="12.6" hidden="1" customHeight="1">
      <c r="A386" s="351">
        <v>29</v>
      </c>
      <c r="B386" s="355" t="s">
        <v>180</v>
      </c>
      <c r="C386" s="393">
        <v>2023</v>
      </c>
      <c r="D386" s="344">
        <v>2027</v>
      </c>
      <c r="E386" s="339" t="s">
        <v>252</v>
      </c>
      <c r="F386" s="346">
        <f>W386</f>
        <v>0</v>
      </c>
      <c r="G386" s="338">
        <v>60016</v>
      </c>
      <c r="H386" s="169">
        <v>6050</v>
      </c>
      <c r="I386" s="162" t="s">
        <v>28</v>
      </c>
      <c r="J386" s="163">
        <v>40363</v>
      </c>
      <c r="K386" s="156">
        <v>0</v>
      </c>
      <c r="L386" s="163">
        <v>0</v>
      </c>
      <c r="M386" s="163">
        <v>0</v>
      </c>
      <c r="N386" s="163">
        <v>0</v>
      </c>
      <c r="O386" s="163">
        <v>0</v>
      </c>
      <c r="P386" s="242"/>
      <c r="Q386" s="163"/>
      <c r="R386" s="163"/>
      <c r="S386" s="156"/>
      <c r="T386" s="156"/>
      <c r="U386" s="156"/>
      <c r="V386" s="156"/>
      <c r="W386" s="336">
        <f>SUM(L390:V390)</f>
        <v>0</v>
      </c>
      <c r="X386" s="40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</row>
    <row r="387" spans="1:197" ht="12.6" hidden="1" customHeight="1">
      <c r="A387" s="351"/>
      <c r="B387" s="355"/>
      <c r="C387" s="393"/>
      <c r="D387" s="344"/>
      <c r="E387" s="339"/>
      <c r="F387" s="346"/>
      <c r="G387" s="338"/>
      <c r="H387" s="169"/>
      <c r="I387" s="154" t="s">
        <v>31</v>
      </c>
      <c r="J387" s="156"/>
      <c r="K387" s="157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336"/>
      <c r="X387" s="40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</row>
    <row r="388" spans="1:197" ht="12.6" hidden="1" customHeight="1">
      <c r="A388" s="351"/>
      <c r="B388" s="355"/>
      <c r="C388" s="393"/>
      <c r="D388" s="344"/>
      <c r="E388" s="339"/>
      <c r="F388" s="346"/>
      <c r="G388" s="338"/>
      <c r="H388" s="169"/>
      <c r="I388" s="154" t="s">
        <v>33</v>
      </c>
      <c r="J388" s="156"/>
      <c r="K388" s="155">
        <v>12000</v>
      </c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336"/>
      <c r="X388" s="40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</row>
    <row r="389" spans="1:197" ht="12.6" hidden="1" customHeight="1">
      <c r="A389" s="351"/>
      <c r="B389" s="355"/>
      <c r="C389" s="393"/>
      <c r="D389" s="344"/>
      <c r="E389" s="339"/>
      <c r="F389" s="346"/>
      <c r="G389" s="338"/>
      <c r="I389" s="154" t="s">
        <v>70</v>
      </c>
      <c r="J389" s="156">
        <v>17323</v>
      </c>
      <c r="K389" s="157">
        <v>16166</v>
      </c>
      <c r="L389" s="157"/>
      <c r="M389" s="186">
        <v>0</v>
      </c>
      <c r="N389" s="185"/>
      <c r="O389" s="185"/>
      <c r="P389" s="185"/>
      <c r="Q389" s="185"/>
      <c r="R389" s="185"/>
      <c r="S389" s="185"/>
      <c r="T389" s="185"/>
      <c r="U389" s="185"/>
      <c r="V389" s="185"/>
      <c r="W389" s="336"/>
      <c r="X389" s="40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</row>
    <row r="390" spans="1:197" ht="12" hidden="1" customHeight="1">
      <c r="A390" s="351"/>
      <c r="B390" s="355"/>
      <c r="C390" s="393"/>
      <c r="D390" s="344"/>
      <c r="E390" s="339"/>
      <c r="F390" s="346"/>
      <c r="G390" s="338"/>
      <c r="H390" s="169"/>
      <c r="I390" s="159" t="s">
        <v>26</v>
      </c>
      <c r="J390" s="160">
        <f>SUM(J386:J389)</f>
        <v>57686</v>
      </c>
      <c r="K390" s="161">
        <f t="shared" ref="K390:V390" si="115">SUM(K386:K389)</f>
        <v>28166</v>
      </c>
      <c r="L390" s="161">
        <f t="shared" si="115"/>
        <v>0</v>
      </c>
      <c r="M390" s="161">
        <f t="shared" si="115"/>
        <v>0</v>
      </c>
      <c r="N390" s="161">
        <f t="shared" si="115"/>
        <v>0</v>
      </c>
      <c r="O390" s="161">
        <f t="shared" si="115"/>
        <v>0</v>
      </c>
      <c r="P390" s="161">
        <f t="shared" si="115"/>
        <v>0</v>
      </c>
      <c r="Q390" s="161">
        <f t="shared" si="115"/>
        <v>0</v>
      </c>
      <c r="R390" s="161">
        <f t="shared" si="115"/>
        <v>0</v>
      </c>
      <c r="S390" s="161">
        <f t="shared" si="115"/>
        <v>0</v>
      </c>
      <c r="T390" s="161">
        <f t="shared" si="115"/>
        <v>0</v>
      </c>
      <c r="U390" s="161">
        <f t="shared" si="115"/>
        <v>0</v>
      </c>
      <c r="V390" s="161">
        <f t="shared" si="115"/>
        <v>0</v>
      </c>
      <c r="W390" s="336"/>
      <c r="X390" s="40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</row>
    <row r="391" spans="1:197" ht="13.15" customHeight="1">
      <c r="A391" s="351">
        <v>22</v>
      </c>
      <c r="B391" s="354" t="s">
        <v>179</v>
      </c>
      <c r="C391" s="393">
        <v>2022</v>
      </c>
      <c r="D391" s="344">
        <v>2030</v>
      </c>
      <c r="E391" s="339" t="s">
        <v>252</v>
      </c>
      <c r="F391" s="346">
        <f>81574+W391</f>
        <v>1881574</v>
      </c>
      <c r="G391" s="338">
        <v>60016</v>
      </c>
      <c r="H391" s="169">
        <v>6050</v>
      </c>
      <c r="I391" s="162" t="s">
        <v>28</v>
      </c>
      <c r="J391" s="163">
        <v>40363</v>
      </c>
      <c r="K391" s="156">
        <v>0</v>
      </c>
      <c r="L391" s="163">
        <v>0</v>
      </c>
      <c r="M391" s="163"/>
      <c r="N391" s="156"/>
      <c r="O391" s="163">
        <v>200000</v>
      </c>
      <c r="P391" s="163">
        <v>500000</v>
      </c>
      <c r="Q391" s="163">
        <v>480000</v>
      </c>
      <c r="R391" s="163">
        <v>620000</v>
      </c>
      <c r="S391" s="156"/>
      <c r="T391" s="156"/>
      <c r="U391" s="156"/>
      <c r="V391" s="156"/>
      <c r="W391" s="336">
        <f>SUM(L395:V395)</f>
        <v>1800000</v>
      </c>
      <c r="X391" s="40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</row>
    <row r="392" spans="1:197" ht="13.15" customHeight="1">
      <c r="A392" s="351"/>
      <c r="B392" s="354"/>
      <c r="C392" s="393"/>
      <c r="D392" s="344"/>
      <c r="E392" s="339"/>
      <c r="F392" s="346"/>
      <c r="G392" s="338"/>
      <c r="H392" s="169"/>
      <c r="I392" s="154" t="s">
        <v>31</v>
      </c>
      <c r="J392" s="156"/>
      <c r="K392" s="157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336"/>
      <c r="X392" s="40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</row>
    <row r="393" spans="1:197" ht="13.15" customHeight="1">
      <c r="A393" s="351"/>
      <c r="B393" s="354"/>
      <c r="C393" s="393"/>
      <c r="D393" s="344"/>
      <c r="E393" s="339"/>
      <c r="F393" s="346"/>
      <c r="G393" s="338"/>
      <c r="H393" s="169"/>
      <c r="I393" s="154" t="s">
        <v>33</v>
      </c>
      <c r="J393" s="156"/>
      <c r="K393" s="155">
        <v>12000</v>
      </c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336"/>
      <c r="X393" s="40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</row>
    <row r="394" spans="1:197" ht="13.15" customHeight="1">
      <c r="A394" s="351"/>
      <c r="B394" s="354"/>
      <c r="C394" s="393"/>
      <c r="D394" s="344"/>
      <c r="E394" s="339"/>
      <c r="F394" s="346"/>
      <c r="G394" s="338"/>
      <c r="I394" s="154" t="s">
        <v>70</v>
      </c>
      <c r="J394" s="156">
        <v>17323</v>
      </c>
      <c r="K394" s="157">
        <v>16166</v>
      </c>
      <c r="L394" s="157"/>
      <c r="M394" s="186">
        <v>0</v>
      </c>
      <c r="N394" s="185"/>
      <c r="O394" s="185"/>
      <c r="P394" s="185"/>
      <c r="Q394" s="185"/>
      <c r="R394" s="185"/>
      <c r="S394" s="185"/>
      <c r="T394" s="185"/>
      <c r="U394" s="185"/>
      <c r="V394" s="185"/>
      <c r="W394" s="336"/>
      <c r="X394" s="40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</row>
    <row r="395" spans="1:197" ht="11.25" customHeight="1">
      <c r="A395" s="351"/>
      <c r="B395" s="354"/>
      <c r="C395" s="393"/>
      <c r="D395" s="344"/>
      <c r="E395" s="339"/>
      <c r="F395" s="346"/>
      <c r="G395" s="338"/>
      <c r="H395" s="169"/>
      <c r="I395" s="159" t="s">
        <v>26</v>
      </c>
      <c r="J395" s="160">
        <f>SUM(J391:J394)</f>
        <v>57686</v>
      </c>
      <c r="K395" s="161">
        <f t="shared" ref="K395:V395" si="116">SUM(K391:K394)</f>
        <v>28166</v>
      </c>
      <c r="L395" s="161">
        <f t="shared" si="116"/>
        <v>0</v>
      </c>
      <c r="M395" s="161">
        <f t="shared" si="116"/>
        <v>0</v>
      </c>
      <c r="N395" s="161">
        <f t="shared" si="116"/>
        <v>0</v>
      </c>
      <c r="O395" s="161">
        <f t="shared" si="116"/>
        <v>200000</v>
      </c>
      <c r="P395" s="161">
        <f t="shared" si="116"/>
        <v>500000</v>
      </c>
      <c r="Q395" s="161">
        <f t="shared" si="116"/>
        <v>480000</v>
      </c>
      <c r="R395" s="161">
        <f t="shared" si="116"/>
        <v>620000</v>
      </c>
      <c r="S395" s="161">
        <f t="shared" si="116"/>
        <v>0</v>
      </c>
      <c r="T395" s="161">
        <f t="shared" si="116"/>
        <v>0</v>
      </c>
      <c r="U395" s="161">
        <f t="shared" si="116"/>
        <v>0</v>
      </c>
      <c r="V395" s="161">
        <f t="shared" si="116"/>
        <v>0</v>
      </c>
      <c r="W395" s="336"/>
      <c r="X395" s="40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</row>
    <row r="396" spans="1:197" ht="13.15" hidden="1" customHeight="1">
      <c r="A396" s="351">
        <v>31</v>
      </c>
      <c r="B396" s="355" t="s">
        <v>206</v>
      </c>
      <c r="C396" s="393">
        <v>2024</v>
      </c>
      <c r="D396" s="344">
        <v>2026</v>
      </c>
      <c r="E396" s="339" t="s">
        <v>252</v>
      </c>
      <c r="F396" s="346">
        <f>W396</f>
        <v>0</v>
      </c>
      <c r="G396" s="338">
        <v>60016</v>
      </c>
      <c r="H396" s="169">
        <v>6050</v>
      </c>
      <c r="I396" s="162" t="s">
        <v>28</v>
      </c>
      <c r="J396" s="163">
        <v>40363</v>
      </c>
      <c r="K396" s="156">
        <v>0</v>
      </c>
      <c r="L396" s="163">
        <v>0</v>
      </c>
      <c r="M396" s="163"/>
      <c r="N396" s="163">
        <v>0</v>
      </c>
      <c r="O396" s="156"/>
      <c r="P396" s="156"/>
      <c r="Q396" s="156"/>
      <c r="R396" s="156"/>
      <c r="S396" s="156"/>
      <c r="T396" s="156"/>
      <c r="U396" s="156"/>
      <c r="V396" s="156"/>
      <c r="W396" s="336">
        <f>SUM(L400:V400)</f>
        <v>0</v>
      </c>
      <c r="X396" s="140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</row>
    <row r="397" spans="1:197" ht="13.15" hidden="1" customHeight="1">
      <c r="A397" s="351"/>
      <c r="B397" s="355"/>
      <c r="C397" s="393"/>
      <c r="D397" s="344"/>
      <c r="E397" s="339"/>
      <c r="F397" s="346"/>
      <c r="G397" s="338"/>
      <c r="H397" s="169"/>
      <c r="I397" s="154" t="s">
        <v>31</v>
      </c>
      <c r="J397" s="156"/>
      <c r="K397" s="157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336"/>
      <c r="X397" s="40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</row>
    <row r="398" spans="1:197" ht="13.15" hidden="1" customHeight="1">
      <c r="A398" s="351"/>
      <c r="B398" s="355"/>
      <c r="C398" s="393"/>
      <c r="D398" s="344"/>
      <c r="E398" s="339"/>
      <c r="F398" s="346"/>
      <c r="G398" s="338"/>
      <c r="H398" s="169"/>
      <c r="I398" s="154" t="s">
        <v>33</v>
      </c>
      <c r="J398" s="156"/>
      <c r="K398" s="155">
        <v>12000</v>
      </c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336"/>
      <c r="X398" s="40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</row>
    <row r="399" spans="1:197" ht="13.15" hidden="1" customHeight="1">
      <c r="A399" s="351"/>
      <c r="B399" s="355"/>
      <c r="C399" s="393"/>
      <c r="D399" s="344"/>
      <c r="E399" s="339"/>
      <c r="F399" s="346"/>
      <c r="G399" s="338"/>
      <c r="I399" s="154" t="s">
        <v>70</v>
      </c>
      <c r="J399" s="156">
        <v>17323</v>
      </c>
      <c r="K399" s="157">
        <v>16166</v>
      </c>
      <c r="L399" s="157"/>
      <c r="M399" s="155">
        <v>0</v>
      </c>
      <c r="N399" s="185"/>
      <c r="O399" s="185"/>
      <c r="P399" s="185"/>
      <c r="Q399" s="185"/>
      <c r="R399" s="185"/>
      <c r="S399" s="185"/>
      <c r="T399" s="185"/>
      <c r="U399" s="185"/>
      <c r="V399" s="185"/>
      <c r="W399" s="336"/>
      <c r="X399" s="40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</row>
    <row r="400" spans="1:197" ht="13.9" hidden="1" customHeight="1">
      <c r="A400" s="351"/>
      <c r="B400" s="355"/>
      <c r="C400" s="393"/>
      <c r="D400" s="344"/>
      <c r="E400" s="339"/>
      <c r="F400" s="346"/>
      <c r="G400" s="338"/>
      <c r="H400" s="169"/>
      <c r="I400" s="159" t="s">
        <v>26</v>
      </c>
      <c r="J400" s="160">
        <f>SUM(J396:J399)</f>
        <v>57686</v>
      </c>
      <c r="K400" s="161">
        <f t="shared" ref="K400:O400" si="117">SUM(K396:K399)</f>
        <v>28166</v>
      </c>
      <c r="L400" s="161">
        <f t="shared" si="117"/>
        <v>0</v>
      </c>
      <c r="M400" s="161">
        <f t="shared" si="117"/>
        <v>0</v>
      </c>
      <c r="N400" s="161">
        <f t="shared" si="117"/>
        <v>0</v>
      </c>
      <c r="O400" s="161">
        <f t="shared" si="117"/>
        <v>0</v>
      </c>
      <c r="P400" s="161"/>
      <c r="Q400" s="161"/>
      <c r="R400" s="161"/>
      <c r="S400" s="161"/>
      <c r="T400" s="161"/>
      <c r="U400" s="161"/>
      <c r="V400" s="161"/>
      <c r="W400" s="336"/>
      <c r="X400" s="40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</row>
    <row r="401" spans="1:197" ht="11.25" hidden="1" customHeight="1">
      <c r="A401" s="351">
        <v>32</v>
      </c>
      <c r="B401" s="359" t="s">
        <v>203</v>
      </c>
      <c r="C401" s="393">
        <v>2018</v>
      </c>
      <c r="D401" s="344">
        <v>2022</v>
      </c>
      <c r="E401" s="343" t="s">
        <v>27</v>
      </c>
      <c r="F401" s="346">
        <f>W401</f>
        <v>0</v>
      </c>
      <c r="G401" s="338">
        <v>60016</v>
      </c>
      <c r="H401" s="153">
        <v>6050</v>
      </c>
      <c r="I401" s="162" t="s">
        <v>28</v>
      </c>
      <c r="J401" s="166"/>
      <c r="K401" s="163"/>
      <c r="L401" s="163"/>
      <c r="M401" s="163"/>
      <c r="N401" s="156"/>
      <c r="O401" s="156"/>
      <c r="P401" s="156"/>
      <c r="Q401" s="156"/>
      <c r="R401" s="156"/>
      <c r="S401" s="156"/>
      <c r="T401" s="156"/>
      <c r="U401" s="156"/>
      <c r="V401" s="156"/>
      <c r="W401" s="336">
        <f>SUM(L405:O405)</f>
        <v>0</v>
      </c>
      <c r="X401" s="140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</row>
    <row r="402" spans="1:197" ht="11.25" hidden="1" customHeight="1">
      <c r="A402" s="351"/>
      <c r="B402" s="359"/>
      <c r="C402" s="393"/>
      <c r="D402" s="344"/>
      <c r="E402" s="343"/>
      <c r="F402" s="346"/>
      <c r="G402" s="338"/>
      <c r="H402" s="169"/>
      <c r="I402" s="154" t="s">
        <v>31</v>
      </c>
      <c r="J402" s="156"/>
      <c r="K402" s="157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336"/>
      <c r="X402" s="40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</row>
    <row r="403" spans="1:197" ht="11.25" hidden="1" customHeight="1">
      <c r="A403" s="351"/>
      <c r="B403" s="359"/>
      <c r="C403" s="393"/>
      <c r="D403" s="344"/>
      <c r="E403" s="343"/>
      <c r="F403" s="346"/>
      <c r="G403" s="338"/>
      <c r="H403" s="169"/>
      <c r="I403" s="154" t="s">
        <v>30</v>
      </c>
      <c r="J403" s="156"/>
      <c r="K403" s="157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336"/>
      <c r="X403" s="40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</row>
    <row r="404" spans="1:197" ht="11.25" hidden="1" customHeight="1">
      <c r="A404" s="351"/>
      <c r="B404" s="359"/>
      <c r="C404" s="393"/>
      <c r="D404" s="344"/>
      <c r="E404" s="343"/>
      <c r="F404" s="346"/>
      <c r="G404" s="338"/>
      <c r="H404" s="169"/>
      <c r="I404" s="154" t="s">
        <v>32</v>
      </c>
      <c r="J404" s="156"/>
      <c r="K404" s="157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336"/>
      <c r="X404" s="40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</row>
    <row r="405" spans="1:197" ht="11.25" hidden="1" customHeight="1">
      <c r="A405" s="351"/>
      <c r="B405" s="359"/>
      <c r="C405" s="393"/>
      <c r="D405" s="344"/>
      <c r="E405" s="343"/>
      <c r="F405" s="346"/>
      <c r="G405" s="338"/>
      <c r="H405" s="169"/>
      <c r="I405" s="159" t="s">
        <v>26</v>
      </c>
      <c r="J405" s="160">
        <f>SUM(J401:J404)</f>
        <v>0</v>
      </c>
      <c r="K405" s="160">
        <f t="shared" ref="K405:O405" si="118">SUM(K401:K404)</f>
        <v>0</v>
      </c>
      <c r="L405" s="160">
        <f>SUM(L401:L404)</f>
        <v>0</v>
      </c>
      <c r="M405" s="160">
        <f t="shared" si="118"/>
        <v>0</v>
      </c>
      <c r="N405" s="161">
        <f t="shared" si="118"/>
        <v>0</v>
      </c>
      <c r="O405" s="161">
        <f t="shared" si="118"/>
        <v>0</v>
      </c>
      <c r="P405" s="161"/>
      <c r="Q405" s="161"/>
      <c r="R405" s="161"/>
      <c r="S405" s="161"/>
      <c r="T405" s="161"/>
      <c r="U405" s="161"/>
      <c r="V405" s="161"/>
      <c r="W405" s="336"/>
      <c r="X405" s="40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</row>
    <row r="406" spans="1:197" ht="13.9" customHeight="1">
      <c r="A406" s="351">
        <v>23</v>
      </c>
      <c r="B406" s="354" t="s">
        <v>212</v>
      </c>
      <c r="C406" s="407">
        <v>2021</v>
      </c>
      <c r="D406" s="407">
        <v>2029</v>
      </c>
      <c r="E406" s="339" t="s">
        <v>252</v>
      </c>
      <c r="F406" s="346">
        <f>20000+W406</f>
        <v>920000</v>
      </c>
      <c r="G406" s="431">
        <v>60016</v>
      </c>
      <c r="H406" s="164">
        <v>6050</v>
      </c>
      <c r="I406" s="182" t="s">
        <v>28</v>
      </c>
      <c r="J406" s="163">
        <v>353900</v>
      </c>
      <c r="K406" s="198"/>
      <c r="L406" s="198"/>
      <c r="M406" s="198"/>
      <c r="N406" s="198"/>
      <c r="O406" s="198"/>
      <c r="P406" s="156">
        <v>500000</v>
      </c>
      <c r="Q406" s="163">
        <v>400000</v>
      </c>
      <c r="R406" s="168"/>
      <c r="S406" s="168"/>
      <c r="T406" s="198"/>
      <c r="U406" s="198"/>
      <c r="V406" s="198"/>
      <c r="W406" s="336">
        <f>SUM(L410:V410)</f>
        <v>900000</v>
      </c>
      <c r="X406" s="140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</row>
    <row r="407" spans="1:197" ht="13.9" customHeight="1">
      <c r="A407" s="351"/>
      <c r="B407" s="354"/>
      <c r="C407" s="407"/>
      <c r="D407" s="407"/>
      <c r="E407" s="339"/>
      <c r="F407" s="346"/>
      <c r="G407" s="431"/>
      <c r="H407" s="164">
        <v>6050</v>
      </c>
      <c r="I407" s="182" t="s">
        <v>263</v>
      </c>
      <c r="J407" s="163">
        <v>200000</v>
      </c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336"/>
      <c r="X407" s="40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</row>
    <row r="408" spans="1:197" ht="13.9" customHeight="1">
      <c r="A408" s="351"/>
      <c r="B408" s="354"/>
      <c r="C408" s="407"/>
      <c r="D408" s="407"/>
      <c r="E408" s="339"/>
      <c r="F408" s="346"/>
      <c r="G408" s="431"/>
      <c r="H408" s="164"/>
      <c r="I408" s="182" t="s">
        <v>30</v>
      </c>
      <c r="J408" s="16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336"/>
      <c r="X408" s="40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</row>
    <row r="409" spans="1:197" ht="13.9" customHeight="1">
      <c r="A409" s="351"/>
      <c r="B409" s="354"/>
      <c r="C409" s="407"/>
      <c r="D409" s="407"/>
      <c r="E409" s="339"/>
      <c r="F409" s="346"/>
      <c r="G409" s="431"/>
      <c r="H409" s="164">
        <v>6050</v>
      </c>
      <c r="I409" s="162" t="s">
        <v>81</v>
      </c>
      <c r="J409" s="156">
        <v>353900</v>
      </c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336"/>
      <c r="X409" s="40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</row>
    <row r="410" spans="1:197" ht="18.75" customHeight="1">
      <c r="A410" s="351"/>
      <c r="B410" s="354"/>
      <c r="C410" s="407"/>
      <c r="D410" s="407"/>
      <c r="E410" s="339"/>
      <c r="F410" s="346"/>
      <c r="G410" s="431"/>
      <c r="H410" s="164"/>
      <c r="I410" s="190" t="s">
        <v>26</v>
      </c>
      <c r="J410" s="160">
        <f>SUM(J406:J409)</f>
        <v>907800</v>
      </c>
      <c r="K410" s="160">
        <f t="shared" ref="K410:V410" si="119">SUM(K406:K409)</f>
        <v>0</v>
      </c>
      <c r="L410" s="160">
        <f t="shared" si="119"/>
        <v>0</v>
      </c>
      <c r="M410" s="160">
        <f t="shared" si="119"/>
        <v>0</v>
      </c>
      <c r="N410" s="160">
        <f t="shared" si="119"/>
        <v>0</v>
      </c>
      <c r="O410" s="160">
        <f t="shared" si="119"/>
        <v>0</v>
      </c>
      <c r="P410" s="160">
        <f t="shared" si="119"/>
        <v>500000</v>
      </c>
      <c r="Q410" s="160">
        <f t="shared" si="119"/>
        <v>400000</v>
      </c>
      <c r="R410" s="160">
        <f t="shared" si="119"/>
        <v>0</v>
      </c>
      <c r="S410" s="160">
        <f t="shared" si="119"/>
        <v>0</v>
      </c>
      <c r="T410" s="160">
        <f t="shared" si="119"/>
        <v>0</v>
      </c>
      <c r="U410" s="160">
        <f t="shared" si="119"/>
        <v>0</v>
      </c>
      <c r="V410" s="160">
        <f t="shared" si="119"/>
        <v>0</v>
      </c>
      <c r="W410" s="336"/>
      <c r="X410" s="40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</row>
    <row r="411" spans="1:197" ht="14.25" hidden="1" customHeight="1">
      <c r="A411" s="351">
        <v>33</v>
      </c>
      <c r="B411" s="355" t="s">
        <v>116</v>
      </c>
      <c r="C411" s="407">
        <v>2018</v>
      </c>
      <c r="D411" s="407">
        <v>2028</v>
      </c>
      <c r="E411" s="339" t="s">
        <v>252</v>
      </c>
      <c r="F411" s="346">
        <f>149720+W411-149720</f>
        <v>0</v>
      </c>
      <c r="G411" s="431">
        <v>60016</v>
      </c>
      <c r="H411" s="164">
        <v>6050</v>
      </c>
      <c r="I411" s="182" t="s">
        <v>28</v>
      </c>
      <c r="J411" s="163">
        <v>69975</v>
      </c>
      <c r="K411" s="163"/>
      <c r="L411" s="163"/>
      <c r="M411" s="163"/>
      <c r="N411" s="163">
        <v>0</v>
      </c>
      <c r="O411" s="163">
        <v>0</v>
      </c>
      <c r="P411" s="163">
        <v>0</v>
      </c>
      <c r="Q411" s="168"/>
      <c r="R411" s="168"/>
      <c r="S411" s="198"/>
      <c r="T411" s="198"/>
      <c r="U411" s="198"/>
      <c r="V411" s="198"/>
      <c r="W411" s="336">
        <f>SUM(M415:V415)</f>
        <v>0</v>
      </c>
      <c r="X411" s="140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</row>
    <row r="412" spans="1:197" ht="14.25" hidden="1" customHeight="1">
      <c r="A412" s="351"/>
      <c r="B412" s="355"/>
      <c r="C412" s="407"/>
      <c r="D412" s="407"/>
      <c r="E412" s="339"/>
      <c r="F412" s="346"/>
      <c r="G412" s="431"/>
      <c r="H412" s="164"/>
      <c r="I412" s="182" t="s">
        <v>31</v>
      </c>
      <c r="J412" s="198"/>
      <c r="K412" s="198"/>
      <c r="L412" s="198"/>
      <c r="M412" s="198"/>
      <c r="N412" s="168"/>
      <c r="O412" s="168"/>
      <c r="P412" s="168"/>
      <c r="Q412" s="168"/>
      <c r="R412" s="168"/>
      <c r="S412" s="198"/>
      <c r="T412" s="198"/>
      <c r="U412" s="198"/>
      <c r="V412" s="198"/>
      <c r="W412" s="336"/>
      <c r="X412" s="40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</row>
    <row r="413" spans="1:197" ht="14.25" hidden="1" customHeight="1">
      <c r="A413" s="351"/>
      <c r="B413" s="355"/>
      <c r="C413" s="407"/>
      <c r="D413" s="407"/>
      <c r="E413" s="339"/>
      <c r="F413" s="346"/>
      <c r="G413" s="431"/>
      <c r="H413" s="164"/>
      <c r="I413" s="182" t="s">
        <v>30</v>
      </c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336"/>
      <c r="X413" s="40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</row>
    <row r="414" spans="1:197" ht="14.25" hidden="1" customHeight="1">
      <c r="A414" s="351"/>
      <c r="B414" s="355"/>
      <c r="C414" s="407"/>
      <c r="D414" s="407"/>
      <c r="E414" s="339"/>
      <c r="F414" s="346"/>
      <c r="G414" s="431"/>
      <c r="H414" s="164"/>
      <c r="I414" s="182" t="s">
        <v>32</v>
      </c>
      <c r="J414" s="156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336"/>
      <c r="X414" s="40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</row>
    <row r="415" spans="1:197" ht="13.5" hidden="1" customHeight="1">
      <c r="A415" s="351"/>
      <c r="B415" s="355"/>
      <c r="C415" s="407"/>
      <c r="D415" s="407"/>
      <c r="E415" s="339"/>
      <c r="F415" s="346"/>
      <c r="G415" s="431"/>
      <c r="H415" s="164"/>
      <c r="I415" s="190" t="s">
        <v>26</v>
      </c>
      <c r="J415" s="160">
        <f>SUM(J411:J414)</f>
        <v>69975</v>
      </c>
      <c r="K415" s="160">
        <f t="shared" ref="K415" si="120">SUM(K411:K414)</f>
        <v>0</v>
      </c>
      <c r="L415" s="160">
        <f t="shared" ref="L415" si="121">SUM(L411:L414)</f>
        <v>0</v>
      </c>
      <c r="M415" s="160">
        <f t="shared" ref="M415" si="122">SUM(M411:M414)</f>
        <v>0</v>
      </c>
      <c r="N415" s="160">
        <f t="shared" ref="N415" si="123">SUM(N411:N414)</f>
        <v>0</v>
      </c>
      <c r="O415" s="160">
        <f t="shared" ref="O415" si="124">SUM(O411:O414)</f>
        <v>0</v>
      </c>
      <c r="P415" s="160">
        <f>SUM(P411:P414)</f>
        <v>0</v>
      </c>
      <c r="Q415" s="160"/>
      <c r="R415" s="160"/>
      <c r="S415" s="160"/>
      <c r="T415" s="160"/>
      <c r="U415" s="160"/>
      <c r="V415" s="160"/>
      <c r="W415" s="336"/>
      <c r="X415" s="40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</row>
    <row r="416" spans="1:197" ht="13.5" customHeight="1">
      <c r="A416" s="351">
        <v>24</v>
      </c>
      <c r="B416" s="354" t="s">
        <v>213</v>
      </c>
      <c r="C416" s="393">
        <v>2021</v>
      </c>
      <c r="D416" s="429">
        <v>2031</v>
      </c>
      <c r="E416" s="339" t="s">
        <v>252</v>
      </c>
      <c r="F416" s="346">
        <f>140190+W416</f>
        <v>990190</v>
      </c>
      <c r="G416" s="338">
        <v>60016</v>
      </c>
      <c r="H416" s="153">
        <v>6050</v>
      </c>
      <c r="I416" s="162" t="s">
        <v>28</v>
      </c>
      <c r="J416" s="163">
        <v>55525</v>
      </c>
      <c r="K416" s="163">
        <v>165000</v>
      </c>
      <c r="L416" s="163"/>
      <c r="M416" s="163">
        <v>0</v>
      </c>
      <c r="N416" s="163"/>
      <c r="O416" s="156"/>
      <c r="P416" s="156"/>
      <c r="Q416" s="163">
        <v>0</v>
      </c>
      <c r="R416" s="163">
        <v>600000</v>
      </c>
      <c r="S416" s="163">
        <v>250000</v>
      </c>
      <c r="T416" s="156"/>
      <c r="U416" s="156"/>
      <c r="V416" s="156"/>
      <c r="W416" s="336">
        <f>SUM(L420:V420)</f>
        <v>850000</v>
      </c>
      <c r="X416" s="140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</row>
    <row r="417" spans="1:197" ht="13.5" customHeight="1">
      <c r="A417" s="351"/>
      <c r="B417" s="354"/>
      <c r="C417" s="393"/>
      <c r="D417" s="429"/>
      <c r="E417" s="339"/>
      <c r="F417" s="346"/>
      <c r="G417" s="338"/>
      <c r="H417" s="169"/>
      <c r="I417" s="154" t="s">
        <v>31</v>
      </c>
      <c r="J417" s="163"/>
      <c r="K417" s="155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336"/>
      <c r="X417" s="40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</row>
    <row r="418" spans="1:197" ht="13.5" customHeight="1">
      <c r="A418" s="351"/>
      <c r="B418" s="354"/>
      <c r="C418" s="393"/>
      <c r="D418" s="429"/>
      <c r="E418" s="339"/>
      <c r="F418" s="346"/>
      <c r="G418" s="338"/>
      <c r="H418" s="169"/>
      <c r="I418" s="154" t="s">
        <v>30</v>
      </c>
      <c r="J418" s="163"/>
      <c r="K418" s="155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336"/>
      <c r="X418" s="40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</row>
    <row r="419" spans="1:197" ht="13.5" customHeight="1">
      <c r="A419" s="351"/>
      <c r="B419" s="354"/>
      <c r="C419" s="393"/>
      <c r="D419" s="429"/>
      <c r="E419" s="339"/>
      <c r="F419" s="346"/>
      <c r="G419" s="338"/>
      <c r="H419" s="169"/>
      <c r="I419" s="154" t="s">
        <v>91</v>
      </c>
      <c r="J419" s="163">
        <v>10000</v>
      </c>
      <c r="K419" s="155">
        <v>15000</v>
      </c>
      <c r="L419" s="155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336"/>
      <c r="X419" s="40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</row>
    <row r="420" spans="1:197" ht="21.75" customHeight="1">
      <c r="A420" s="351"/>
      <c r="B420" s="354"/>
      <c r="C420" s="393"/>
      <c r="D420" s="429"/>
      <c r="E420" s="339"/>
      <c r="F420" s="346"/>
      <c r="G420" s="338"/>
      <c r="H420" s="169"/>
      <c r="I420" s="159" t="s">
        <v>26</v>
      </c>
      <c r="J420" s="160">
        <f>SUM(J416:J419)</f>
        <v>65525</v>
      </c>
      <c r="K420" s="161">
        <f t="shared" ref="K420:T420" si="125">SUM(K416:K419)</f>
        <v>180000</v>
      </c>
      <c r="L420" s="161">
        <f t="shared" si="125"/>
        <v>0</v>
      </c>
      <c r="M420" s="161">
        <f t="shared" si="125"/>
        <v>0</v>
      </c>
      <c r="N420" s="161">
        <f t="shared" si="125"/>
        <v>0</v>
      </c>
      <c r="O420" s="161">
        <f t="shared" si="125"/>
        <v>0</v>
      </c>
      <c r="P420" s="161">
        <f t="shared" si="125"/>
        <v>0</v>
      </c>
      <c r="Q420" s="161">
        <f t="shared" si="125"/>
        <v>0</v>
      </c>
      <c r="R420" s="161">
        <f t="shared" si="125"/>
        <v>600000</v>
      </c>
      <c r="S420" s="161">
        <f t="shared" si="125"/>
        <v>250000</v>
      </c>
      <c r="T420" s="161">
        <f t="shared" si="125"/>
        <v>0</v>
      </c>
      <c r="U420" s="161"/>
      <c r="V420" s="161"/>
      <c r="W420" s="336"/>
      <c r="X420" s="40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</row>
    <row r="421" spans="1:197" ht="15" hidden="1" customHeight="1">
      <c r="A421" s="351"/>
      <c r="B421" s="482" t="s">
        <v>97</v>
      </c>
      <c r="C421" s="427">
        <v>2015</v>
      </c>
      <c r="D421" s="449">
        <v>2019</v>
      </c>
      <c r="E421" s="446" t="s">
        <v>27</v>
      </c>
      <c r="F421" s="529"/>
      <c r="G421" s="450">
        <v>60016</v>
      </c>
      <c r="H421" s="91">
        <v>6050</v>
      </c>
      <c r="I421" s="114" t="s">
        <v>28</v>
      </c>
      <c r="J421" s="100">
        <v>46094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348">
        <f>SUM(L425:V425)</f>
        <v>0</v>
      </c>
      <c r="X421" s="40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</row>
    <row r="422" spans="1:197" ht="15" hidden="1" customHeight="1">
      <c r="A422" s="351"/>
      <c r="B422" s="482"/>
      <c r="C422" s="427"/>
      <c r="D422" s="449"/>
      <c r="E422" s="446"/>
      <c r="F422" s="529"/>
      <c r="G422" s="450"/>
      <c r="H422" s="91"/>
      <c r="I422" s="92" t="s">
        <v>31</v>
      </c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348"/>
      <c r="X422" s="40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</row>
    <row r="423" spans="1:197" ht="15" hidden="1" customHeight="1">
      <c r="A423" s="351"/>
      <c r="B423" s="482"/>
      <c r="C423" s="427"/>
      <c r="D423" s="449"/>
      <c r="E423" s="446"/>
      <c r="F423" s="529"/>
      <c r="G423" s="450"/>
      <c r="H423" s="91"/>
      <c r="I423" s="92" t="s">
        <v>30</v>
      </c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348"/>
      <c r="X423" s="40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</row>
    <row r="424" spans="1:197" ht="15" hidden="1" customHeight="1">
      <c r="A424" s="351"/>
      <c r="B424" s="482"/>
      <c r="C424" s="427"/>
      <c r="D424" s="449"/>
      <c r="E424" s="446"/>
      <c r="F424" s="529"/>
      <c r="G424" s="450"/>
      <c r="H424" s="91"/>
      <c r="I424" s="92" t="s">
        <v>33</v>
      </c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348"/>
      <c r="X424" s="40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</row>
    <row r="425" spans="1:197" ht="18" hidden="1" customHeight="1">
      <c r="A425" s="351"/>
      <c r="B425" s="482"/>
      <c r="C425" s="427"/>
      <c r="D425" s="449"/>
      <c r="E425" s="446"/>
      <c r="F425" s="529"/>
      <c r="G425" s="450"/>
      <c r="H425" s="91"/>
      <c r="I425" s="101" t="s">
        <v>26</v>
      </c>
      <c r="J425" s="102">
        <f>SUM(J421:J424)</f>
        <v>46094</v>
      </c>
      <c r="K425" s="102">
        <f t="shared" ref="K425:O425" si="126">SUM(K421:K424)</f>
        <v>0</v>
      </c>
      <c r="L425" s="102">
        <f t="shared" si="126"/>
        <v>0</v>
      </c>
      <c r="M425" s="102">
        <f t="shared" si="126"/>
        <v>0</v>
      </c>
      <c r="N425" s="102">
        <f t="shared" si="126"/>
        <v>0</v>
      </c>
      <c r="O425" s="102">
        <f t="shared" si="126"/>
        <v>0</v>
      </c>
      <c r="P425" s="102"/>
      <c r="Q425" s="102"/>
      <c r="R425" s="102"/>
      <c r="S425" s="102"/>
      <c r="T425" s="102"/>
      <c r="U425" s="102"/>
      <c r="V425" s="102"/>
      <c r="W425" s="348"/>
      <c r="X425" s="40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</row>
    <row r="426" spans="1:197" ht="15" hidden="1" customHeight="1">
      <c r="A426" s="351"/>
      <c r="B426" s="482" t="s">
        <v>95</v>
      </c>
      <c r="C426" s="427">
        <v>2018</v>
      </c>
      <c r="D426" s="449">
        <v>2019</v>
      </c>
      <c r="E426" s="446" t="s">
        <v>27</v>
      </c>
      <c r="F426" s="432"/>
      <c r="G426" s="450">
        <v>60016</v>
      </c>
      <c r="H426" s="104">
        <v>6050</v>
      </c>
      <c r="I426" s="114" t="s">
        <v>28</v>
      </c>
      <c r="J426" s="100">
        <v>140692</v>
      </c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348">
        <f>SUM(L430:V430)</f>
        <v>0</v>
      </c>
      <c r="X426" s="40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</row>
    <row r="427" spans="1:197" ht="15" hidden="1" customHeight="1">
      <c r="A427" s="351"/>
      <c r="B427" s="482"/>
      <c r="C427" s="427"/>
      <c r="D427" s="449"/>
      <c r="E427" s="446"/>
      <c r="F427" s="432"/>
      <c r="G427" s="450"/>
      <c r="H427" s="91"/>
      <c r="I427" s="92" t="s">
        <v>31</v>
      </c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348"/>
      <c r="X427" s="40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</row>
    <row r="428" spans="1:197" ht="15" hidden="1" customHeight="1">
      <c r="A428" s="351"/>
      <c r="B428" s="482"/>
      <c r="C428" s="427"/>
      <c r="D428" s="449"/>
      <c r="E428" s="446"/>
      <c r="F428" s="432"/>
      <c r="G428" s="450"/>
      <c r="H428" s="91"/>
      <c r="I428" s="92" t="s">
        <v>30</v>
      </c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348"/>
      <c r="X428" s="40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</row>
    <row r="429" spans="1:197" ht="15" hidden="1" customHeight="1">
      <c r="A429" s="351"/>
      <c r="B429" s="482"/>
      <c r="C429" s="427"/>
      <c r="D429" s="449"/>
      <c r="E429" s="446"/>
      <c r="F429" s="432"/>
      <c r="G429" s="450"/>
      <c r="H429" s="91"/>
      <c r="I429" s="92" t="s">
        <v>33</v>
      </c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348"/>
      <c r="X429" s="40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</row>
    <row r="430" spans="1:197" ht="17.25" hidden="1" customHeight="1">
      <c r="A430" s="351"/>
      <c r="B430" s="482"/>
      <c r="C430" s="427"/>
      <c r="D430" s="449"/>
      <c r="E430" s="446"/>
      <c r="F430" s="432"/>
      <c r="G430" s="450"/>
      <c r="H430" s="91"/>
      <c r="I430" s="101" t="s">
        <v>26</v>
      </c>
      <c r="J430" s="102">
        <f>SUM(J426:J429)</f>
        <v>140692</v>
      </c>
      <c r="K430" s="102">
        <f t="shared" ref="K430:O430" si="127">SUM(K426:K429)</f>
        <v>0</v>
      </c>
      <c r="L430" s="102">
        <f t="shared" si="127"/>
        <v>0</v>
      </c>
      <c r="M430" s="102">
        <f t="shared" si="127"/>
        <v>0</v>
      </c>
      <c r="N430" s="102">
        <f t="shared" si="127"/>
        <v>0</v>
      </c>
      <c r="O430" s="102">
        <f t="shared" si="127"/>
        <v>0</v>
      </c>
      <c r="P430" s="102"/>
      <c r="Q430" s="102"/>
      <c r="R430" s="102"/>
      <c r="S430" s="102"/>
      <c r="T430" s="102"/>
      <c r="U430" s="102"/>
      <c r="V430" s="102"/>
      <c r="W430" s="348"/>
      <c r="X430" s="40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</row>
    <row r="431" spans="1:197" ht="14.25" customHeight="1">
      <c r="A431" s="351">
        <v>25</v>
      </c>
      <c r="B431" s="354" t="s">
        <v>98</v>
      </c>
      <c r="C431" s="340">
        <v>2018</v>
      </c>
      <c r="D431" s="429">
        <v>2027</v>
      </c>
      <c r="E431" s="339" t="s">
        <v>252</v>
      </c>
      <c r="F431" s="346">
        <f>753442+W431</f>
        <v>1353442</v>
      </c>
      <c r="G431" s="366">
        <v>60016</v>
      </c>
      <c r="H431" s="199">
        <v>6050</v>
      </c>
      <c r="I431" s="162" t="s">
        <v>28</v>
      </c>
      <c r="J431" s="155">
        <v>30000</v>
      </c>
      <c r="K431" s="155">
        <f>150000-150000</f>
        <v>0</v>
      </c>
      <c r="L431" s="155"/>
      <c r="M431" s="155"/>
      <c r="N431" s="155"/>
      <c r="O431" s="155">
        <v>200000</v>
      </c>
      <c r="P431" s="155">
        <v>400000</v>
      </c>
      <c r="Q431" s="155">
        <v>0</v>
      </c>
      <c r="R431" s="186"/>
      <c r="S431" s="186"/>
      <c r="T431" s="186"/>
      <c r="U431" s="186"/>
      <c r="V431" s="186"/>
      <c r="W431" s="336">
        <f>SUM(L435:V435)</f>
        <v>600000</v>
      </c>
      <c r="X431" s="40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</row>
    <row r="432" spans="1:197" ht="14.25" customHeight="1">
      <c r="A432" s="351"/>
      <c r="B432" s="354"/>
      <c r="C432" s="340"/>
      <c r="D432" s="429"/>
      <c r="E432" s="339"/>
      <c r="F432" s="346"/>
      <c r="G432" s="366"/>
      <c r="H432" s="199"/>
      <c r="I432" s="154" t="s">
        <v>31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336"/>
      <c r="X432" s="40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</row>
    <row r="433" spans="1:197" ht="14.25" customHeight="1">
      <c r="A433" s="351"/>
      <c r="B433" s="354"/>
      <c r="C433" s="340"/>
      <c r="D433" s="429"/>
      <c r="E433" s="339"/>
      <c r="F433" s="346"/>
      <c r="G433" s="366"/>
      <c r="H433" s="199"/>
      <c r="I433" s="154" t="s">
        <v>30</v>
      </c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336"/>
      <c r="X433" s="40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</row>
    <row r="434" spans="1:197" ht="14.25" customHeight="1">
      <c r="A434" s="351"/>
      <c r="B434" s="354"/>
      <c r="C434" s="340"/>
      <c r="D434" s="429"/>
      <c r="E434" s="339"/>
      <c r="F434" s="346"/>
      <c r="G434" s="366"/>
      <c r="H434" s="199"/>
      <c r="I434" s="154" t="s">
        <v>33</v>
      </c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336"/>
      <c r="X434" s="40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</row>
    <row r="435" spans="1:197" ht="10.5" customHeight="1">
      <c r="A435" s="351"/>
      <c r="B435" s="354"/>
      <c r="C435" s="340"/>
      <c r="D435" s="429"/>
      <c r="E435" s="339"/>
      <c r="F435" s="346"/>
      <c r="G435" s="366"/>
      <c r="H435" s="199"/>
      <c r="I435" s="159" t="s">
        <v>26</v>
      </c>
      <c r="J435" s="160">
        <f>SUM(J431:J434)</f>
        <v>30000</v>
      </c>
      <c r="K435" s="160">
        <f t="shared" ref="K435:N435" si="128">SUM(K431:K434)</f>
        <v>0</v>
      </c>
      <c r="L435" s="160">
        <f t="shared" si="128"/>
        <v>0</v>
      </c>
      <c r="M435" s="160">
        <f t="shared" si="128"/>
        <v>0</v>
      </c>
      <c r="N435" s="160">
        <f t="shared" si="128"/>
        <v>0</v>
      </c>
      <c r="O435" s="160">
        <f>SUM(O431:O434)</f>
        <v>200000</v>
      </c>
      <c r="P435" s="160">
        <f t="shared" ref="P435:V435" si="129">SUM(P431:P434)</f>
        <v>400000</v>
      </c>
      <c r="Q435" s="160">
        <f t="shared" si="129"/>
        <v>0</v>
      </c>
      <c r="R435" s="160">
        <f t="shared" si="129"/>
        <v>0</v>
      </c>
      <c r="S435" s="160">
        <f t="shared" si="129"/>
        <v>0</v>
      </c>
      <c r="T435" s="160">
        <f t="shared" si="129"/>
        <v>0</v>
      </c>
      <c r="U435" s="160">
        <f t="shared" si="129"/>
        <v>0</v>
      </c>
      <c r="V435" s="160">
        <f t="shared" si="129"/>
        <v>0</v>
      </c>
      <c r="W435" s="336"/>
      <c r="X435" s="40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</row>
    <row r="436" spans="1:197" ht="12.75" hidden="1" customHeight="1">
      <c r="A436" s="351">
        <v>35</v>
      </c>
      <c r="B436" s="355" t="s">
        <v>209</v>
      </c>
      <c r="C436" s="352">
        <v>2021</v>
      </c>
      <c r="D436" s="352">
        <v>2031</v>
      </c>
      <c r="E436" s="339" t="s">
        <v>252</v>
      </c>
      <c r="F436" s="341">
        <v>0</v>
      </c>
      <c r="G436" s="345">
        <v>60016</v>
      </c>
      <c r="H436" s="90"/>
      <c r="I436" s="58" t="s">
        <v>28</v>
      </c>
      <c r="J436" s="100">
        <v>20000</v>
      </c>
      <c r="K436" s="98"/>
      <c r="L436" s="98"/>
      <c r="M436" s="62"/>
      <c r="N436" s="84">
        <v>0</v>
      </c>
      <c r="O436" s="330">
        <v>0</v>
      </c>
      <c r="P436" s="84"/>
      <c r="Q436" s="84"/>
      <c r="R436" s="330">
        <v>0</v>
      </c>
      <c r="S436" s="330">
        <v>0</v>
      </c>
      <c r="T436" s="84"/>
      <c r="U436" s="84"/>
      <c r="V436" s="84"/>
      <c r="W436" s="349">
        <f>SUM(L440:V440)</f>
        <v>0</v>
      </c>
      <c r="X436" s="40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</row>
    <row r="437" spans="1:197" ht="12.75" hidden="1" customHeight="1">
      <c r="A437" s="351"/>
      <c r="B437" s="355"/>
      <c r="C437" s="352"/>
      <c r="D437" s="352"/>
      <c r="E437" s="339"/>
      <c r="F437" s="341"/>
      <c r="G437" s="345"/>
      <c r="H437" s="90"/>
      <c r="I437" s="61" t="s">
        <v>31</v>
      </c>
      <c r="J437" s="98"/>
      <c r="K437" s="98"/>
      <c r="L437" s="98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349"/>
      <c r="X437" s="40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</row>
    <row r="438" spans="1:197" ht="12.75" hidden="1" customHeight="1">
      <c r="A438" s="351"/>
      <c r="B438" s="355"/>
      <c r="C438" s="352"/>
      <c r="D438" s="352"/>
      <c r="E438" s="339"/>
      <c r="F438" s="341"/>
      <c r="G438" s="345"/>
      <c r="H438" s="90"/>
      <c r="I438" s="61" t="s">
        <v>30</v>
      </c>
      <c r="J438" s="98"/>
      <c r="K438" s="98"/>
      <c r="L438" s="98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349"/>
      <c r="X438" s="40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</row>
    <row r="439" spans="1:197" ht="12.75" hidden="1" customHeight="1">
      <c r="A439" s="351"/>
      <c r="B439" s="355"/>
      <c r="C439" s="352"/>
      <c r="D439" s="352"/>
      <c r="E439" s="339"/>
      <c r="F439" s="341"/>
      <c r="G439" s="345"/>
      <c r="H439" s="90">
        <v>6050</v>
      </c>
      <c r="I439" s="61" t="s">
        <v>70</v>
      </c>
      <c r="J439" s="98"/>
      <c r="K439" s="98">
        <v>14000</v>
      </c>
      <c r="L439" s="100">
        <v>0</v>
      </c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349"/>
      <c r="X439" s="40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</row>
    <row r="440" spans="1:197" ht="12.75" hidden="1" customHeight="1">
      <c r="A440" s="351"/>
      <c r="B440" s="355"/>
      <c r="C440" s="352"/>
      <c r="D440" s="352"/>
      <c r="E440" s="339"/>
      <c r="F440" s="341"/>
      <c r="G440" s="345"/>
      <c r="H440" s="90"/>
      <c r="I440" s="64" t="s">
        <v>26</v>
      </c>
      <c r="J440" s="102">
        <f>SUM(J436:J439)</f>
        <v>20000</v>
      </c>
      <c r="K440" s="102">
        <f t="shared" ref="K440:V440" si="130">SUM(K436:K439)</f>
        <v>14000</v>
      </c>
      <c r="L440" s="102">
        <f t="shared" si="130"/>
        <v>0</v>
      </c>
      <c r="M440" s="65">
        <f t="shared" si="130"/>
        <v>0</v>
      </c>
      <c r="N440" s="65">
        <f t="shared" si="130"/>
        <v>0</v>
      </c>
      <c r="O440" s="65">
        <f t="shared" si="130"/>
        <v>0</v>
      </c>
      <c r="P440" s="65">
        <f t="shared" si="130"/>
        <v>0</v>
      </c>
      <c r="Q440" s="65">
        <f t="shared" si="130"/>
        <v>0</v>
      </c>
      <c r="R440" s="65">
        <f t="shared" si="130"/>
        <v>0</v>
      </c>
      <c r="S440" s="65">
        <f t="shared" si="130"/>
        <v>0</v>
      </c>
      <c r="T440" s="65">
        <f t="shared" si="130"/>
        <v>0</v>
      </c>
      <c r="U440" s="65">
        <f t="shared" si="130"/>
        <v>0</v>
      </c>
      <c r="V440" s="65">
        <f t="shared" si="130"/>
        <v>0</v>
      </c>
      <c r="W440" s="349"/>
      <c r="X440" s="40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</row>
    <row r="441" spans="1:197" ht="15" hidden="1" customHeight="1">
      <c r="A441" s="351">
        <v>36</v>
      </c>
      <c r="B441" s="470" t="s">
        <v>225</v>
      </c>
      <c r="C441" s="340">
        <v>2021</v>
      </c>
      <c r="D441" s="429">
        <v>2028</v>
      </c>
      <c r="E441" s="339" t="s">
        <v>27</v>
      </c>
      <c r="F441" s="346">
        <f>W441</f>
        <v>0</v>
      </c>
      <c r="G441" s="366">
        <v>60016</v>
      </c>
      <c r="H441" s="199">
        <v>6050</v>
      </c>
      <c r="I441" s="182" t="s">
        <v>28</v>
      </c>
      <c r="J441" s="155">
        <v>20000</v>
      </c>
      <c r="K441" s="186"/>
      <c r="L441" s="155"/>
      <c r="M441" s="290"/>
      <c r="N441" s="331">
        <v>0</v>
      </c>
      <c r="O441" s="330">
        <v>0</v>
      </c>
      <c r="P441" s="330">
        <v>0</v>
      </c>
      <c r="Q441" s="100"/>
      <c r="R441" s="98"/>
      <c r="S441" s="186"/>
      <c r="T441" s="186"/>
      <c r="U441" s="186"/>
      <c r="V441" s="186"/>
      <c r="W441" s="447">
        <f>SUM(L445:V445)</f>
        <v>0</v>
      </c>
      <c r="X441" s="40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</row>
    <row r="442" spans="1:197" ht="15" hidden="1" customHeight="1">
      <c r="A442" s="351"/>
      <c r="B442" s="471"/>
      <c r="C442" s="340"/>
      <c r="D442" s="429"/>
      <c r="E442" s="339"/>
      <c r="F442" s="346"/>
      <c r="G442" s="366"/>
      <c r="H442" s="199">
        <v>6050</v>
      </c>
      <c r="I442" s="165" t="s">
        <v>31</v>
      </c>
      <c r="J442" s="186"/>
      <c r="K442" s="186"/>
      <c r="L442" s="155"/>
      <c r="M442" s="100"/>
      <c r="N442" s="98"/>
      <c r="O442" s="98"/>
      <c r="P442" s="98"/>
      <c r="Q442" s="98"/>
      <c r="R442" s="98"/>
      <c r="S442" s="186"/>
      <c r="T442" s="186"/>
      <c r="U442" s="186"/>
      <c r="V442" s="186"/>
      <c r="W442" s="447"/>
      <c r="X442" s="40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</row>
    <row r="443" spans="1:197" ht="15" hidden="1" customHeight="1">
      <c r="A443" s="351"/>
      <c r="B443" s="471"/>
      <c r="C443" s="340"/>
      <c r="D443" s="429"/>
      <c r="E443" s="339"/>
      <c r="F443" s="346"/>
      <c r="G443" s="366"/>
      <c r="H443" s="199"/>
      <c r="I443" s="165" t="s">
        <v>30</v>
      </c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447"/>
      <c r="X443" s="40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</row>
    <row r="444" spans="1:197" ht="15" hidden="1" customHeight="1">
      <c r="A444" s="351"/>
      <c r="B444" s="471"/>
      <c r="C444" s="340"/>
      <c r="D444" s="429"/>
      <c r="E444" s="339"/>
      <c r="F444" s="346"/>
      <c r="G444" s="366"/>
      <c r="H444" s="199"/>
      <c r="I444" s="165" t="s">
        <v>70</v>
      </c>
      <c r="J444" s="186"/>
      <c r="K444" s="186">
        <v>14000</v>
      </c>
      <c r="L444" s="155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447"/>
      <c r="X444" s="40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</row>
    <row r="445" spans="1:197" ht="11.25" hidden="1" customHeight="1">
      <c r="A445" s="351"/>
      <c r="B445" s="528"/>
      <c r="C445" s="340"/>
      <c r="D445" s="429"/>
      <c r="E445" s="339"/>
      <c r="F445" s="346"/>
      <c r="G445" s="366"/>
      <c r="H445" s="199"/>
      <c r="I445" s="159" t="s">
        <v>26</v>
      </c>
      <c r="J445" s="160">
        <f>SUM(J441:J444)</f>
        <v>20000</v>
      </c>
      <c r="K445" s="160">
        <f t="shared" ref="K445:O445" si="131">SUM(K441:K444)</f>
        <v>14000</v>
      </c>
      <c r="L445" s="160">
        <f t="shared" si="131"/>
        <v>0</v>
      </c>
      <c r="M445" s="160">
        <f t="shared" si="131"/>
        <v>0</v>
      </c>
      <c r="N445" s="160">
        <f t="shared" si="131"/>
        <v>0</v>
      </c>
      <c r="O445" s="160">
        <f t="shared" si="131"/>
        <v>0</v>
      </c>
      <c r="P445" s="160">
        <f>SUM(P441:P444)</f>
        <v>0</v>
      </c>
      <c r="Q445" s="160">
        <f>SUM(Q441:Q444)</f>
        <v>0</v>
      </c>
      <c r="R445" s="160"/>
      <c r="S445" s="160"/>
      <c r="T445" s="160"/>
      <c r="U445" s="160"/>
      <c r="V445" s="160"/>
      <c r="W445" s="447"/>
      <c r="X445" s="40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</row>
    <row r="446" spans="1:197" ht="15.75" hidden="1" customHeight="1">
      <c r="A446" s="351">
        <v>37</v>
      </c>
      <c r="B446" s="425" t="s">
        <v>204</v>
      </c>
      <c r="C446" s="340">
        <v>2020</v>
      </c>
      <c r="D446" s="340">
        <v>2022</v>
      </c>
      <c r="E446" s="339" t="s">
        <v>27</v>
      </c>
      <c r="F446" s="346">
        <v>0</v>
      </c>
      <c r="G446" s="366">
        <v>60016</v>
      </c>
      <c r="H446" s="199">
        <v>6050</v>
      </c>
      <c r="I446" s="182" t="s">
        <v>28</v>
      </c>
      <c r="J446" s="160"/>
      <c r="K446" s="160"/>
      <c r="L446" s="155">
        <v>0</v>
      </c>
      <c r="M446" s="155"/>
      <c r="N446" s="155"/>
      <c r="O446" s="186"/>
      <c r="P446" s="186"/>
      <c r="Q446" s="186"/>
      <c r="R446" s="186"/>
      <c r="S446" s="186"/>
      <c r="T446" s="186"/>
      <c r="U446" s="186"/>
      <c r="V446" s="186"/>
      <c r="W446" s="336">
        <f>SUM(L450:V450)</f>
        <v>0</v>
      </c>
      <c r="X446" s="40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</row>
    <row r="447" spans="1:197" ht="15.75" hidden="1" customHeight="1">
      <c r="A447" s="351"/>
      <c r="B447" s="426"/>
      <c r="C447" s="340"/>
      <c r="D447" s="340"/>
      <c r="E447" s="339"/>
      <c r="F447" s="346"/>
      <c r="G447" s="366"/>
      <c r="H447" s="199"/>
      <c r="I447" s="165" t="s">
        <v>31</v>
      </c>
      <c r="J447" s="160"/>
      <c r="K447" s="160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336"/>
      <c r="X447" s="40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</row>
    <row r="448" spans="1:197" ht="15.75" hidden="1" customHeight="1">
      <c r="A448" s="351"/>
      <c r="B448" s="426"/>
      <c r="C448" s="340"/>
      <c r="D448" s="340"/>
      <c r="E448" s="339"/>
      <c r="F448" s="346"/>
      <c r="G448" s="366"/>
      <c r="H448" s="199"/>
      <c r="I448" s="165" t="s">
        <v>30</v>
      </c>
      <c r="J448" s="160"/>
      <c r="K448" s="160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336"/>
      <c r="X448" s="40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</row>
    <row r="449" spans="1:197" ht="10.5" hidden="1" customHeight="1">
      <c r="A449" s="351"/>
      <c r="B449" s="426"/>
      <c r="C449" s="340"/>
      <c r="D449" s="340"/>
      <c r="E449" s="339"/>
      <c r="F449" s="346"/>
      <c r="G449" s="366"/>
      <c r="H449" s="199"/>
      <c r="I449" s="165" t="s">
        <v>70</v>
      </c>
      <c r="J449" s="160"/>
      <c r="K449" s="160"/>
      <c r="L449" s="155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336"/>
      <c r="X449" s="40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</row>
    <row r="450" spans="1:197" ht="15.75" hidden="1" customHeight="1">
      <c r="A450" s="351"/>
      <c r="B450" s="426"/>
      <c r="C450" s="340"/>
      <c r="D450" s="340"/>
      <c r="E450" s="339"/>
      <c r="F450" s="346"/>
      <c r="G450" s="366"/>
      <c r="H450" s="199"/>
      <c r="I450" s="159" t="s">
        <v>26</v>
      </c>
      <c r="J450" s="160"/>
      <c r="K450" s="160"/>
      <c r="L450" s="160">
        <f t="shared" ref="L450:O450" si="132">SUM(L446:L449)</f>
        <v>0</v>
      </c>
      <c r="M450" s="160">
        <f t="shared" si="132"/>
        <v>0</v>
      </c>
      <c r="N450" s="160">
        <f t="shared" si="132"/>
        <v>0</v>
      </c>
      <c r="O450" s="160">
        <f t="shared" si="132"/>
        <v>0</v>
      </c>
      <c r="P450" s="160"/>
      <c r="Q450" s="160"/>
      <c r="R450" s="160"/>
      <c r="S450" s="160"/>
      <c r="T450" s="160"/>
      <c r="U450" s="160"/>
      <c r="V450" s="160"/>
      <c r="W450" s="336"/>
      <c r="X450" s="40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</row>
    <row r="451" spans="1:197" ht="15.75" hidden="1" customHeight="1">
      <c r="A451" s="351">
        <v>38</v>
      </c>
      <c r="B451" s="425" t="s">
        <v>132</v>
      </c>
      <c r="C451" s="340">
        <v>2020</v>
      </c>
      <c r="D451" s="340">
        <v>2022</v>
      </c>
      <c r="E451" s="339" t="s">
        <v>27</v>
      </c>
      <c r="F451" s="346">
        <f>W451</f>
        <v>0</v>
      </c>
      <c r="G451" s="366">
        <v>60016</v>
      </c>
      <c r="H451" s="199"/>
      <c r="I451" s="182" t="s">
        <v>28</v>
      </c>
      <c r="J451" s="160"/>
      <c r="K451" s="160"/>
      <c r="L451" s="155"/>
      <c r="M451" s="155"/>
      <c r="N451" s="155"/>
      <c r="O451" s="186"/>
      <c r="P451" s="186"/>
      <c r="Q451" s="186"/>
      <c r="R451" s="186"/>
      <c r="S451" s="186"/>
      <c r="T451" s="186"/>
      <c r="U451" s="186"/>
      <c r="V451" s="186"/>
      <c r="W451" s="336">
        <f>SUM(L455:V455)</f>
        <v>0</v>
      </c>
      <c r="X451" s="40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</row>
    <row r="452" spans="1:197" ht="15.75" hidden="1" customHeight="1">
      <c r="A452" s="351"/>
      <c r="B452" s="426"/>
      <c r="C452" s="340"/>
      <c r="D452" s="340"/>
      <c r="E452" s="339"/>
      <c r="F452" s="346"/>
      <c r="G452" s="366"/>
      <c r="H452" s="199"/>
      <c r="I452" s="165" t="s">
        <v>31</v>
      </c>
      <c r="J452" s="160"/>
      <c r="K452" s="160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336"/>
      <c r="X452" s="40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</row>
    <row r="453" spans="1:197" ht="15.75" hidden="1" customHeight="1">
      <c r="A453" s="351"/>
      <c r="B453" s="426"/>
      <c r="C453" s="340"/>
      <c r="D453" s="340"/>
      <c r="E453" s="339"/>
      <c r="F453" s="346"/>
      <c r="G453" s="366"/>
      <c r="H453" s="199"/>
      <c r="I453" s="165" t="s">
        <v>30</v>
      </c>
      <c r="J453" s="160"/>
      <c r="K453" s="160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336"/>
      <c r="X453" s="40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</row>
    <row r="454" spans="1:197" ht="15.75" hidden="1" customHeight="1">
      <c r="A454" s="351"/>
      <c r="B454" s="426"/>
      <c r="C454" s="340"/>
      <c r="D454" s="340"/>
      <c r="E454" s="339"/>
      <c r="F454" s="346"/>
      <c r="G454" s="366"/>
      <c r="H454" s="199">
        <v>6050</v>
      </c>
      <c r="I454" s="165" t="s">
        <v>70</v>
      </c>
      <c r="J454" s="160"/>
      <c r="K454" s="160"/>
      <c r="L454" s="155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336"/>
      <c r="X454" s="40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</row>
    <row r="455" spans="1:197" ht="12" hidden="1" customHeight="1">
      <c r="A455" s="351"/>
      <c r="B455" s="426"/>
      <c r="C455" s="340"/>
      <c r="D455" s="340"/>
      <c r="E455" s="339"/>
      <c r="F455" s="346"/>
      <c r="G455" s="366"/>
      <c r="H455" s="199"/>
      <c r="I455" s="159" t="s">
        <v>26</v>
      </c>
      <c r="J455" s="160"/>
      <c r="K455" s="160"/>
      <c r="L455" s="160">
        <f t="shared" ref="L455:O455" si="133">SUM(L451:L454)</f>
        <v>0</v>
      </c>
      <c r="M455" s="160">
        <f t="shared" si="133"/>
        <v>0</v>
      </c>
      <c r="N455" s="160">
        <f t="shared" si="133"/>
        <v>0</v>
      </c>
      <c r="O455" s="160">
        <f t="shared" si="133"/>
        <v>0</v>
      </c>
      <c r="P455" s="160"/>
      <c r="Q455" s="160"/>
      <c r="R455" s="160"/>
      <c r="S455" s="160"/>
      <c r="T455" s="160"/>
      <c r="U455" s="160"/>
      <c r="V455" s="160"/>
      <c r="W455" s="336"/>
      <c r="X455" s="40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</row>
    <row r="456" spans="1:197" ht="15.75" hidden="1" customHeight="1">
      <c r="A456" s="351">
        <v>39</v>
      </c>
      <c r="B456" s="425" t="s">
        <v>133</v>
      </c>
      <c r="C456" s="340">
        <v>2020</v>
      </c>
      <c r="D456" s="340">
        <v>2022</v>
      </c>
      <c r="E456" s="339" t="s">
        <v>27</v>
      </c>
      <c r="F456" s="346">
        <f>W456</f>
        <v>0</v>
      </c>
      <c r="G456" s="366">
        <v>60016</v>
      </c>
      <c r="H456" s="199">
        <v>6050</v>
      </c>
      <c r="I456" s="182" t="s">
        <v>28</v>
      </c>
      <c r="J456" s="160"/>
      <c r="K456" s="160"/>
      <c r="L456" s="155"/>
      <c r="M456" s="155"/>
      <c r="N456" s="155"/>
      <c r="O456" s="186"/>
      <c r="P456" s="186"/>
      <c r="Q456" s="186"/>
      <c r="R456" s="186"/>
      <c r="S456" s="186"/>
      <c r="T456" s="186"/>
      <c r="U456" s="186"/>
      <c r="V456" s="186"/>
      <c r="W456" s="336">
        <f>SUM(L460:V460)</f>
        <v>0</v>
      </c>
      <c r="X456" s="40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</row>
    <row r="457" spans="1:197" ht="15.75" hidden="1" customHeight="1">
      <c r="A457" s="351"/>
      <c r="B457" s="426"/>
      <c r="C457" s="340"/>
      <c r="D457" s="340"/>
      <c r="E457" s="339"/>
      <c r="F457" s="346"/>
      <c r="G457" s="366"/>
      <c r="H457" s="199"/>
      <c r="I457" s="165" t="s">
        <v>31</v>
      </c>
      <c r="J457" s="160"/>
      <c r="K457" s="160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336"/>
      <c r="X457" s="40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</row>
    <row r="458" spans="1:197" ht="15.75" hidden="1" customHeight="1">
      <c r="A458" s="351"/>
      <c r="B458" s="426"/>
      <c r="C458" s="340"/>
      <c r="D458" s="340"/>
      <c r="E458" s="339"/>
      <c r="F458" s="346"/>
      <c r="G458" s="366"/>
      <c r="H458" s="199"/>
      <c r="I458" s="165" t="s">
        <v>30</v>
      </c>
      <c r="J458" s="160"/>
      <c r="K458" s="160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336"/>
      <c r="X458" s="40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</row>
    <row r="459" spans="1:197" ht="15.75" hidden="1" customHeight="1">
      <c r="A459" s="351"/>
      <c r="B459" s="426"/>
      <c r="C459" s="340"/>
      <c r="D459" s="340"/>
      <c r="E459" s="339"/>
      <c r="F459" s="346"/>
      <c r="G459" s="366"/>
      <c r="H459" s="199">
        <v>6050</v>
      </c>
      <c r="I459" s="165" t="s">
        <v>70</v>
      </c>
      <c r="J459" s="160"/>
      <c r="K459" s="160"/>
      <c r="L459" s="155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336"/>
      <c r="X459" s="40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</row>
    <row r="460" spans="1:197" ht="16.5" hidden="1" customHeight="1">
      <c r="A460" s="351"/>
      <c r="B460" s="426"/>
      <c r="C460" s="340"/>
      <c r="D460" s="340"/>
      <c r="E460" s="339"/>
      <c r="F460" s="346"/>
      <c r="G460" s="366"/>
      <c r="H460" s="199"/>
      <c r="I460" s="159" t="s">
        <v>26</v>
      </c>
      <c r="J460" s="160"/>
      <c r="K460" s="160"/>
      <c r="L460" s="160">
        <f t="shared" ref="L460:O460" si="134">SUM(L456:L459)</f>
        <v>0</v>
      </c>
      <c r="M460" s="160">
        <f t="shared" si="134"/>
        <v>0</v>
      </c>
      <c r="N460" s="160">
        <f t="shared" si="134"/>
        <v>0</v>
      </c>
      <c r="O460" s="160">
        <f t="shared" si="134"/>
        <v>0</v>
      </c>
      <c r="P460" s="160"/>
      <c r="Q460" s="160"/>
      <c r="R460" s="160"/>
      <c r="S460" s="160"/>
      <c r="T460" s="160"/>
      <c r="U460" s="160"/>
      <c r="V460" s="160"/>
      <c r="W460" s="336"/>
      <c r="X460" s="40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</row>
    <row r="461" spans="1:197" ht="15.75" hidden="1" customHeight="1">
      <c r="A461" s="351">
        <v>40</v>
      </c>
      <c r="B461" s="425" t="s">
        <v>163</v>
      </c>
      <c r="C461" s="352">
        <v>2019</v>
      </c>
      <c r="D461" s="352">
        <v>2022</v>
      </c>
      <c r="E461" s="353" t="s">
        <v>27</v>
      </c>
      <c r="F461" s="341">
        <f>L465</f>
        <v>0</v>
      </c>
      <c r="G461" s="345">
        <v>60016</v>
      </c>
      <c r="H461" s="90"/>
      <c r="I461" s="58" t="s">
        <v>28</v>
      </c>
      <c r="J461" s="62"/>
      <c r="K461" s="62"/>
      <c r="L461" s="84"/>
      <c r="M461" s="84"/>
      <c r="N461" s="84"/>
      <c r="O461" s="62"/>
      <c r="P461" s="62"/>
      <c r="Q461" s="62"/>
      <c r="R461" s="62"/>
      <c r="S461" s="62"/>
      <c r="T461" s="62"/>
      <c r="U461" s="62"/>
      <c r="V461" s="62"/>
      <c r="W461" s="349">
        <f>SUM(L465:V465)</f>
        <v>0</v>
      </c>
      <c r="X461" s="40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</row>
    <row r="462" spans="1:197" ht="12" hidden="1" customHeight="1">
      <c r="A462" s="351"/>
      <c r="B462" s="426"/>
      <c r="C462" s="352"/>
      <c r="D462" s="352"/>
      <c r="E462" s="353"/>
      <c r="F462" s="341"/>
      <c r="G462" s="345"/>
      <c r="H462" s="90"/>
      <c r="I462" s="61" t="s">
        <v>31</v>
      </c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349"/>
      <c r="X462" s="40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</row>
    <row r="463" spans="1:197" ht="11.25" hidden="1" customHeight="1">
      <c r="A463" s="351"/>
      <c r="B463" s="426"/>
      <c r="C463" s="352"/>
      <c r="D463" s="352"/>
      <c r="E463" s="353"/>
      <c r="F463" s="341"/>
      <c r="G463" s="345"/>
      <c r="H463" s="90"/>
      <c r="I463" s="61" t="s">
        <v>30</v>
      </c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349"/>
      <c r="X463" s="40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</row>
    <row r="464" spans="1:197" ht="12" hidden="1" customHeight="1">
      <c r="A464" s="351"/>
      <c r="B464" s="426"/>
      <c r="C464" s="352"/>
      <c r="D464" s="352"/>
      <c r="E464" s="353"/>
      <c r="F464" s="341"/>
      <c r="G464" s="345"/>
      <c r="H464" s="90">
        <v>6050</v>
      </c>
      <c r="I464" s="61" t="s">
        <v>70</v>
      </c>
      <c r="J464" s="62"/>
      <c r="K464" s="62"/>
      <c r="L464" s="8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349"/>
      <c r="X464" s="40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</row>
    <row r="465" spans="1:197" ht="15.75" hidden="1" customHeight="1">
      <c r="A465" s="351"/>
      <c r="B465" s="426"/>
      <c r="C465" s="352"/>
      <c r="D465" s="352"/>
      <c r="E465" s="353"/>
      <c r="F465" s="341"/>
      <c r="G465" s="345"/>
      <c r="H465" s="90"/>
      <c r="I465" s="64" t="s">
        <v>26</v>
      </c>
      <c r="J465" s="62"/>
      <c r="K465" s="62"/>
      <c r="L465" s="65">
        <f t="shared" ref="L465:O465" si="135">SUM(L461:L464)</f>
        <v>0</v>
      </c>
      <c r="M465" s="65">
        <f t="shared" si="135"/>
        <v>0</v>
      </c>
      <c r="N465" s="65">
        <f t="shared" si="135"/>
        <v>0</v>
      </c>
      <c r="O465" s="65">
        <f t="shared" si="135"/>
        <v>0</v>
      </c>
      <c r="P465" s="65"/>
      <c r="Q465" s="65"/>
      <c r="R465" s="65"/>
      <c r="S465" s="65"/>
      <c r="T465" s="65"/>
      <c r="U465" s="65"/>
      <c r="V465" s="65"/>
      <c r="W465" s="349"/>
      <c r="X465" s="40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</row>
    <row r="466" spans="1:197" ht="15" hidden="1" customHeight="1">
      <c r="A466" s="351">
        <v>41</v>
      </c>
      <c r="B466" s="425" t="s">
        <v>146</v>
      </c>
      <c r="C466" s="352">
        <v>2019</v>
      </c>
      <c r="D466" s="352">
        <v>2022</v>
      </c>
      <c r="E466" s="353" t="s">
        <v>27</v>
      </c>
      <c r="F466" s="341">
        <f>W466</f>
        <v>0</v>
      </c>
      <c r="G466" s="345">
        <v>60016</v>
      </c>
      <c r="H466" s="90"/>
      <c r="I466" s="58" t="s">
        <v>28</v>
      </c>
      <c r="J466" s="65"/>
      <c r="K466" s="65"/>
      <c r="L466" s="84"/>
      <c r="M466" s="84"/>
      <c r="N466" s="84"/>
      <c r="O466" s="62"/>
      <c r="P466" s="62"/>
      <c r="Q466" s="62"/>
      <c r="R466" s="62"/>
      <c r="S466" s="62"/>
      <c r="T466" s="62"/>
      <c r="U466" s="62"/>
      <c r="V466" s="62"/>
      <c r="W466" s="349">
        <f>SUM(L470:V470)</f>
        <v>0</v>
      </c>
      <c r="X466" s="40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</row>
    <row r="467" spans="1:197" ht="15" hidden="1" customHeight="1">
      <c r="A467" s="351"/>
      <c r="B467" s="426"/>
      <c r="C467" s="352"/>
      <c r="D467" s="352"/>
      <c r="E467" s="353"/>
      <c r="F467" s="341"/>
      <c r="G467" s="345"/>
      <c r="H467" s="90"/>
      <c r="I467" s="61" t="s">
        <v>31</v>
      </c>
      <c r="J467" s="65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349"/>
      <c r="X467" s="40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</row>
    <row r="468" spans="1:197" ht="15" hidden="1" customHeight="1">
      <c r="A468" s="351"/>
      <c r="B468" s="426"/>
      <c r="C468" s="352"/>
      <c r="D468" s="352"/>
      <c r="E468" s="353"/>
      <c r="F468" s="341"/>
      <c r="G468" s="345"/>
      <c r="H468" s="90"/>
      <c r="I468" s="61" t="s">
        <v>30</v>
      </c>
      <c r="J468" s="65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349"/>
      <c r="X468" s="40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</row>
    <row r="469" spans="1:197" ht="13.5" hidden="1" customHeight="1">
      <c r="A469" s="351"/>
      <c r="B469" s="426"/>
      <c r="C469" s="352"/>
      <c r="D469" s="352"/>
      <c r="E469" s="353"/>
      <c r="F469" s="341"/>
      <c r="G469" s="345"/>
      <c r="H469" s="90">
        <v>6050</v>
      </c>
      <c r="I469" s="61" t="s">
        <v>70</v>
      </c>
      <c r="J469" s="65"/>
      <c r="K469" s="65"/>
      <c r="L469" s="8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349"/>
      <c r="X469" s="40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</row>
    <row r="470" spans="1:197" ht="18" hidden="1" customHeight="1">
      <c r="A470" s="351"/>
      <c r="B470" s="426"/>
      <c r="C470" s="352"/>
      <c r="D470" s="352"/>
      <c r="E470" s="353"/>
      <c r="F470" s="341"/>
      <c r="G470" s="345"/>
      <c r="H470" s="90"/>
      <c r="I470" s="64" t="s">
        <v>26</v>
      </c>
      <c r="J470" s="65"/>
      <c r="K470" s="65"/>
      <c r="L470" s="65">
        <f t="shared" ref="L470:O470" si="136">SUM(L466:L469)</f>
        <v>0</v>
      </c>
      <c r="M470" s="65">
        <f t="shared" si="136"/>
        <v>0</v>
      </c>
      <c r="N470" s="65">
        <f t="shared" si="136"/>
        <v>0</v>
      </c>
      <c r="O470" s="65">
        <f t="shared" si="136"/>
        <v>0</v>
      </c>
      <c r="P470" s="65"/>
      <c r="Q470" s="65"/>
      <c r="R470" s="65"/>
      <c r="S470" s="65"/>
      <c r="T470" s="65"/>
      <c r="U470" s="65"/>
      <c r="V470" s="65"/>
      <c r="W470" s="349"/>
      <c r="X470" s="40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</row>
    <row r="471" spans="1:197" ht="17.25" hidden="1" customHeight="1">
      <c r="A471" s="351">
        <v>43</v>
      </c>
      <c r="B471" s="425" t="s">
        <v>108</v>
      </c>
      <c r="C471" s="427">
        <v>2017</v>
      </c>
      <c r="D471" s="427">
        <v>2025</v>
      </c>
      <c r="E471" s="446" t="s">
        <v>27</v>
      </c>
      <c r="F471" s="432">
        <f>W471</f>
        <v>0</v>
      </c>
      <c r="G471" s="450">
        <v>60016</v>
      </c>
      <c r="H471" s="91">
        <v>6050</v>
      </c>
      <c r="I471" s="105" t="s">
        <v>28</v>
      </c>
      <c r="J471" s="102"/>
      <c r="K471" s="102"/>
      <c r="L471" s="100"/>
      <c r="M471" s="100"/>
      <c r="N471" s="100"/>
      <c r="O471" s="100"/>
      <c r="P471" s="98"/>
      <c r="Q471" s="98"/>
      <c r="R471" s="98"/>
      <c r="S471" s="98"/>
      <c r="T471" s="98"/>
      <c r="U471" s="98"/>
      <c r="V471" s="98"/>
      <c r="W471" s="348">
        <f>SUM(L475:V475)</f>
        <v>0</v>
      </c>
      <c r="X471" s="40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147"/>
      <c r="EB471" s="147"/>
      <c r="EC471" s="147"/>
      <c r="ED471" s="147"/>
      <c r="EE471" s="147"/>
      <c r="EF471" s="147"/>
      <c r="EG471" s="147"/>
      <c r="EH471" s="147"/>
      <c r="EI471" s="147"/>
      <c r="EJ471" s="147"/>
      <c r="EK471" s="147"/>
      <c r="EL471" s="147"/>
      <c r="EM471" s="147"/>
      <c r="EN471" s="147"/>
      <c r="EO471" s="147"/>
      <c r="EP471" s="147"/>
      <c r="EQ471" s="147"/>
      <c r="ER471" s="147"/>
      <c r="ES471" s="147"/>
      <c r="ET471" s="147"/>
      <c r="EU471" s="147"/>
      <c r="EV471" s="147"/>
      <c r="EW471" s="147"/>
      <c r="EX471" s="147"/>
      <c r="EY471" s="147"/>
      <c r="EZ471" s="147"/>
      <c r="FA471" s="147"/>
      <c r="FB471" s="147"/>
      <c r="FC471" s="147"/>
      <c r="FD471" s="147"/>
      <c r="FE471" s="147"/>
      <c r="FF471" s="147"/>
      <c r="FG471" s="147"/>
      <c r="FH471" s="147"/>
      <c r="FI471" s="147"/>
      <c r="FJ471" s="147"/>
      <c r="FK471" s="147"/>
      <c r="FL471" s="147"/>
      <c r="FM471" s="147"/>
      <c r="FN471" s="147"/>
      <c r="FO471" s="147"/>
      <c r="FP471" s="147"/>
      <c r="FQ471" s="147"/>
      <c r="FR471" s="147"/>
      <c r="FS471" s="147"/>
      <c r="FT471" s="147"/>
      <c r="FU471" s="147"/>
      <c r="FV471" s="147"/>
      <c r="FW471" s="147"/>
      <c r="FX471" s="147"/>
      <c r="FY471" s="147"/>
      <c r="FZ471" s="147"/>
      <c r="GA471" s="147"/>
      <c r="GB471" s="147"/>
      <c r="GC471" s="147"/>
      <c r="GD471" s="147"/>
      <c r="GE471" s="147"/>
      <c r="GF471" s="147"/>
      <c r="GG471" s="147"/>
      <c r="GH471" s="147"/>
      <c r="GI471" s="147"/>
      <c r="GJ471" s="147"/>
      <c r="GK471" s="147"/>
      <c r="GL471" s="147"/>
      <c r="GM471" s="147"/>
      <c r="GN471" s="147"/>
      <c r="GO471" s="96"/>
    </row>
    <row r="472" spans="1:197" ht="15.75" hidden="1" customHeight="1">
      <c r="A472" s="351"/>
      <c r="B472" s="426"/>
      <c r="C472" s="427"/>
      <c r="D472" s="427"/>
      <c r="E472" s="446"/>
      <c r="F472" s="432"/>
      <c r="G472" s="450"/>
      <c r="H472" s="91"/>
      <c r="I472" s="97" t="s">
        <v>31</v>
      </c>
      <c r="J472" s="102"/>
      <c r="K472" s="10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348"/>
      <c r="X472" s="40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147"/>
      <c r="EB472" s="147"/>
      <c r="EC472" s="147"/>
      <c r="ED472" s="147"/>
      <c r="EE472" s="147"/>
      <c r="EF472" s="147"/>
      <c r="EG472" s="147"/>
      <c r="EH472" s="147"/>
      <c r="EI472" s="147"/>
      <c r="EJ472" s="147"/>
      <c r="EK472" s="147"/>
      <c r="EL472" s="147"/>
      <c r="EM472" s="147"/>
      <c r="EN472" s="147"/>
      <c r="EO472" s="147"/>
      <c r="EP472" s="147"/>
      <c r="EQ472" s="147"/>
      <c r="ER472" s="147"/>
      <c r="ES472" s="147"/>
      <c r="ET472" s="147"/>
      <c r="EU472" s="147"/>
      <c r="EV472" s="147"/>
      <c r="EW472" s="147"/>
      <c r="EX472" s="147"/>
      <c r="EY472" s="147"/>
      <c r="EZ472" s="147"/>
      <c r="FA472" s="147"/>
      <c r="FB472" s="147"/>
      <c r="FC472" s="147"/>
      <c r="FD472" s="147"/>
      <c r="FE472" s="147"/>
      <c r="FF472" s="147"/>
      <c r="FG472" s="147"/>
      <c r="FH472" s="147"/>
      <c r="FI472" s="147"/>
      <c r="FJ472" s="147"/>
      <c r="FK472" s="147"/>
      <c r="FL472" s="147"/>
      <c r="FM472" s="147"/>
      <c r="FN472" s="147"/>
      <c r="FO472" s="147"/>
      <c r="FP472" s="147"/>
      <c r="FQ472" s="147"/>
      <c r="FR472" s="147"/>
      <c r="FS472" s="147"/>
      <c r="FT472" s="147"/>
      <c r="FU472" s="147"/>
      <c r="FV472" s="147"/>
      <c r="FW472" s="147"/>
      <c r="FX472" s="147"/>
      <c r="FY472" s="147"/>
      <c r="FZ472" s="147"/>
      <c r="GA472" s="147"/>
      <c r="GB472" s="147"/>
      <c r="GC472" s="147"/>
      <c r="GD472" s="147"/>
      <c r="GE472" s="147"/>
      <c r="GF472" s="147"/>
      <c r="GG472" s="147"/>
      <c r="GH472" s="147"/>
      <c r="GI472" s="147"/>
      <c r="GJ472" s="147"/>
      <c r="GK472" s="147"/>
      <c r="GL472" s="147"/>
      <c r="GM472" s="147"/>
      <c r="GN472" s="147"/>
      <c r="GO472" s="96"/>
    </row>
    <row r="473" spans="1:197" ht="15.75" hidden="1" customHeight="1">
      <c r="A473" s="351"/>
      <c r="B473" s="426"/>
      <c r="C473" s="427"/>
      <c r="D473" s="427"/>
      <c r="E473" s="446"/>
      <c r="F473" s="432"/>
      <c r="G473" s="450"/>
      <c r="H473" s="91"/>
      <c r="I473" s="97" t="s">
        <v>30</v>
      </c>
      <c r="J473" s="102"/>
      <c r="K473" s="10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348"/>
      <c r="X473" s="40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147"/>
      <c r="EB473" s="147"/>
      <c r="EC473" s="147"/>
      <c r="ED473" s="147"/>
      <c r="EE473" s="147"/>
      <c r="EF473" s="147"/>
      <c r="EG473" s="147"/>
      <c r="EH473" s="147"/>
      <c r="EI473" s="147"/>
      <c r="EJ473" s="147"/>
      <c r="EK473" s="147"/>
      <c r="EL473" s="147"/>
      <c r="EM473" s="147"/>
      <c r="EN473" s="147"/>
      <c r="EO473" s="147"/>
      <c r="EP473" s="147"/>
      <c r="EQ473" s="147"/>
      <c r="ER473" s="147"/>
      <c r="ES473" s="147"/>
      <c r="ET473" s="147"/>
      <c r="EU473" s="147"/>
      <c r="EV473" s="147"/>
      <c r="EW473" s="147"/>
      <c r="EX473" s="147"/>
      <c r="EY473" s="147"/>
      <c r="EZ473" s="147"/>
      <c r="FA473" s="147"/>
      <c r="FB473" s="147"/>
      <c r="FC473" s="147"/>
      <c r="FD473" s="147"/>
      <c r="FE473" s="147"/>
      <c r="FF473" s="147"/>
      <c r="FG473" s="147"/>
      <c r="FH473" s="147"/>
      <c r="FI473" s="147"/>
      <c r="FJ473" s="147"/>
      <c r="FK473" s="147"/>
      <c r="FL473" s="147"/>
      <c r="FM473" s="147"/>
      <c r="FN473" s="147"/>
      <c r="FO473" s="147"/>
      <c r="FP473" s="147"/>
      <c r="FQ473" s="147"/>
      <c r="FR473" s="147"/>
      <c r="FS473" s="147"/>
      <c r="FT473" s="147"/>
      <c r="FU473" s="147"/>
      <c r="FV473" s="147"/>
      <c r="FW473" s="147"/>
      <c r="FX473" s="147"/>
      <c r="FY473" s="147"/>
      <c r="FZ473" s="147"/>
      <c r="GA473" s="147"/>
      <c r="GB473" s="147"/>
      <c r="GC473" s="147"/>
      <c r="GD473" s="147"/>
      <c r="GE473" s="147"/>
      <c r="GF473" s="147"/>
      <c r="GG473" s="147"/>
      <c r="GH473" s="147"/>
      <c r="GI473" s="147"/>
      <c r="GJ473" s="147"/>
      <c r="GK473" s="147"/>
      <c r="GL473" s="147"/>
      <c r="GM473" s="147"/>
      <c r="GN473" s="147"/>
      <c r="GO473" s="96"/>
    </row>
    <row r="474" spans="1:197" ht="15.75" hidden="1" customHeight="1">
      <c r="A474" s="351"/>
      <c r="B474" s="426"/>
      <c r="C474" s="427"/>
      <c r="D474" s="427"/>
      <c r="E474" s="446"/>
      <c r="F474" s="432"/>
      <c r="G474" s="450"/>
      <c r="H474" s="91">
        <v>6050</v>
      </c>
      <c r="I474" s="97" t="s">
        <v>119</v>
      </c>
      <c r="J474" s="102"/>
      <c r="K474" s="102"/>
      <c r="L474" s="100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348"/>
      <c r="X474" s="40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147"/>
      <c r="EB474" s="147"/>
      <c r="EC474" s="147"/>
      <c r="ED474" s="147"/>
      <c r="EE474" s="147"/>
      <c r="EF474" s="147"/>
      <c r="EG474" s="147"/>
      <c r="EH474" s="147"/>
      <c r="EI474" s="147"/>
      <c r="EJ474" s="147"/>
      <c r="EK474" s="147"/>
      <c r="EL474" s="147"/>
      <c r="EM474" s="147"/>
      <c r="EN474" s="147"/>
      <c r="EO474" s="147"/>
      <c r="EP474" s="147"/>
      <c r="EQ474" s="147"/>
      <c r="ER474" s="147"/>
      <c r="ES474" s="147"/>
      <c r="ET474" s="147"/>
      <c r="EU474" s="147"/>
      <c r="EV474" s="147"/>
      <c r="EW474" s="147"/>
      <c r="EX474" s="147"/>
      <c r="EY474" s="147"/>
      <c r="EZ474" s="147"/>
      <c r="FA474" s="147"/>
      <c r="FB474" s="147"/>
      <c r="FC474" s="147"/>
      <c r="FD474" s="147"/>
      <c r="FE474" s="147"/>
      <c r="FF474" s="147"/>
      <c r="FG474" s="147"/>
      <c r="FH474" s="147"/>
      <c r="FI474" s="147"/>
      <c r="FJ474" s="147"/>
      <c r="FK474" s="147"/>
      <c r="FL474" s="147"/>
      <c r="FM474" s="147"/>
      <c r="FN474" s="147"/>
      <c r="FO474" s="147"/>
      <c r="FP474" s="147"/>
      <c r="FQ474" s="147"/>
      <c r="FR474" s="147"/>
      <c r="FS474" s="147"/>
      <c r="FT474" s="147"/>
      <c r="FU474" s="147"/>
      <c r="FV474" s="147"/>
      <c r="FW474" s="147"/>
      <c r="FX474" s="147"/>
      <c r="FY474" s="147"/>
      <c r="FZ474" s="147"/>
      <c r="GA474" s="147"/>
      <c r="GB474" s="147"/>
      <c r="GC474" s="147"/>
      <c r="GD474" s="147"/>
      <c r="GE474" s="147"/>
      <c r="GF474" s="147"/>
      <c r="GG474" s="147"/>
      <c r="GH474" s="147"/>
      <c r="GI474" s="147"/>
      <c r="GJ474" s="147"/>
      <c r="GK474" s="147"/>
      <c r="GL474" s="147"/>
      <c r="GM474" s="147"/>
      <c r="GN474" s="147"/>
      <c r="GO474" s="96"/>
    </row>
    <row r="475" spans="1:197" ht="15.75" hidden="1" customHeight="1">
      <c r="A475" s="351"/>
      <c r="B475" s="426"/>
      <c r="C475" s="427"/>
      <c r="D475" s="427"/>
      <c r="E475" s="446"/>
      <c r="F475" s="432"/>
      <c r="G475" s="450"/>
      <c r="H475" s="91"/>
      <c r="I475" s="101" t="s">
        <v>26</v>
      </c>
      <c r="J475" s="102"/>
      <c r="K475" s="102"/>
      <c r="L475" s="102">
        <f t="shared" ref="L475:O475" si="137">SUM(L471:L474)</f>
        <v>0</v>
      </c>
      <c r="M475" s="102">
        <f t="shared" si="137"/>
        <v>0</v>
      </c>
      <c r="N475" s="102">
        <f t="shared" si="137"/>
        <v>0</v>
      </c>
      <c r="O475" s="102">
        <f t="shared" si="137"/>
        <v>0</v>
      </c>
      <c r="P475" s="102"/>
      <c r="Q475" s="102"/>
      <c r="R475" s="102"/>
      <c r="S475" s="102"/>
      <c r="T475" s="102"/>
      <c r="U475" s="102"/>
      <c r="V475" s="102"/>
      <c r="W475" s="348"/>
      <c r="X475" s="40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147"/>
      <c r="EB475" s="147"/>
      <c r="EC475" s="147"/>
      <c r="ED475" s="147"/>
      <c r="EE475" s="147"/>
      <c r="EF475" s="147"/>
      <c r="EG475" s="147"/>
      <c r="EH475" s="147"/>
      <c r="EI475" s="147"/>
      <c r="EJ475" s="147"/>
      <c r="EK475" s="147"/>
      <c r="EL475" s="147"/>
      <c r="EM475" s="147"/>
      <c r="EN475" s="147"/>
      <c r="EO475" s="147"/>
      <c r="EP475" s="147"/>
      <c r="EQ475" s="147"/>
      <c r="ER475" s="147"/>
      <c r="ES475" s="147"/>
      <c r="ET475" s="147"/>
      <c r="EU475" s="147"/>
      <c r="EV475" s="147"/>
      <c r="EW475" s="147"/>
      <c r="EX475" s="147"/>
      <c r="EY475" s="147"/>
      <c r="EZ475" s="147"/>
      <c r="FA475" s="147"/>
      <c r="FB475" s="147"/>
      <c r="FC475" s="147"/>
      <c r="FD475" s="147"/>
      <c r="FE475" s="147"/>
      <c r="FF475" s="147"/>
      <c r="FG475" s="147"/>
      <c r="FH475" s="147"/>
      <c r="FI475" s="147"/>
      <c r="FJ475" s="147"/>
      <c r="FK475" s="147"/>
      <c r="FL475" s="147"/>
      <c r="FM475" s="147"/>
      <c r="FN475" s="147"/>
      <c r="FO475" s="147"/>
      <c r="FP475" s="147"/>
      <c r="FQ475" s="147"/>
      <c r="FR475" s="147"/>
      <c r="FS475" s="147"/>
      <c r="FT475" s="147"/>
      <c r="FU475" s="147"/>
      <c r="FV475" s="147"/>
      <c r="FW475" s="147"/>
      <c r="FX475" s="147"/>
      <c r="FY475" s="147"/>
      <c r="FZ475" s="147"/>
      <c r="GA475" s="147"/>
      <c r="GB475" s="147"/>
      <c r="GC475" s="147"/>
      <c r="GD475" s="147"/>
      <c r="GE475" s="147"/>
      <c r="GF475" s="147"/>
      <c r="GG475" s="147"/>
      <c r="GH475" s="147"/>
      <c r="GI475" s="147"/>
      <c r="GJ475" s="147"/>
      <c r="GK475" s="147"/>
      <c r="GL475" s="147"/>
      <c r="GM475" s="147"/>
      <c r="GN475" s="147"/>
      <c r="GO475" s="96"/>
    </row>
    <row r="476" spans="1:197" ht="15.75" hidden="1" customHeight="1">
      <c r="A476" s="356">
        <v>42</v>
      </c>
      <c r="B476" s="425" t="s">
        <v>169</v>
      </c>
      <c r="C476" s="360">
        <v>2021</v>
      </c>
      <c r="D476" s="369">
        <v>2022</v>
      </c>
      <c r="E476" s="339" t="s">
        <v>27</v>
      </c>
      <c r="F476" s="346">
        <f>W476</f>
        <v>0</v>
      </c>
      <c r="G476" s="366">
        <v>60016</v>
      </c>
      <c r="H476" s="199">
        <v>6050</v>
      </c>
      <c r="I476" s="182" t="s">
        <v>28</v>
      </c>
      <c r="J476" s="160"/>
      <c r="K476" s="160"/>
      <c r="L476" s="155"/>
      <c r="M476" s="155"/>
      <c r="N476" s="155"/>
      <c r="O476" s="155"/>
      <c r="P476" s="186"/>
      <c r="Q476" s="186"/>
      <c r="R476" s="186"/>
      <c r="S476" s="186"/>
      <c r="T476" s="186"/>
      <c r="U476" s="186"/>
      <c r="V476" s="186"/>
      <c r="W476" s="336">
        <f>SUM(L480:V480)</f>
        <v>0</v>
      </c>
      <c r="X476" s="40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147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147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147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147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147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147"/>
      <c r="FZ476" s="147"/>
      <c r="GA476" s="147"/>
      <c r="GB476" s="147"/>
      <c r="GC476" s="147"/>
      <c r="GD476" s="147"/>
      <c r="GE476" s="147"/>
      <c r="GF476" s="147"/>
      <c r="GG476" s="147"/>
      <c r="GH476" s="147"/>
      <c r="GI476" s="147"/>
      <c r="GJ476" s="147"/>
      <c r="GK476" s="147"/>
      <c r="GL476" s="147"/>
      <c r="GM476" s="147"/>
      <c r="GN476" s="147"/>
      <c r="GO476" s="96"/>
    </row>
    <row r="477" spans="1:197" ht="15.75" hidden="1" customHeight="1">
      <c r="A477" s="357"/>
      <c r="B477" s="426"/>
      <c r="C477" s="361"/>
      <c r="D477" s="370"/>
      <c r="E477" s="339"/>
      <c r="F477" s="346"/>
      <c r="G477" s="366"/>
      <c r="H477" s="199">
        <v>6370</v>
      </c>
      <c r="I477" s="165" t="s">
        <v>173</v>
      </c>
      <c r="J477" s="160"/>
      <c r="K477" s="160"/>
      <c r="L477" s="155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336"/>
      <c r="X477" s="40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147"/>
      <c r="EB477" s="147"/>
      <c r="EC477" s="147"/>
      <c r="ED477" s="147"/>
      <c r="EE477" s="147"/>
      <c r="EF477" s="147"/>
      <c r="EG477" s="147"/>
      <c r="EH477" s="147"/>
      <c r="EI477" s="147"/>
      <c r="EJ477" s="147"/>
      <c r="EK477" s="147"/>
      <c r="EL477" s="147"/>
      <c r="EM477" s="147"/>
      <c r="EN477" s="147"/>
      <c r="EO477" s="147"/>
      <c r="EP477" s="147"/>
      <c r="EQ477" s="147"/>
      <c r="ER477" s="147"/>
      <c r="ES477" s="147"/>
      <c r="ET477" s="147"/>
      <c r="EU477" s="147"/>
      <c r="EV477" s="147"/>
      <c r="EW477" s="147"/>
      <c r="EX477" s="147"/>
      <c r="EY477" s="147"/>
      <c r="EZ477" s="147"/>
      <c r="FA477" s="147"/>
      <c r="FB477" s="147"/>
      <c r="FC477" s="147"/>
      <c r="FD477" s="147"/>
      <c r="FE477" s="147"/>
      <c r="FF477" s="147"/>
      <c r="FG477" s="147"/>
      <c r="FH477" s="147"/>
      <c r="FI477" s="147"/>
      <c r="FJ477" s="147"/>
      <c r="FK477" s="147"/>
      <c r="FL477" s="147"/>
      <c r="FM477" s="147"/>
      <c r="FN477" s="147"/>
      <c r="FO477" s="147"/>
      <c r="FP477" s="147"/>
      <c r="FQ477" s="147"/>
      <c r="FR477" s="147"/>
      <c r="FS477" s="147"/>
      <c r="FT477" s="147"/>
      <c r="FU477" s="147"/>
      <c r="FV477" s="147"/>
      <c r="FW477" s="147"/>
      <c r="FX477" s="147"/>
      <c r="FY477" s="147"/>
      <c r="FZ477" s="147"/>
      <c r="GA477" s="147"/>
      <c r="GB477" s="147"/>
      <c r="GC477" s="147"/>
      <c r="GD477" s="147"/>
      <c r="GE477" s="147"/>
      <c r="GF477" s="147"/>
      <c r="GG477" s="147"/>
      <c r="GH477" s="147"/>
      <c r="GI477" s="147"/>
      <c r="GJ477" s="147"/>
      <c r="GK477" s="147"/>
      <c r="GL477" s="147"/>
      <c r="GM477" s="147"/>
      <c r="GN477" s="147"/>
      <c r="GO477" s="96"/>
    </row>
    <row r="478" spans="1:197" ht="15.75" hidden="1" customHeight="1">
      <c r="A478" s="357"/>
      <c r="B478" s="426"/>
      <c r="C478" s="361"/>
      <c r="D478" s="370"/>
      <c r="E478" s="339"/>
      <c r="F478" s="346"/>
      <c r="G478" s="366"/>
      <c r="H478" s="199"/>
      <c r="I478" s="165" t="s">
        <v>30</v>
      </c>
      <c r="J478" s="160"/>
      <c r="K478" s="160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336"/>
      <c r="X478" s="40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147"/>
      <c r="EB478" s="147"/>
      <c r="EC478" s="147"/>
      <c r="ED478" s="147"/>
      <c r="EE478" s="147"/>
      <c r="EF478" s="147"/>
      <c r="EG478" s="147"/>
      <c r="EH478" s="147"/>
      <c r="EI478" s="147"/>
      <c r="EJ478" s="147"/>
      <c r="EK478" s="147"/>
      <c r="EL478" s="147"/>
      <c r="EM478" s="147"/>
      <c r="EN478" s="147"/>
      <c r="EO478" s="147"/>
      <c r="EP478" s="147"/>
      <c r="EQ478" s="147"/>
      <c r="ER478" s="147"/>
      <c r="ES478" s="147"/>
      <c r="ET478" s="147"/>
      <c r="EU478" s="147"/>
      <c r="EV478" s="147"/>
      <c r="EW478" s="147"/>
      <c r="EX478" s="147"/>
      <c r="EY478" s="147"/>
      <c r="EZ478" s="147"/>
      <c r="FA478" s="147"/>
      <c r="FB478" s="147"/>
      <c r="FC478" s="147"/>
      <c r="FD478" s="147"/>
      <c r="FE478" s="147"/>
      <c r="FF478" s="147"/>
      <c r="FG478" s="147"/>
      <c r="FH478" s="147"/>
      <c r="FI478" s="147"/>
      <c r="FJ478" s="147"/>
      <c r="FK478" s="147"/>
      <c r="FL478" s="147"/>
      <c r="FM478" s="147"/>
      <c r="FN478" s="147"/>
      <c r="FO478" s="147"/>
      <c r="FP478" s="147"/>
      <c r="FQ478" s="147"/>
      <c r="FR478" s="147"/>
      <c r="FS478" s="147"/>
      <c r="FT478" s="147"/>
      <c r="FU478" s="147"/>
      <c r="FV478" s="147"/>
      <c r="FW478" s="147"/>
      <c r="FX478" s="147"/>
      <c r="FY478" s="147"/>
      <c r="FZ478" s="147"/>
      <c r="GA478" s="147"/>
      <c r="GB478" s="147"/>
      <c r="GC478" s="147"/>
      <c r="GD478" s="147"/>
      <c r="GE478" s="147"/>
      <c r="GF478" s="147"/>
      <c r="GG478" s="147"/>
      <c r="GH478" s="147"/>
      <c r="GI478" s="147"/>
      <c r="GJ478" s="147"/>
      <c r="GK478" s="147"/>
      <c r="GL478" s="147"/>
      <c r="GM478" s="147"/>
      <c r="GN478" s="147"/>
      <c r="GO478" s="96"/>
    </row>
    <row r="479" spans="1:197" ht="15.75" hidden="1" customHeight="1">
      <c r="A479" s="357"/>
      <c r="B479" s="426"/>
      <c r="C479" s="361"/>
      <c r="D479" s="370"/>
      <c r="E479" s="339"/>
      <c r="F479" s="346"/>
      <c r="G479" s="366"/>
      <c r="H479" s="199"/>
      <c r="I479" s="165" t="s">
        <v>119</v>
      </c>
      <c r="J479" s="160"/>
      <c r="K479" s="160"/>
      <c r="L479" s="155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336"/>
      <c r="X479" s="40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147"/>
      <c r="EB479" s="147"/>
      <c r="EC479" s="147"/>
      <c r="ED479" s="147"/>
      <c r="EE479" s="147"/>
      <c r="EF479" s="147"/>
      <c r="EG479" s="147"/>
      <c r="EH479" s="147"/>
      <c r="EI479" s="147"/>
      <c r="EJ479" s="147"/>
      <c r="EK479" s="147"/>
      <c r="EL479" s="147"/>
      <c r="EM479" s="147"/>
      <c r="EN479" s="147"/>
      <c r="EO479" s="147"/>
      <c r="EP479" s="147"/>
      <c r="EQ479" s="147"/>
      <c r="ER479" s="147"/>
      <c r="ES479" s="147"/>
      <c r="ET479" s="147"/>
      <c r="EU479" s="147"/>
      <c r="EV479" s="147"/>
      <c r="EW479" s="147"/>
      <c r="EX479" s="147"/>
      <c r="EY479" s="147"/>
      <c r="EZ479" s="147"/>
      <c r="FA479" s="147"/>
      <c r="FB479" s="147"/>
      <c r="FC479" s="147"/>
      <c r="FD479" s="147"/>
      <c r="FE479" s="147"/>
      <c r="FF479" s="147"/>
      <c r="FG479" s="147"/>
      <c r="FH479" s="147"/>
      <c r="FI479" s="147"/>
      <c r="FJ479" s="147"/>
      <c r="FK479" s="147"/>
      <c r="FL479" s="147"/>
      <c r="FM479" s="147"/>
      <c r="FN479" s="147"/>
      <c r="FO479" s="147"/>
      <c r="FP479" s="147"/>
      <c r="FQ479" s="147"/>
      <c r="FR479" s="147"/>
      <c r="FS479" s="147"/>
      <c r="FT479" s="147"/>
      <c r="FU479" s="147"/>
      <c r="FV479" s="147"/>
      <c r="FW479" s="147"/>
      <c r="FX479" s="147"/>
      <c r="FY479" s="147"/>
      <c r="FZ479" s="147"/>
      <c r="GA479" s="147"/>
      <c r="GB479" s="147"/>
      <c r="GC479" s="147"/>
      <c r="GD479" s="147"/>
      <c r="GE479" s="147"/>
      <c r="GF479" s="147"/>
      <c r="GG479" s="147"/>
      <c r="GH479" s="147"/>
      <c r="GI479" s="147"/>
      <c r="GJ479" s="147"/>
      <c r="GK479" s="147"/>
      <c r="GL479" s="147"/>
      <c r="GM479" s="147"/>
      <c r="GN479" s="147"/>
      <c r="GO479" s="96"/>
    </row>
    <row r="480" spans="1:197" ht="6.75" hidden="1" customHeight="1">
      <c r="A480" s="358"/>
      <c r="B480" s="444"/>
      <c r="C480" s="362"/>
      <c r="D480" s="371"/>
      <c r="E480" s="342"/>
      <c r="F480" s="346"/>
      <c r="G480" s="366"/>
      <c r="H480" s="199"/>
      <c r="I480" s="159" t="s">
        <v>26</v>
      </c>
      <c r="J480" s="160"/>
      <c r="K480" s="160"/>
      <c r="L480" s="160">
        <f t="shared" ref="L480:O480" si="138">SUM(L476:L479)</f>
        <v>0</v>
      </c>
      <c r="M480" s="160">
        <f t="shared" si="138"/>
        <v>0</v>
      </c>
      <c r="N480" s="160">
        <f t="shared" si="138"/>
        <v>0</v>
      </c>
      <c r="O480" s="160">
        <f t="shared" si="138"/>
        <v>0</v>
      </c>
      <c r="P480" s="160"/>
      <c r="Q480" s="160"/>
      <c r="R480" s="160"/>
      <c r="S480" s="160"/>
      <c r="T480" s="160"/>
      <c r="U480" s="160"/>
      <c r="V480" s="160"/>
      <c r="W480" s="336"/>
      <c r="X480" s="40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  <c r="DQ480" s="147"/>
      <c r="DR480" s="147"/>
      <c r="DS480" s="147"/>
      <c r="DT480" s="147"/>
      <c r="DU480" s="147"/>
      <c r="DV480" s="147"/>
      <c r="DW480" s="147"/>
      <c r="DX480" s="147"/>
      <c r="DY480" s="147"/>
      <c r="DZ480" s="147"/>
      <c r="EA480" s="147"/>
      <c r="EB480" s="147"/>
      <c r="EC480" s="147"/>
      <c r="ED480" s="147"/>
      <c r="EE480" s="147"/>
      <c r="EF480" s="147"/>
      <c r="EG480" s="147"/>
      <c r="EH480" s="147"/>
      <c r="EI480" s="147"/>
      <c r="EJ480" s="147"/>
      <c r="EK480" s="147"/>
      <c r="EL480" s="147"/>
      <c r="EM480" s="147"/>
      <c r="EN480" s="147"/>
      <c r="EO480" s="147"/>
      <c r="EP480" s="147"/>
      <c r="EQ480" s="147"/>
      <c r="ER480" s="147"/>
      <c r="ES480" s="147"/>
      <c r="ET480" s="147"/>
      <c r="EU480" s="147"/>
      <c r="EV480" s="147"/>
      <c r="EW480" s="147"/>
      <c r="EX480" s="147"/>
      <c r="EY480" s="147"/>
      <c r="EZ480" s="147"/>
      <c r="FA480" s="147"/>
      <c r="FB480" s="147"/>
      <c r="FC480" s="147"/>
      <c r="FD480" s="147"/>
      <c r="FE480" s="147"/>
      <c r="FF480" s="147"/>
      <c r="FG480" s="147"/>
      <c r="FH480" s="147"/>
      <c r="FI480" s="147"/>
      <c r="FJ480" s="147"/>
      <c r="FK480" s="147"/>
      <c r="FL480" s="147"/>
      <c r="FM480" s="147"/>
      <c r="FN480" s="147"/>
      <c r="FO480" s="147"/>
      <c r="FP480" s="147"/>
      <c r="FQ480" s="147"/>
      <c r="FR480" s="147"/>
      <c r="FS480" s="147"/>
      <c r="FT480" s="147"/>
      <c r="FU480" s="147"/>
      <c r="FV480" s="147"/>
      <c r="FW480" s="147"/>
      <c r="FX480" s="147"/>
      <c r="FY480" s="147"/>
      <c r="FZ480" s="147"/>
      <c r="GA480" s="147"/>
      <c r="GB480" s="147"/>
      <c r="GC480" s="147"/>
      <c r="GD480" s="147"/>
      <c r="GE480" s="147"/>
      <c r="GF480" s="147"/>
      <c r="GG480" s="147"/>
      <c r="GH480" s="147"/>
      <c r="GI480" s="147"/>
      <c r="GJ480" s="147"/>
      <c r="GK480" s="147"/>
      <c r="GL480" s="147"/>
      <c r="GM480" s="147"/>
      <c r="GN480" s="147"/>
      <c r="GO480" s="96"/>
    </row>
    <row r="481" spans="1:197" ht="14.25" hidden="1" customHeight="1">
      <c r="A481" s="351">
        <v>26</v>
      </c>
      <c r="B481" s="425" t="s">
        <v>109</v>
      </c>
      <c r="C481" s="340">
        <v>2020</v>
      </c>
      <c r="D481" s="340">
        <v>2023</v>
      </c>
      <c r="E481" s="367" t="s">
        <v>27</v>
      </c>
      <c r="F481" s="346">
        <f>W481</f>
        <v>0</v>
      </c>
      <c r="G481" s="363">
        <v>60016</v>
      </c>
      <c r="H481" s="199">
        <v>6050</v>
      </c>
      <c r="I481" s="182" t="s">
        <v>28</v>
      </c>
      <c r="J481" s="160">
        <v>20000</v>
      </c>
      <c r="K481" s="160"/>
      <c r="L481" s="155"/>
      <c r="M481" s="155"/>
      <c r="N481" s="155"/>
      <c r="O481" s="186"/>
      <c r="P481" s="186"/>
      <c r="Q481" s="186"/>
      <c r="R481" s="186"/>
      <c r="S481" s="186"/>
      <c r="T481" s="186"/>
      <c r="U481" s="186"/>
      <c r="V481" s="186"/>
      <c r="W481" s="336">
        <f>SUM(L485:V485)</f>
        <v>0</v>
      </c>
      <c r="X481" s="40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147"/>
      <c r="EB481" s="147"/>
      <c r="EC481" s="147"/>
      <c r="ED481" s="147"/>
      <c r="EE481" s="147"/>
      <c r="EF481" s="147"/>
      <c r="EG481" s="147"/>
      <c r="EH481" s="147"/>
      <c r="EI481" s="147"/>
      <c r="EJ481" s="147"/>
      <c r="EK481" s="147"/>
      <c r="EL481" s="147"/>
      <c r="EM481" s="147"/>
      <c r="EN481" s="147"/>
      <c r="EO481" s="147"/>
      <c r="EP481" s="147"/>
      <c r="EQ481" s="147"/>
      <c r="ER481" s="147"/>
      <c r="ES481" s="147"/>
      <c r="ET481" s="147"/>
      <c r="EU481" s="147"/>
      <c r="EV481" s="147"/>
      <c r="EW481" s="147"/>
      <c r="EX481" s="147"/>
      <c r="EY481" s="147"/>
      <c r="EZ481" s="147"/>
      <c r="FA481" s="147"/>
      <c r="FB481" s="147"/>
      <c r="FC481" s="147"/>
      <c r="FD481" s="147"/>
      <c r="FE481" s="147"/>
      <c r="FF481" s="147"/>
      <c r="FG481" s="147"/>
      <c r="FH481" s="147"/>
      <c r="FI481" s="147"/>
      <c r="FJ481" s="147"/>
      <c r="FK481" s="147"/>
      <c r="FL481" s="147"/>
      <c r="FM481" s="147"/>
      <c r="FN481" s="147"/>
      <c r="FO481" s="147"/>
      <c r="FP481" s="147"/>
      <c r="FQ481" s="147"/>
      <c r="FR481" s="147"/>
      <c r="FS481" s="147"/>
      <c r="FT481" s="147"/>
      <c r="FU481" s="147"/>
      <c r="FV481" s="147"/>
      <c r="FW481" s="147"/>
      <c r="FX481" s="147"/>
      <c r="FY481" s="147"/>
      <c r="FZ481" s="147"/>
      <c r="GA481" s="147"/>
      <c r="GB481" s="147"/>
      <c r="GC481" s="147"/>
      <c r="GD481" s="147"/>
      <c r="GE481" s="147"/>
      <c r="GF481" s="147"/>
      <c r="GG481" s="147"/>
      <c r="GH481" s="147"/>
      <c r="GI481" s="147"/>
      <c r="GJ481" s="147"/>
      <c r="GK481" s="147"/>
      <c r="GL481" s="147"/>
      <c r="GM481" s="147"/>
      <c r="GN481" s="147"/>
      <c r="GO481" s="96"/>
    </row>
    <row r="482" spans="1:197" ht="14.25" hidden="1" customHeight="1">
      <c r="A482" s="351"/>
      <c r="B482" s="426"/>
      <c r="C482" s="340"/>
      <c r="D482" s="340"/>
      <c r="E482" s="339"/>
      <c r="F482" s="346"/>
      <c r="G482" s="364"/>
      <c r="H482" s="199"/>
      <c r="I482" s="165" t="s">
        <v>31</v>
      </c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336"/>
      <c r="X482" s="40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DY482" s="147"/>
      <c r="DZ482" s="147"/>
      <c r="EA482" s="147"/>
      <c r="EB482" s="147"/>
      <c r="EC482" s="147"/>
      <c r="ED482" s="147"/>
      <c r="EE482" s="147"/>
      <c r="EF482" s="147"/>
      <c r="EG482" s="147"/>
      <c r="EH482" s="147"/>
      <c r="EI482" s="147"/>
      <c r="EJ482" s="147"/>
      <c r="EK482" s="147"/>
      <c r="EL482" s="147"/>
      <c r="EM482" s="147"/>
      <c r="EN482" s="147"/>
      <c r="EO482" s="147"/>
      <c r="EP482" s="147"/>
      <c r="EQ482" s="147"/>
      <c r="ER482" s="147"/>
      <c r="ES482" s="147"/>
      <c r="ET482" s="147"/>
      <c r="EU482" s="147"/>
      <c r="EV482" s="147"/>
      <c r="EW482" s="147"/>
      <c r="EX482" s="147"/>
      <c r="EY482" s="147"/>
      <c r="EZ482" s="147"/>
      <c r="FA482" s="147"/>
      <c r="FB482" s="147"/>
      <c r="FC482" s="147"/>
      <c r="FD482" s="147"/>
      <c r="FE482" s="147"/>
      <c r="FF482" s="147"/>
      <c r="FG482" s="147"/>
      <c r="FH482" s="147"/>
      <c r="FI482" s="147"/>
      <c r="FJ482" s="147"/>
      <c r="FK482" s="147"/>
      <c r="FL482" s="147"/>
      <c r="FM482" s="147"/>
      <c r="FN482" s="147"/>
      <c r="FO482" s="147"/>
      <c r="FP482" s="147"/>
      <c r="FQ482" s="147"/>
      <c r="FR482" s="147"/>
      <c r="FS482" s="147"/>
      <c r="FT482" s="147"/>
      <c r="FU482" s="147"/>
      <c r="FV482" s="147"/>
      <c r="FW482" s="147"/>
      <c r="FX482" s="147"/>
      <c r="FY482" s="147"/>
      <c r="FZ482" s="147"/>
      <c r="GA482" s="147"/>
      <c r="GB482" s="147"/>
      <c r="GC482" s="147"/>
      <c r="GD482" s="147"/>
      <c r="GE482" s="147"/>
      <c r="GF482" s="147"/>
      <c r="GG482" s="147"/>
      <c r="GH482" s="147"/>
      <c r="GI482" s="147"/>
      <c r="GJ482" s="147"/>
      <c r="GK482" s="147"/>
      <c r="GL482" s="147"/>
      <c r="GM482" s="147"/>
      <c r="GN482" s="147"/>
      <c r="GO482" s="96"/>
    </row>
    <row r="483" spans="1:197" ht="14.25" hidden="1" customHeight="1">
      <c r="A483" s="351"/>
      <c r="B483" s="426"/>
      <c r="C483" s="340"/>
      <c r="D483" s="340"/>
      <c r="E483" s="339"/>
      <c r="F483" s="346"/>
      <c r="G483" s="364"/>
      <c r="H483" s="199"/>
      <c r="I483" s="165" t="s">
        <v>30</v>
      </c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336"/>
      <c r="X483" s="40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DY483" s="147"/>
      <c r="DZ483" s="147"/>
      <c r="EA483" s="147"/>
      <c r="EB483" s="147"/>
      <c r="EC483" s="147"/>
      <c r="ED483" s="147"/>
      <c r="EE483" s="147"/>
      <c r="EF483" s="147"/>
      <c r="EG483" s="147"/>
      <c r="EH483" s="147"/>
      <c r="EI483" s="147"/>
      <c r="EJ483" s="147"/>
      <c r="EK483" s="147"/>
      <c r="EL483" s="147"/>
      <c r="EM483" s="147"/>
      <c r="EN483" s="147"/>
      <c r="EO483" s="147"/>
      <c r="EP483" s="147"/>
      <c r="EQ483" s="147"/>
      <c r="ER483" s="147"/>
      <c r="ES483" s="147"/>
      <c r="ET483" s="147"/>
      <c r="EU483" s="147"/>
      <c r="EV483" s="147"/>
      <c r="EW483" s="147"/>
      <c r="EX483" s="147"/>
      <c r="EY483" s="147"/>
      <c r="EZ483" s="147"/>
      <c r="FA483" s="147"/>
      <c r="FB483" s="147"/>
      <c r="FC483" s="147"/>
      <c r="FD483" s="147"/>
      <c r="FE483" s="147"/>
      <c r="FF483" s="147"/>
      <c r="FG483" s="147"/>
      <c r="FH483" s="147"/>
      <c r="FI483" s="147"/>
      <c r="FJ483" s="147"/>
      <c r="FK483" s="147"/>
      <c r="FL483" s="147"/>
      <c r="FM483" s="147"/>
      <c r="FN483" s="147"/>
      <c r="FO483" s="147"/>
      <c r="FP483" s="147"/>
      <c r="FQ483" s="147"/>
      <c r="FR483" s="147"/>
      <c r="FS483" s="147"/>
      <c r="FT483" s="147"/>
      <c r="FU483" s="147"/>
      <c r="FV483" s="147"/>
      <c r="FW483" s="147"/>
      <c r="FX483" s="147"/>
      <c r="FY483" s="147"/>
      <c r="FZ483" s="147"/>
      <c r="GA483" s="147"/>
      <c r="GB483" s="147"/>
      <c r="GC483" s="147"/>
      <c r="GD483" s="147"/>
      <c r="GE483" s="147"/>
      <c r="GF483" s="147"/>
      <c r="GG483" s="147"/>
      <c r="GH483" s="147"/>
      <c r="GI483" s="147"/>
      <c r="GJ483" s="147"/>
      <c r="GK483" s="147"/>
      <c r="GL483" s="147"/>
      <c r="GM483" s="147"/>
      <c r="GN483" s="147"/>
      <c r="GO483" s="96"/>
    </row>
    <row r="484" spans="1:197" ht="15.75" hidden="1" customHeight="1">
      <c r="A484" s="351"/>
      <c r="B484" s="426"/>
      <c r="C484" s="340"/>
      <c r="D484" s="340"/>
      <c r="E484" s="339"/>
      <c r="F484" s="346"/>
      <c r="G484" s="364"/>
      <c r="H484" s="222"/>
      <c r="I484" s="165" t="s">
        <v>120</v>
      </c>
      <c r="J484" s="221"/>
      <c r="K484" s="221"/>
      <c r="L484" s="155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336"/>
      <c r="X484" s="40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DY484" s="147"/>
      <c r="DZ484" s="147"/>
      <c r="EA484" s="147"/>
      <c r="EB484" s="147"/>
      <c r="EC484" s="147"/>
      <c r="ED484" s="147"/>
      <c r="EE484" s="147"/>
      <c r="EF484" s="147"/>
      <c r="EG484" s="147"/>
      <c r="EH484" s="147"/>
      <c r="EI484" s="147"/>
      <c r="EJ484" s="147"/>
      <c r="EK484" s="147"/>
      <c r="EL484" s="147"/>
      <c r="EM484" s="147"/>
      <c r="EN484" s="147"/>
      <c r="EO484" s="147"/>
      <c r="EP484" s="147"/>
      <c r="EQ484" s="147"/>
      <c r="ER484" s="147"/>
      <c r="ES484" s="147"/>
      <c r="ET484" s="147"/>
      <c r="EU484" s="147"/>
      <c r="EV484" s="147"/>
      <c r="EW484" s="147"/>
      <c r="EX484" s="147"/>
      <c r="EY484" s="147"/>
      <c r="EZ484" s="147"/>
      <c r="FA484" s="147"/>
      <c r="FB484" s="147"/>
      <c r="FC484" s="147"/>
      <c r="FD484" s="147"/>
      <c r="FE484" s="147"/>
      <c r="FF484" s="147"/>
      <c r="FG484" s="147"/>
      <c r="FH484" s="147"/>
      <c r="FI484" s="147"/>
      <c r="FJ484" s="147"/>
      <c r="FK484" s="147"/>
      <c r="FL484" s="147"/>
      <c r="FM484" s="147"/>
      <c r="FN484" s="147"/>
      <c r="FO484" s="147"/>
      <c r="FP484" s="147"/>
      <c r="FQ484" s="147"/>
      <c r="FR484" s="147"/>
      <c r="FS484" s="147"/>
      <c r="FT484" s="147"/>
      <c r="FU484" s="147"/>
      <c r="FV484" s="147"/>
      <c r="FW484" s="147"/>
      <c r="FX484" s="147"/>
      <c r="FY484" s="147"/>
      <c r="FZ484" s="147"/>
      <c r="GA484" s="147"/>
      <c r="GB484" s="147"/>
      <c r="GC484" s="147"/>
      <c r="GD484" s="147"/>
      <c r="GE484" s="147"/>
      <c r="GF484" s="147"/>
      <c r="GG484" s="147"/>
      <c r="GH484" s="147"/>
      <c r="GI484" s="147"/>
      <c r="GJ484" s="147"/>
      <c r="GK484" s="147"/>
      <c r="GL484" s="147"/>
      <c r="GM484" s="147"/>
      <c r="GN484" s="147"/>
      <c r="GO484" s="96"/>
    </row>
    <row r="485" spans="1:197" ht="12.75" hidden="1" customHeight="1">
      <c r="A485" s="351"/>
      <c r="B485" s="444"/>
      <c r="C485" s="340"/>
      <c r="D485" s="340"/>
      <c r="E485" s="339"/>
      <c r="F485" s="346"/>
      <c r="G485" s="365"/>
      <c r="H485" s="199"/>
      <c r="I485" s="159" t="s">
        <v>26</v>
      </c>
      <c r="J485" s="160"/>
      <c r="K485" s="160"/>
      <c r="L485" s="160">
        <f t="shared" ref="L485:O485" si="139">SUM(L481:L484)</f>
        <v>0</v>
      </c>
      <c r="M485" s="160">
        <f t="shared" si="139"/>
        <v>0</v>
      </c>
      <c r="N485" s="160">
        <f t="shared" si="139"/>
        <v>0</v>
      </c>
      <c r="O485" s="160">
        <f t="shared" si="139"/>
        <v>0</v>
      </c>
      <c r="P485" s="160"/>
      <c r="Q485" s="160"/>
      <c r="R485" s="160"/>
      <c r="S485" s="160"/>
      <c r="T485" s="160"/>
      <c r="U485" s="160"/>
      <c r="V485" s="160"/>
      <c r="W485" s="336"/>
      <c r="X485" s="40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DY485" s="147"/>
      <c r="DZ485" s="147"/>
      <c r="EA485" s="147"/>
      <c r="EB485" s="147"/>
      <c r="EC485" s="147"/>
      <c r="ED485" s="147"/>
      <c r="EE485" s="147"/>
      <c r="EF485" s="147"/>
      <c r="EG485" s="147"/>
      <c r="EH485" s="147"/>
      <c r="EI485" s="147"/>
      <c r="EJ485" s="147"/>
      <c r="EK485" s="147"/>
      <c r="EL485" s="147"/>
      <c r="EM485" s="147"/>
      <c r="EN485" s="147"/>
      <c r="EO485" s="147"/>
      <c r="EP485" s="147"/>
      <c r="EQ485" s="147"/>
      <c r="ER485" s="147"/>
      <c r="ES485" s="147"/>
      <c r="ET485" s="147"/>
      <c r="EU485" s="147"/>
      <c r="EV485" s="147"/>
      <c r="EW485" s="147"/>
      <c r="EX485" s="147"/>
      <c r="EY485" s="147"/>
      <c r="EZ485" s="147"/>
      <c r="FA485" s="147"/>
      <c r="FB485" s="147"/>
      <c r="FC485" s="147"/>
      <c r="FD485" s="147"/>
      <c r="FE485" s="147"/>
      <c r="FF485" s="147"/>
      <c r="FG485" s="147"/>
      <c r="FH485" s="147"/>
      <c r="FI485" s="147"/>
      <c r="FJ485" s="147"/>
      <c r="FK485" s="147"/>
      <c r="FL485" s="147"/>
      <c r="FM485" s="147"/>
      <c r="FN485" s="147"/>
      <c r="FO485" s="147"/>
      <c r="FP485" s="147"/>
      <c r="FQ485" s="147"/>
      <c r="FR485" s="147"/>
      <c r="FS485" s="147"/>
      <c r="FT485" s="147"/>
      <c r="FU485" s="147"/>
      <c r="FV485" s="147"/>
      <c r="FW485" s="147"/>
      <c r="FX485" s="147"/>
      <c r="FY485" s="147"/>
      <c r="FZ485" s="147"/>
      <c r="GA485" s="147"/>
      <c r="GB485" s="147"/>
      <c r="GC485" s="147"/>
      <c r="GD485" s="147"/>
      <c r="GE485" s="147"/>
      <c r="GF485" s="147"/>
      <c r="GG485" s="147"/>
      <c r="GH485" s="147"/>
      <c r="GI485" s="147"/>
      <c r="GJ485" s="147"/>
      <c r="GK485" s="147"/>
      <c r="GL485" s="147"/>
      <c r="GM485" s="147"/>
      <c r="GN485" s="147"/>
      <c r="GO485" s="96"/>
    </row>
    <row r="486" spans="1:197" ht="14.25" hidden="1" customHeight="1">
      <c r="A486" s="356">
        <v>36</v>
      </c>
      <c r="B486" s="417" t="s">
        <v>142</v>
      </c>
      <c r="C486" s="360">
        <v>2022</v>
      </c>
      <c r="D486" s="369">
        <v>2025</v>
      </c>
      <c r="E486" s="339" t="s">
        <v>252</v>
      </c>
      <c r="F486" s="346"/>
      <c r="G486" s="366">
        <v>60016</v>
      </c>
      <c r="H486" s="199">
        <v>6050</v>
      </c>
      <c r="I486" s="182" t="s">
        <v>28</v>
      </c>
      <c r="J486" s="160"/>
      <c r="K486" s="160"/>
      <c r="L486" s="155"/>
      <c r="M486" s="155"/>
      <c r="N486" s="155"/>
      <c r="O486" s="155"/>
      <c r="P486" s="155"/>
      <c r="Q486" s="186"/>
      <c r="R486" s="186"/>
      <c r="S486" s="186"/>
      <c r="T486" s="186"/>
      <c r="U486" s="186"/>
      <c r="V486" s="186"/>
      <c r="W486" s="336">
        <f>SUM(L490:V490)</f>
        <v>0</v>
      </c>
      <c r="X486" s="40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DY486" s="147"/>
      <c r="DZ486" s="147"/>
      <c r="EA486" s="147"/>
      <c r="EB486" s="147"/>
      <c r="EC486" s="147"/>
      <c r="ED486" s="147"/>
      <c r="EE486" s="147"/>
      <c r="EF486" s="147"/>
      <c r="EG486" s="147"/>
      <c r="EH486" s="147"/>
      <c r="EI486" s="147"/>
      <c r="EJ486" s="147"/>
      <c r="EK486" s="147"/>
      <c r="EL486" s="147"/>
      <c r="EM486" s="147"/>
      <c r="EN486" s="147"/>
      <c r="EO486" s="147"/>
      <c r="EP486" s="147"/>
      <c r="EQ486" s="147"/>
      <c r="ER486" s="147"/>
      <c r="ES486" s="147"/>
      <c r="ET486" s="147"/>
      <c r="EU486" s="147"/>
      <c r="EV486" s="147"/>
      <c r="EW486" s="147"/>
      <c r="EX486" s="147"/>
      <c r="EY486" s="147"/>
      <c r="EZ486" s="147"/>
      <c r="FA486" s="147"/>
      <c r="FB486" s="147"/>
      <c r="FC486" s="147"/>
      <c r="FD486" s="147"/>
      <c r="FE486" s="147"/>
      <c r="FF486" s="147"/>
      <c r="FG486" s="147"/>
      <c r="FH486" s="147"/>
      <c r="FI486" s="147"/>
      <c r="FJ486" s="147"/>
      <c r="FK486" s="147"/>
      <c r="FL486" s="147"/>
      <c r="FM486" s="147"/>
      <c r="FN486" s="147"/>
      <c r="FO486" s="147"/>
      <c r="FP486" s="147"/>
      <c r="FQ486" s="147"/>
      <c r="FR486" s="147"/>
      <c r="FS486" s="147"/>
      <c r="FT486" s="147"/>
      <c r="FU486" s="147"/>
      <c r="FV486" s="147"/>
      <c r="FW486" s="147"/>
      <c r="FX486" s="147"/>
      <c r="FY486" s="147"/>
      <c r="FZ486" s="147"/>
      <c r="GA486" s="147"/>
      <c r="GB486" s="147"/>
      <c r="GC486" s="147"/>
      <c r="GD486" s="147"/>
      <c r="GE486" s="147"/>
      <c r="GF486" s="147"/>
      <c r="GG486" s="147"/>
      <c r="GH486" s="147"/>
      <c r="GI486" s="147"/>
      <c r="GJ486" s="147"/>
      <c r="GK486" s="147"/>
      <c r="GL486" s="147"/>
      <c r="GM486" s="147"/>
      <c r="GN486" s="147"/>
      <c r="GO486" s="96"/>
    </row>
    <row r="487" spans="1:197" ht="14.25" hidden="1" customHeight="1">
      <c r="A487" s="357"/>
      <c r="B487" s="417"/>
      <c r="C487" s="361"/>
      <c r="D487" s="370"/>
      <c r="E487" s="339"/>
      <c r="F487" s="346"/>
      <c r="G487" s="366"/>
      <c r="H487" s="199">
        <v>6370</v>
      </c>
      <c r="I487" s="154" t="s">
        <v>174</v>
      </c>
      <c r="J487" s="160"/>
      <c r="K487" s="160"/>
      <c r="L487" s="186"/>
      <c r="M487" s="155">
        <v>0</v>
      </c>
      <c r="N487" s="186"/>
      <c r="O487" s="186"/>
      <c r="P487" s="186"/>
      <c r="Q487" s="186"/>
      <c r="R487" s="186"/>
      <c r="S487" s="186"/>
      <c r="T487" s="186"/>
      <c r="U487" s="186"/>
      <c r="V487" s="186"/>
      <c r="W487" s="336"/>
      <c r="X487" s="40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DY487" s="147"/>
      <c r="DZ487" s="147"/>
      <c r="EA487" s="147"/>
      <c r="EB487" s="147"/>
      <c r="EC487" s="147"/>
      <c r="ED487" s="147"/>
      <c r="EE487" s="147"/>
      <c r="EF487" s="147"/>
      <c r="EG487" s="147"/>
      <c r="EH487" s="147"/>
      <c r="EI487" s="147"/>
      <c r="EJ487" s="147"/>
      <c r="EK487" s="147"/>
      <c r="EL487" s="147"/>
      <c r="EM487" s="147"/>
      <c r="EN487" s="147"/>
      <c r="EO487" s="147"/>
      <c r="EP487" s="147"/>
      <c r="EQ487" s="147"/>
      <c r="ER487" s="147"/>
      <c r="ES487" s="147"/>
      <c r="ET487" s="147"/>
      <c r="EU487" s="147"/>
      <c r="EV487" s="147"/>
      <c r="EW487" s="147"/>
      <c r="EX487" s="147"/>
      <c r="EY487" s="147"/>
      <c r="EZ487" s="147"/>
      <c r="FA487" s="147"/>
      <c r="FB487" s="147"/>
      <c r="FC487" s="147"/>
      <c r="FD487" s="147"/>
      <c r="FE487" s="147"/>
      <c r="FF487" s="147"/>
      <c r="FG487" s="147"/>
      <c r="FH487" s="147"/>
      <c r="FI487" s="147"/>
      <c r="FJ487" s="147"/>
      <c r="FK487" s="147"/>
      <c r="FL487" s="147"/>
      <c r="FM487" s="147"/>
      <c r="FN487" s="147"/>
      <c r="FO487" s="147"/>
      <c r="FP487" s="147"/>
      <c r="FQ487" s="147"/>
      <c r="FR487" s="147"/>
      <c r="FS487" s="147"/>
      <c r="FT487" s="147"/>
      <c r="FU487" s="147"/>
      <c r="FV487" s="147"/>
      <c r="FW487" s="147"/>
      <c r="FX487" s="147"/>
      <c r="FY487" s="147"/>
      <c r="FZ487" s="147"/>
      <c r="GA487" s="147"/>
      <c r="GB487" s="147"/>
      <c r="GC487" s="147"/>
      <c r="GD487" s="147"/>
      <c r="GE487" s="147"/>
      <c r="GF487" s="147"/>
      <c r="GG487" s="147"/>
      <c r="GH487" s="147"/>
      <c r="GI487" s="147"/>
      <c r="GJ487" s="147"/>
      <c r="GK487" s="147"/>
      <c r="GL487" s="147"/>
      <c r="GM487" s="147"/>
      <c r="GN487" s="147"/>
      <c r="GO487" s="96"/>
    </row>
    <row r="488" spans="1:197" ht="12" hidden="1" customHeight="1">
      <c r="A488" s="357"/>
      <c r="B488" s="417"/>
      <c r="C488" s="361"/>
      <c r="D488" s="370"/>
      <c r="E488" s="339"/>
      <c r="F488" s="346"/>
      <c r="G488" s="366"/>
      <c r="H488" s="199"/>
      <c r="I488" s="165" t="s">
        <v>30</v>
      </c>
      <c r="J488" s="160"/>
      <c r="K488" s="160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336"/>
      <c r="X488" s="40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DY488" s="147"/>
      <c r="DZ488" s="147"/>
      <c r="EA488" s="147"/>
      <c r="EB488" s="147"/>
      <c r="EC488" s="147"/>
      <c r="ED488" s="147"/>
      <c r="EE488" s="147"/>
      <c r="EF488" s="147"/>
      <c r="EG488" s="147"/>
      <c r="EH488" s="147"/>
      <c r="EI488" s="147"/>
      <c r="EJ488" s="147"/>
      <c r="EK488" s="147"/>
      <c r="EL488" s="147"/>
      <c r="EM488" s="147"/>
      <c r="EN488" s="147"/>
      <c r="EO488" s="147"/>
      <c r="EP488" s="147"/>
      <c r="EQ488" s="147"/>
      <c r="ER488" s="147"/>
      <c r="ES488" s="147"/>
      <c r="ET488" s="147"/>
      <c r="EU488" s="147"/>
      <c r="EV488" s="147"/>
      <c r="EW488" s="147"/>
      <c r="EX488" s="147"/>
      <c r="EY488" s="147"/>
      <c r="EZ488" s="147"/>
      <c r="FA488" s="147"/>
      <c r="FB488" s="147"/>
      <c r="FC488" s="147"/>
      <c r="FD488" s="147"/>
      <c r="FE488" s="147"/>
      <c r="FF488" s="147"/>
      <c r="FG488" s="147"/>
      <c r="FH488" s="147"/>
      <c r="FI488" s="147"/>
      <c r="FJ488" s="147"/>
      <c r="FK488" s="147"/>
      <c r="FL488" s="147"/>
      <c r="FM488" s="147"/>
      <c r="FN488" s="147"/>
      <c r="FO488" s="147"/>
      <c r="FP488" s="147"/>
      <c r="FQ488" s="147"/>
      <c r="FR488" s="147"/>
      <c r="FS488" s="147"/>
      <c r="FT488" s="147"/>
      <c r="FU488" s="147"/>
      <c r="FV488" s="147"/>
      <c r="FW488" s="147"/>
      <c r="FX488" s="147"/>
      <c r="FY488" s="147"/>
      <c r="FZ488" s="147"/>
      <c r="GA488" s="147"/>
      <c r="GB488" s="147"/>
      <c r="GC488" s="147"/>
      <c r="GD488" s="147"/>
      <c r="GE488" s="147"/>
      <c r="GF488" s="147"/>
      <c r="GG488" s="147"/>
      <c r="GH488" s="147"/>
      <c r="GI488" s="147"/>
      <c r="GJ488" s="147"/>
      <c r="GK488" s="147"/>
      <c r="GL488" s="147"/>
      <c r="GM488" s="147"/>
      <c r="GN488" s="147"/>
      <c r="GO488" s="96"/>
    </row>
    <row r="489" spans="1:197" ht="12" hidden="1" customHeight="1">
      <c r="A489" s="357"/>
      <c r="B489" s="417"/>
      <c r="C489" s="361"/>
      <c r="D489" s="370"/>
      <c r="E489" s="339"/>
      <c r="F489" s="346"/>
      <c r="G489" s="366"/>
      <c r="H489" s="199"/>
      <c r="I489" s="165" t="s">
        <v>119</v>
      </c>
      <c r="J489" s="160"/>
      <c r="K489" s="160"/>
      <c r="L489" s="155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336"/>
      <c r="X489" s="40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DY489" s="147"/>
      <c r="DZ489" s="147"/>
      <c r="EA489" s="147"/>
      <c r="EB489" s="147"/>
      <c r="EC489" s="147"/>
      <c r="ED489" s="147"/>
      <c r="EE489" s="147"/>
      <c r="EF489" s="147"/>
      <c r="EG489" s="147"/>
      <c r="EH489" s="147"/>
      <c r="EI489" s="147"/>
      <c r="EJ489" s="147"/>
      <c r="EK489" s="147"/>
      <c r="EL489" s="147"/>
      <c r="EM489" s="147"/>
      <c r="EN489" s="147"/>
      <c r="EO489" s="147"/>
      <c r="EP489" s="147"/>
      <c r="EQ489" s="147"/>
      <c r="ER489" s="147"/>
      <c r="ES489" s="147"/>
      <c r="ET489" s="147"/>
      <c r="EU489" s="147"/>
      <c r="EV489" s="147"/>
      <c r="EW489" s="147"/>
      <c r="EX489" s="147"/>
      <c r="EY489" s="147"/>
      <c r="EZ489" s="147"/>
      <c r="FA489" s="147"/>
      <c r="FB489" s="147"/>
      <c r="FC489" s="147"/>
      <c r="FD489" s="147"/>
      <c r="FE489" s="147"/>
      <c r="FF489" s="147"/>
      <c r="FG489" s="147"/>
      <c r="FH489" s="147"/>
      <c r="FI489" s="147"/>
      <c r="FJ489" s="147"/>
      <c r="FK489" s="147"/>
      <c r="FL489" s="147"/>
      <c r="FM489" s="147"/>
      <c r="FN489" s="147"/>
      <c r="FO489" s="147"/>
      <c r="FP489" s="147"/>
      <c r="FQ489" s="147"/>
      <c r="FR489" s="147"/>
      <c r="FS489" s="147"/>
      <c r="FT489" s="147"/>
      <c r="FU489" s="147"/>
      <c r="FV489" s="147"/>
      <c r="FW489" s="147"/>
      <c r="FX489" s="147"/>
      <c r="FY489" s="147"/>
      <c r="FZ489" s="147"/>
      <c r="GA489" s="147"/>
      <c r="GB489" s="147"/>
      <c r="GC489" s="147"/>
      <c r="GD489" s="147"/>
      <c r="GE489" s="147"/>
      <c r="GF489" s="147"/>
      <c r="GG489" s="147"/>
      <c r="GH489" s="147"/>
      <c r="GI489" s="147"/>
      <c r="GJ489" s="147"/>
      <c r="GK489" s="147"/>
      <c r="GL489" s="147"/>
      <c r="GM489" s="147"/>
      <c r="GN489" s="147"/>
      <c r="GO489" s="96"/>
    </row>
    <row r="490" spans="1:197" ht="12.75" hidden="1" customHeight="1">
      <c r="A490" s="358"/>
      <c r="B490" s="418"/>
      <c r="C490" s="362"/>
      <c r="D490" s="371"/>
      <c r="E490" s="339"/>
      <c r="F490" s="346"/>
      <c r="G490" s="366"/>
      <c r="H490" s="199"/>
      <c r="I490" s="159" t="s">
        <v>26</v>
      </c>
      <c r="J490" s="160"/>
      <c r="K490" s="160"/>
      <c r="L490" s="160">
        <f t="shared" ref="L490:P490" si="140">SUM(L486:L489)</f>
        <v>0</v>
      </c>
      <c r="M490" s="160">
        <f t="shared" si="140"/>
        <v>0</v>
      </c>
      <c r="N490" s="160">
        <f t="shared" si="140"/>
        <v>0</v>
      </c>
      <c r="O490" s="160">
        <f t="shared" si="140"/>
        <v>0</v>
      </c>
      <c r="P490" s="160">
        <f t="shared" si="140"/>
        <v>0</v>
      </c>
      <c r="Q490" s="160"/>
      <c r="R490" s="160"/>
      <c r="S490" s="160"/>
      <c r="T490" s="160"/>
      <c r="U490" s="160"/>
      <c r="V490" s="160"/>
      <c r="W490" s="336"/>
      <c r="X490" s="40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DY490" s="147"/>
      <c r="DZ490" s="147"/>
      <c r="EA490" s="147"/>
      <c r="EB490" s="147"/>
      <c r="EC490" s="147"/>
      <c r="ED490" s="147"/>
      <c r="EE490" s="147"/>
      <c r="EF490" s="147"/>
      <c r="EG490" s="147"/>
      <c r="EH490" s="147"/>
      <c r="EI490" s="147"/>
      <c r="EJ490" s="147"/>
      <c r="EK490" s="147"/>
      <c r="EL490" s="147"/>
      <c r="EM490" s="147"/>
      <c r="EN490" s="147"/>
      <c r="EO490" s="147"/>
      <c r="EP490" s="147"/>
      <c r="EQ490" s="147"/>
      <c r="ER490" s="147"/>
      <c r="ES490" s="147"/>
      <c r="ET490" s="147"/>
      <c r="EU490" s="147"/>
      <c r="EV490" s="147"/>
      <c r="EW490" s="147"/>
      <c r="EX490" s="147"/>
      <c r="EY490" s="147"/>
      <c r="EZ490" s="147"/>
      <c r="FA490" s="147"/>
      <c r="FB490" s="147"/>
      <c r="FC490" s="147"/>
      <c r="FD490" s="147"/>
      <c r="FE490" s="147"/>
      <c r="FF490" s="147"/>
      <c r="FG490" s="147"/>
      <c r="FH490" s="147"/>
      <c r="FI490" s="147"/>
      <c r="FJ490" s="147"/>
      <c r="FK490" s="147"/>
      <c r="FL490" s="147"/>
      <c r="FM490" s="147"/>
      <c r="FN490" s="147"/>
      <c r="FO490" s="147"/>
      <c r="FP490" s="147"/>
      <c r="FQ490" s="147"/>
      <c r="FR490" s="147"/>
      <c r="FS490" s="147"/>
      <c r="FT490" s="147"/>
      <c r="FU490" s="147"/>
      <c r="FV490" s="147"/>
      <c r="FW490" s="147"/>
      <c r="FX490" s="147"/>
      <c r="FY490" s="147"/>
      <c r="FZ490" s="147"/>
      <c r="GA490" s="147"/>
      <c r="GB490" s="147"/>
      <c r="GC490" s="147"/>
      <c r="GD490" s="147"/>
      <c r="GE490" s="147"/>
      <c r="GF490" s="147"/>
      <c r="GG490" s="147"/>
      <c r="GH490" s="147"/>
      <c r="GI490" s="147"/>
      <c r="GJ490" s="147"/>
      <c r="GK490" s="147"/>
      <c r="GL490" s="147"/>
      <c r="GM490" s="147"/>
      <c r="GN490" s="147"/>
      <c r="GO490" s="96"/>
    </row>
    <row r="491" spans="1:197" ht="12.75" hidden="1" customHeight="1">
      <c r="A491" s="356">
        <v>26</v>
      </c>
      <c r="B491" s="419" t="s">
        <v>215</v>
      </c>
      <c r="C491" s="360">
        <v>2024</v>
      </c>
      <c r="D491" s="369">
        <v>2028</v>
      </c>
      <c r="E491" s="339" t="s">
        <v>252</v>
      </c>
      <c r="F491" s="346">
        <f>W491</f>
        <v>0</v>
      </c>
      <c r="G491" s="366">
        <v>60016</v>
      </c>
      <c r="H491" s="199">
        <v>6050</v>
      </c>
      <c r="I491" s="182" t="s">
        <v>28</v>
      </c>
      <c r="J491" s="160"/>
      <c r="K491" s="160"/>
      <c r="L491" s="155"/>
      <c r="M491" s="155">
        <v>0</v>
      </c>
      <c r="N491" s="155"/>
      <c r="O491" s="155"/>
      <c r="P491" s="155"/>
      <c r="Q491" s="186"/>
      <c r="R491" s="186"/>
      <c r="S491" s="186"/>
      <c r="T491" s="186"/>
      <c r="U491" s="186"/>
      <c r="V491" s="186"/>
      <c r="W491" s="336">
        <f>SUM(L495:V495)</f>
        <v>0</v>
      </c>
      <c r="X491" s="40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DY491" s="147"/>
      <c r="DZ491" s="147"/>
      <c r="EA491" s="147"/>
      <c r="EB491" s="147"/>
      <c r="EC491" s="147"/>
      <c r="ED491" s="147"/>
      <c r="EE491" s="147"/>
      <c r="EF491" s="147"/>
      <c r="EG491" s="147"/>
      <c r="EH491" s="147"/>
      <c r="EI491" s="147"/>
      <c r="EJ491" s="147"/>
      <c r="EK491" s="147"/>
      <c r="EL491" s="147"/>
      <c r="EM491" s="147"/>
      <c r="EN491" s="147"/>
      <c r="EO491" s="147"/>
      <c r="EP491" s="147"/>
      <c r="EQ491" s="147"/>
      <c r="ER491" s="147"/>
      <c r="ES491" s="147"/>
      <c r="ET491" s="147"/>
      <c r="EU491" s="147"/>
      <c r="EV491" s="147"/>
      <c r="EW491" s="147"/>
      <c r="EX491" s="147"/>
      <c r="EY491" s="147"/>
      <c r="EZ491" s="147"/>
      <c r="FA491" s="147"/>
      <c r="FB491" s="147"/>
      <c r="FC491" s="147"/>
      <c r="FD491" s="147"/>
      <c r="FE491" s="147"/>
      <c r="FF491" s="147"/>
      <c r="FG491" s="147"/>
      <c r="FH491" s="147"/>
      <c r="FI491" s="147"/>
      <c r="FJ491" s="147"/>
      <c r="FK491" s="147"/>
      <c r="FL491" s="147"/>
      <c r="FM491" s="147"/>
      <c r="FN491" s="147"/>
      <c r="FO491" s="147"/>
      <c r="FP491" s="147"/>
      <c r="FQ491" s="147"/>
      <c r="FR491" s="147"/>
      <c r="FS491" s="147"/>
      <c r="FT491" s="147"/>
      <c r="FU491" s="147"/>
      <c r="FV491" s="147"/>
      <c r="FW491" s="147"/>
      <c r="FX491" s="147"/>
      <c r="FY491" s="147"/>
      <c r="FZ491" s="147"/>
      <c r="GA491" s="147"/>
      <c r="GB491" s="147"/>
      <c r="GC491" s="147"/>
      <c r="GD491" s="147"/>
      <c r="GE491" s="147"/>
      <c r="GF491" s="147"/>
      <c r="GG491" s="147"/>
      <c r="GH491" s="147"/>
      <c r="GI491" s="147"/>
      <c r="GJ491" s="147"/>
      <c r="GK491" s="147"/>
      <c r="GL491" s="147"/>
      <c r="GM491" s="147"/>
      <c r="GN491" s="147"/>
      <c r="GO491" s="96"/>
    </row>
    <row r="492" spans="1:197" ht="12" hidden="1" customHeight="1">
      <c r="A492" s="357"/>
      <c r="B492" s="419"/>
      <c r="C492" s="361"/>
      <c r="D492" s="370"/>
      <c r="E492" s="339"/>
      <c r="F492" s="346"/>
      <c r="G492" s="366"/>
      <c r="H492" s="199"/>
      <c r="I492" s="165" t="s">
        <v>31</v>
      </c>
      <c r="J492" s="160"/>
      <c r="K492" s="160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336"/>
      <c r="X492" s="40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DY492" s="147"/>
      <c r="DZ492" s="147"/>
      <c r="EA492" s="147"/>
      <c r="EB492" s="147"/>
      <c r="EC492" s="147"/>
      <c r="ED492" s="147"/>
      <c r="EE492" s="147"/>
      <c r="EF492" s="147"/>
      <c r="EG492" s="147"/>
      <c r="EH492" s="147"/>
      <c r="EI492" s="147"/>
      <c r="EJ492" s="147"/>
      <c r="EK492" s="147"/>
      <c r="EL492" s="147"/>
      <c r="EM492" s="147"/>
      <c r="EN492" s="147"/>
      <c r="EO492" s="147"/>
      <c r="EP492" s="147"/>
      <c r="EQ492" s="147"/>
      <c r="ER492" s="147"/>
      <c r="ES492" s="147"/>
      <c r="ET492" s="147"/>
      <c r="EU492" s="147"/>
      <c r="EV492" s="147"/>
      <c r="EW492" s="147"/>
      <c r="EX492" s="147"/>
      <c r="EY492" s="147"/>
      <c r="EZ492" s="147"/>
      <c r="FA492" s="147"/>
      <c r="FB492" s="147"/>
      <c r="FC492" s="147"/>
      <c r="FD492" s="147"/>
      <c r="FE492" s="147"/>
      <c r="FF492" s="147"/>
      <c r="FG492" s="147"/>
      <c r="FH492" s="147"/>
      <c r="FI492" s="147"/>
      <c r="FJ492" s="147"/>
      <c r="FK492" s="147"/>
      <c r="FL492" s="147"/>
      <c r="FM492" s="147"/>
      <c r="FN492" s="147"/>
      <c r="FO492" s="147"/>
      <c r="FP492" s="147"/>
      <c r="FQ492" s="147"/>
      <c r="FR492" s="147"/>
      <c r="FS492" s="147"/>
      <c r="FT492" s="147"/>
      <c r="FU492" s="147"/>
      <c r="FV492" s="147"/>
      <c r="FW492" s="147"/>
      <c r="FX492" s="147"/>
      <c r="FY492" s="147"/>
      <c r="FZ492" s="147"/>
      <c r="GA492" s="147"/>
      <c r="GB492" s="147"/>
      <c r="GC492" s="147"/>
      <c r="GD492" s="147"/>
      <c r="GE492" s="147"/>
      <c r="GF492" s="147"/>
      <c r="GG492" s="147"/>
      <c r="GH492" s="147"/>
      <c r="GI492" s="147"/>
      <c r="GJ492" s="147"/>
      <c r="GK492" s="147"/>
      <c r="GL492" s="147"/>
      <c r="GM492" s="147"/>
      <c r="GN492" s="147"/>
      <c r="GO492" s="96"/>
    </row>
    <row r="493" spans="1:197" ht="12" hidden="1" customHeight="1">
      <c r="A493" s="357"/>
      <c r="B493" s="419"/>
      <c r="C493" s="361"/>
      <c r="D493" s="370"/>
      <c r="E493" s="339"/>
      <c r="F493" s="346"/>
      <c r="G493" s="366"/>
      <c r="H493" s="199"/>
      <c r="I493" s="165" t="s">
        <v>30</v>
      </c>
      <c r="J493" s="160"/>
      <c r="K493" s="160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336"/>
      <c r="X493" s="40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DY493" s="147"/>
      <c r="DZ493" s="147"/>
      <c r="EA493" s="147"/>
      <c r="EB493" s="147"/>
      <c r="EC493" s="147"/>
      <c r="ED493" s="147"/>
      <c r="EE493" s="147"/>
      <c r="EF493" s="147"/>
      <c r="EG493" s="147"/>
      <c r="EH493" s="147"/>
      <c r="EI493" s="147"/>
      <c r="EJ493" s="147"/>
      <c r="EK493" s="147"/>
      <c r="EL493" s="147"/>
      <c r="EM493" s="147"/>
      <c r="EN493" s="147"/>
      <c r="EO493" s="147"/>
      <c r="EP493" s="147"/>
      <c r="EQ493" s="147"/>
      <c r="ER493" s="147"/>
      <c r="ES493" s="147"/>
      <c r="ET493" s="147"/>
      <c r="EU493" s="147"/>
      <c r="EV493" s="147"/>
      <c r="EW493" s="147"/>
      <c r="EX493" s="147"/>
      <c r="EY493" s="147"/>
      <c r="EZ493" s="147"/>
      <c r="FA493" s="147"/>
      <c r="FB493" s="147"/>
      <c r="FC493" s="147"/>
      <c r="FD493" s="147"/>
      <c r="FE493" s="147"/>
      <c r="FF493" s="147"/>
      <c r="FG493" s="147"/>
      <c r="FH493" s="147"/>
      <c r="FI493" s="147"/>
      <c r="FJ493" s="147"/>
      <c r="FK493" s="147"/>
      <c r="FL493" s="147"/>
      <c r="FM493" s="147"/>
      <c r="FN493" s="147"/>
      <c r="FO493" s="147"/>
      <c r="FP493" s="147"/>
      <c r="FQ493" s="147"/>
      <c r="FR493" s="147"/>
      <c r="FS493" s="147"/>
      <c r="FT493" s="147"/>
      <c r="FU493" s="147"/>
      <c r="FV493" s="147"/>
      <c r="FW493" s="147"/>
      <c r="FX493" s="147"/>
      <c r="FY493" s="147"/>
      <c r="FZ493" s="147"/>
      <c r="GA493" s="147"/>
      <c r="GB493" s="147"/>
      <c r="GC493" s="147"/>
      <c r="GD493" s="147"/>
      <c r="GE493" s="147"/>
      <c r="GF493" s="147"/>
      <c r="GG493" s="147"/>
      <c r="GH493" s="147"/>
      <c r="GI493" s="147"/>
      <c r="GJ493" s="147"/>
      <c r="GK493" s="147"/>
      <c r="GL493" s="147"/>
      <c r="GM493" s="147"/>
      <c r="GN493" s="147"/>
      <c r="GO493" s="96"/>
    </row>
    <row r="494" spans="1:197" ht="12" hidden="1" customHeight="1">
      <c r="A494" s="357"/>
      <c r="B494" s="419"/>
      <c r="C494" s="361"/>
      <c r="D494" s="370"/>
      <c r="E494" s="339"/>
      <c r="F494" s="346"/>
      <c r="G494" s="366"/>
      <c r="H494" s="199"/>
      <c r="I494" s="165" t="s">
        <v>119</v>
      </c>
      <c r="J494" s="160"/>
      <c r="K494" s="160"/>
      <c r="L494" s="155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336"/>
      <c r="X494" s="40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DY494" s="147"/>
      <c r="DZ494" s="147"/>
      <c r="EA494" s="147"/>
      <c r="EB494" s="147"/>
      <c r="EC494" s="147"/>
      <c r="ED494" s="147"/>
      <c r="EE494" s="147"/>
      <c r="EF494" s="147"/>
      <c r="EG494" s="147"/>
      <c r="EH494" s="147"/>
      <c r="EI494" s="147"/>
      <c r="EJ494" s="147"/>
      <c r="EK494" s="147"/>
      <c r="EL494" s="147"/>
      <c r="EM494" s="147"/>
      <c r="EN494" s="147"/>
      <c r="EO494" s="147"/>
      <c r="EP494" s="147"/>
      <c r="EQ494" s="147"/>
      <c r="ER494" s="147"/>
      <c r="ES494" s="147"/>
      <c r="ET494" s="147"/>
      <c r="EU494" s="147"/>
      <c r="EV494" s="147"/>
      <c r="EW494" s="147"/>
      <c r="EX494" s="147"/>
      <c r="EY494" s="147"/>
      <c r="EZ494" s="147"/>
      <c r="FA494" s="147"/>
      <c r="FB494" s="147"/>
      <c r="FC494" s="147"/>
      <c r="FD494" s="147"/>
      <c r="FE494" s="147"/>
      <c r="FF494" s="147"/>
      <c r="FG494" s="147"/>
      <c r="FH494" s="147"/>
      <c r="FI494" s="147"/>
      <c r="FJ494" s="147"/>
      <c r="FK494" s="147"/>
      <c r="FL494" s="147"/>
      <c r="FM494" s="147"/>
      <c r="FN494" s="147"/>
      <c r="FO494" s="147"/>
      <c r="FP494" s="147"/>
      <c r="FQ494" s="147"/>
      <c r="FR494" s="147"/>
      <c r="FS494" s="147"/>
      <c r="FT494" s="147"/>
      <c r="FU494" s="147"/>
      <c r="FV494" s="147"/>
      <c r="FW494" s="147"/>
      <c r="FX494" s="147"/>
      <c r="FY494" s="147"/>
      <c r="FZ494" s="147"/>
      <c r="GA494" s="147"/>
      <c r="GB494" s="147"/>
      <c r="GC494" s="147"/>
      <c r="GD494" s="147"/>
      <c r="GE494" s="147"/>
      <c r="GF494" s="147"/>
      <c r="GG494" s="147"/>
      <c r="GH494" s="147"/>
      <c r="GI494" s="147"/>
      <c r="GJ494" s="147"/>
      <c r="GK494" s="147"/>
      <c r="GL494" s="147"/>
      <c r="GM494" s="147"/>
      <c r="GN494" s="147"/>
      <c r="GO494" s="96"/>
    </row>
    <row r="495" spans="1:197" ht="11.25" hidden="1" customHeight="1">
      <c r="A495" s="358"/>
      <c r="B495" s="420"/>
      <c r="C495" s="362"/>
      <c r="D495" s="371"/>
      <c r="E495" s="339"/>
      <c r="F495" s="346"/>
      <c r="G495" s="366"/>
      <c r="H495" s="199"/>
      <c r="I495" s="159" t="s">
        <v>26</v>
      </c>
      <c r="J495" s="160"/>
      <c r="K495" s="160"/>
      <c r="L495" s="160">
        <f t="shared" ref="L495:V495" si="141">SUM(L491:L494)</f>
        <v>0</v>
      </c>
      <c r="M495" s="160">
        <f t="shared" si="141"/>
        <v>0</v>
      </c>
      <c r="N495" s="160">
        <f t="shared" si="141"/>
        <v>0</v>
      </c>
      <c r="O495" s="160">
        <f t="shared" si="141"/>
        <v>0</v>
      </c>
      <c r="P495" s="160">
        <f t="shared" si="141"/>
        <v>0</v>
      </c>
      <c r="Q495" s="160">
        <f t="shared" si="141"/>
        <v>0</v>
      </c>
      <c r="R495" s="160">
        <f t="shared" si="141"/>
        <v>0</v>
      </c>
      <c r="S495" s="160">
        <f t="shared" si="141"/>
        <v>0</v>
      </c>
      <c r="T495" s="160">
        <f t="shared" si="141"/>
        <v>0</v>
      </c>
      <c r="U495" s="160">
        <f t="shared" si="141"/>
        <v>0</v>
      </c>
      <c r="V495" s="160">
        <f t="shared" si="141"/>
        <v>0</v>
      </c>
      <c r="W495" s="336"/>
      <c r="X495" s="40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DY495" s="147"/>
      <c r="DZ495" s="147"/>
      <c r="EA495" s="147"/>
      <c r="EB495" s="147"/>
      <c r="EC495" s="147"/>
      <c r="ED495" s="147"/>
      <c r="EE495" s="147"/>
      <c r="EF495" s="147"/>
      <c r="EG495" s="147"/>
      <c r="EH495" s="147"/>
      <c r="EI495" s="147"/>
      <c r="EJ495" s="147"/>
      <c r="EK495" s="147"/>
      <c r="EL495" s="147"/>
      <c r="EM495" s="147"/>
      <c r="EN495" s="147"/>
      <c r="EO495" s="147"/>
      <c r="EP495" s="147"/>
      <c r="EQ495" s="147"/>
      <c r="ER495" s="147"/>
      <c r="ES495" s="147"/>
      <c r="ET495" s="147"/>
      <c r="EU495" s="147"/>
      <c r="EV495" s="147"/>
      <c r="EW495" s="147"/>
      <c r="EX495" s="147"/>
      <c r="EY495" s="147"/>
      <c r="EZ495" s="147"/>
      <c r="FA495" s="147"/>
      <c r="FB495" s="147"/>
      <c r="FC495" s="147"/>
      <c r="FD495" s="147"/>
      <c r="FE495" s="147"/>
      <c r="FF495" s="147"/>
      <c r="FG495" s="147"/>
      <c r="FH495" s="147"/>
      <c r="FI495" s="147"/>
      <c r="FJ495" s="147"/>
      <c r="FK495" s="147"/>
      <c r="FL495" s="147"/>
      <c r="FM495" s="147"/>
      <c r="FN495" s="147"/>
      <c r="FO495" s="147"/>
      <c r="FP495" s="147"/>
      <c r="FQ495" s="147"/>
      <c r="FR495" s="147"/>
      <c r="FS495" s="147"/>
      <c r="FT495" s="147"/>
      <c r="FU495" s="147"/>
      <c r="FV495" s="147"/>
      <c r="FW495" s="147"/>
      <c r="FX495" s="147"/>
      <c r="FY495" s="147"/>
      <c r="FZ495" s="147"/>
      <c r="GA495" s="147"/>
      <c r="GB495" s="147"/>
      <c r="GC495" s="147"/>
      <c r="GD495" s="147"/>
      <c r="GE495" s="147"/>
      <c r="GF495" s="147"/>
      <c r="GG495" s="147"/>
      <c r="GH495" s="147"/>
      <c r="GI495" s="147"/>
      <c r="GJ495" s="147"/>
      <c r="GK495" s="147"/>
      <c r="GL495" s="147"/>
      <c r="GM495" s="147"/>
      <c r="GN495" s="147"/>
      <c r="GO495" s="96"/>
    </row>
    <row r="496" spans="1:197" ht="13.5" customHeight="1">
      <c r="A496" s="356">
        <v>26</v>
      </c>
      <c r="B496" s="419" t="s">
        <v>251</v>
      </c>
      <c r="C496" s="360">
        <v>2025</v>
      </c>
      <c r="D496" s="369">
        <v>2026</v>
      </c>
      <c r="E496" s="339" t="s">
        <v>252</v>
      </c>
      <c r="F496" s="346">
        <f>W496+18450</f>
        <v>107450</v>
      </c>
      <c r="G496" s="366">
        <v>60016</v>
      </c>
      <c r="H496" s="199">
        <v>6050</v>
      </c>
      <c r="I496" s="182" t="s">
        <v>28</v>
      </c>
      <c r="J496" s="160"/>
      <c r="K496" s="160"/>
      <c r="L496" s="155"/>
      <c r="M496" s="163"/>
      <c r="N496" s="155">
        <v>89000</v>
      </c>
      <c r="O496" s="274"/>
      <c r="P496" s="274"/>
      <c r="Q496" s="186"/>
      <c r="R496" s="186"/>
      <c r="S496" s="186"/>
      <c r="T496" s="186"/>
      <c r="U496" s="186"/>
      <c r="V496" s="186"/>
      <c r="W496" s="336">
        <f>SUM(L500:V500)</f>
        <v>89000</v>
      </c>
      <c r="X496" s="40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147"/>
      <c r="EB496" s="147"/>
      <c r="EC496" s="147"/>
      <c r="ED496" s="147"/>
      <c r="EE496" s="147"/>
      <c r="EF496" s="147"/>
      <c r="EG496" s="147"/>
      <c r="EH496" s="147"/>
      <c r="EI496" s="147"/>
      <c r="EJ496" s="147"/>
      <c r="EK496" s="147"/>
      <c r="EL496" s="147"/>
      <c r="EM496" s="147"/>
      <c r="EN496" s="147"/>
      <c r="EO496" s="147"/>
      <c r="EP496" s="147"/>
      <c r="EQ496" s="147"/>
      <c r="ER496" s="147"/>
      <c r="ES496" s="147"/>
      <c r="ET496" s="147"/>
      <c r="EU496" s="147"/>
      <c r="EV496" s="147"/>
      <c r="EW496" s="147"/>
      <c r="EX496" s="147"/>
      <c r="EY496" s="147"/>
      <c r="EZ496" s="147"/>
      <c r="FA496" s="147"/>
      <c r="FB496" s="147"/>
      <c r="FC496" s="147"/>
      <c r="FD496" s="147"/>
      <c r="FE496" s="147"/>
      <c r="FF496" s="147"/>
      <c r="FG496" s="147"/>
      <c r="FH496" s="147"/>
      <c r="FI496" s="147"/>
      <c r="FJ496" s="147"/>
      <c r="FK496" s="147"/>
      <c r="FL496" s="147"/>
      <c r="FM496" s="147"/>
      <c r="FN496" s="147"/>
      <c r="FO496" s="147"/>
      <c r="FP496" s="147"/>
      <c r="FQ496" s="147"/>
      <c r="FR496" s="147"/>
      <c r="FS496" s="147"/>
      <c r="FT496" s="147"/>
      <c r="FU496" s="147"/>
      <c r="FV496" s="147"/>
      <c r="FW496" s="147"/>
      <c r="FX496" s="147"/>
      <c r="FY496" s="147"/>
      <c r="FZ496" s="147"/>
      <c r="GA496" s="147"/>
      <c r="GB496" s="147"/>
      <c r="GC496" s="147"/>
      <c r="GD496" s="147"/>
      <c r="GE496" s="147"/>
      <c r="GF496" s="147"/>
      <c r="GG496" s="147"/>
      <c r="GH496" s="147"/>
      <c r="GI496" s="147"/>
      <c r="GJ496" s="147"/>
      <c r="GK496" s="147"/>
      <c r="GL496" s="147"/>
      <c r="GM496" s="147"/>
      <c r="GN496" s="147"/>
      <c r="GO496" s="96"/>
    </row>
    <row r="497" spans="1:197" ht="12" customHeight="1">
      <c r="A497" s="357"/>
      <c r="B497" s="419"/>
      <c r="C497" s="361"/>
      <c r="D497" s="370"/>
      <c r="E497" s="339"/>
      <c r="F497" s="346"/>
      <c r="G497" s="366"/>
      <c r="H497" s="199"/>
      <c r="I497" s="165" t="s">
        <v>31</v>
      </c>
      <c r="J497" s="160"/>
      <c r="K497" s="160"/>
      <c r="L497" s="186"/>
      <c r="M497" s="276"/>
      <c r="N497" s="186"/>
      <c r="O497" s="275"/>
      <c r="P497" s="275"/>
      <c r="Q497" s="186"/>
      <c r="R497" s="186"/>
      <c r="S497" s="186"/>
      <c r="T497" s="186"/>
      <c r="U497" s="186"/>
      <c r="V497" s="186"/>
      <c r="W497" s="336"/>
      <c r="X497" s="40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DY497" s="147"/>
      <c r="DZ497" s="147"/>
      <c r="EA497" s="147"/>
      <c r="EB497" s="147"/>
      <c r="EC497" s="147"/>
      <c r="ED497" s="147"/>
      <c r="EE497" s="147"/>
      <c r="EF497" s="147"/>
      <c r="EG497" s="147"/>
      <c r="EH497" s="147"/>
      <c r="EI497" s="147"/>
      <c r="EJ497" s="147"/>
      <c r="EK497" s="147"/>
      <c r="EL497" s="147"/>
      <c r="EM497" s="147"/>
      <c r="EN497" s="147"/>
      <c r="EO497" s="147"/>
      <c r="EP497" s="147"/>
      <c r="EQ497" s="147"/>
      <c r="ER497" s="147"/>
      <c r="ES497" s="147"/>
      <c r="ET497" s="147"/>
      <c r="EU497" s="147"/>
      <c r="EV497" s="147"/>
      <c r="EW497" s="147"/>
      <c r="EX497" s="147"/>
      <c r="EY497" s="147"/>
      <c r="EZ497" s="147"/>
      <c r="FA497" s="147"/>
      <c r="FB497" s="147"/>
      <c r="FC497" s="147"/>
      <c r="FD497" s="147"/>
      <c r="FE497" s="147"/>
      <c r="FF497" s="147"/>
      <c r="FG497" s="147"/>
      <c r="FH497" s="147"/>
      <c r="FI497" s="147"/>
      <c r="FJ497" s="147"/>
      <c r="FK497" s="147"/>
      <c r="FL497" s="147"/>
      <c r="FM497" s="147"/>
      <c r="FN497" s="147"/>
      <c r="FO497" s="147"/>
      <c r="FP497" s="147"/>
      <c r="FQ497" s="147"/>
      <c r="FR497" s="147"/>
      <c r="FS497" s="147"/>
      <c r="FT497" s="147"/>
      <c r="FU497" s="147"/>
      <c r="FV497" s="147"/>
      <c r="FW497" s="147"/>
      <c r="FX497" s="147"/>
      <c r="FY497" s="147"/>
      <c r="FZ497" s="147"/>
      <c r="GA497" s="147"/>
      <c r="GB497" s="147"/>
      <c r="GC497" s="147"/>
      <c r="GD497" s="147"/>
      <c r="GE497" s="147"/>
      <c r="GF497" s="147"/>
      <c r="GG497" s="147"/>
      <c r="GH497" s="147"/>
      <c r="GI497" s="147"/>
      <c r="GJ497" s="147"/>
      <c r="GK497" s="147"/>
      <c r="GL497" s="147"/>
      <c r="GM497" s="147"/>
      <c r="GN497" s="147"/>
      <c r="GO497" s="96"/>
    </row>
    <row r="498" spans="1:197" ht="12" customHeight="1">
      <c r="A498" s="357"/>
      <c r="B498" s="419"/>
      <c r="C498" s="361"/>
      <c r="D498" s="370"/>
      <c r="E498" s="339"/>
      <c r="F498" s="346"/>
      <c r="G498" s="366"/>
      <c r="H498" s="199"/>
      <c r="I498" s="165" t="s">
        <v>30</v>
      </c>
      <c r="J498" s="160"/>
      <c r="K498" s="160"/>
      <c r="L498" s="186"/>
      <c r="M498" s="240"/>
      <c r="N498" s="186"/>
      <c r="O498" s="186"/>
      <c r="P498" s="186"/>
      <c r="Q498" s="186"/>
      <c r="R498" s="186"/>
      <c r="S498" s="186"/>
      <c r="T498" s="186"/>
      <c r="U498" s="186"/>
      <c r="V498" s="186"/>
      <c r="W498" s="336"/>
      <c r="X498" s="40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DY498" s="147"/>
      <c r="DZ498" s="147"/>
      <c r="EA498" s="147"/>
      <c r="EB498" s="147"/>
      <c r="EC498" s="147"/>
      <c r="ED498" s="147"/>
      <c r="EE498" s="147"/>
      <c r="EF498" s="147"/>
      <c r="EG498" s="147"/>
      <c r="EH498" s="147"/>
      <c r="EI498" s="147"/>
      <c r="EJ498" s="147"/>
      <c r="EK498" s="147"/>
      <c r="EL498" s="147"/>
      <c r="EM498" s="147"/>
      <c r="EN498" s="147"/>
      <c r="EO498" s="147"/>
      <c r="EP498" s="147"/>
      <c r="EQ498" s="147"/>
      <c r="ER498" s="147"/>
      <c r="ES498" s="147"/>
      <c r="ET498" s="147"/>
      <c r="EU498" s="147"/>
      <c r="EV498" s="147"/>
      <c r="EW498" s="147"/>
      <c r="EX498" s="147"/>
      <c r="EY498" s="147"/>
      <c r="EZ498" s="147"/>
      <c r="FA498" s="147"/>
      <c r="FB498" s="147"/>
      <c r="FC498" s="147"/>
      <c r="FD498" s="147"/>
      <c r="FE498" s="147"/>
      <c r="FF498" s="147"/>
      <c r="FG498" s="147"/>
      <c r="FH498" s="147"/>
      <c r="FI498" s="147"/>
      <c r="FJ498" s="147"/>
      <c r="FK498" s="147"/>
      <c r="FL498" s="147"/>
      <c r="FM498" s="147"/>
      <c r="FN498" s="147"/>
      <c r="FO498" s="147"/>
      <c r="FP498" s="147"/>
      <c r="FQ498" s="147"/>
      <c r="FR498" s="147"/>
      <c r="FS498" s="147"/>
      <c r="FT498" s="147"/>
      <c r="FU498" s="147"/>
      <c r="FV498" s="147"/>
      <c r="FW498" s="147"/>
      <c r="FX498" s="147"/>
      <c r="FY498" s="147"/>
      <c r="FZ498" s="147"/>
      <c r="GA498" s="147"/>
      <c r="GB498" s="147"/>
      <c r="GC498" s="147"/>
      <c r="GD498" s="147"/>
      <c r="GE498" s="147"/>
      <c r="GF498" s="147"/>
      <c r="GG498" s="147"/>
      <c r="GH498" s="147"/>
      <c r="GI498" s="147"/>
      <c r="GJ498" s="147"/>
      <c r="GK498" s="147"/>
      <c r="GL498" s="147"/>
      <c r="GM498" s="147"/>
      <c r="GN498" s="147"/>
      <c r="GO498" s="96"/>
    </row>
    <row r="499" spans="1:197" ht="12" customHeight="1">
      <c r="A499" s="357"/>
      <c r="B499" s="419"/>
      <c r="C499" s="361"/>
      <c r="D499" s="370"/>
      <c r="E499" s="339"/>
      <c r="F499" s="346"/>
      <c r="G499" s="366"/>
      <c r="H499" s="199"/>
      <c r="I499" s="165" t="s">
        <v>119</v>
      </c>
      <c r="J499" s="160"/>
      <c r="K499" s="160"/>
      <c r="L499" s="155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336"/>
      <c r="X499" s="40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DY499" s="147"/>
      <c r="DZ499" s="147"/>
      <c r="EA499" s="147"/>
      <c r="EB499" s="147"/>
      <c r="EC499" s="147"/>
      <c r="ED499" s="147"/>
      <c r="EE499" s="147"/>
      <c r="EF499" s="147"/>
      <c r="EG499" s="147"/>
      <c r="EH499" s="147"/>
      <c r="EI499" s="147"/>
      <c r="EJ499" s="147"/>
      <c r="EK499" s="147"/>
      <c r="EL499" s="147"/>
      <c r="EM499" s="147"/>
      <c r="EN499" s="147"/>
      <c r="EO499" s="147"/>
      <c r="EP499" s="147"/>
      <c r="EQ499" s="147"/>
      <c r="ER499" s="147"/>
      <c r="ES499" s="147"/>
      <c r="ET499" s="147"/>
      <c r="EU499" s="147"/>
      <c r="EV499" s="147"/>
      <c r="EW499" s="147"/>
      <c r="EX499" s="147"/>
      <c r="EY499" s="147"/>
      <c r="EZ499" s="147"/>
      <c r="FA499" s="147"/>
      <c r="FB499" s="147"/>
      <c r="FC499" s="147"/>
      <c r="FD499" s="147"/>
      <c r="FE499" s="147"/>
      <c r="FF499" s="147"/>
      <c r="FG499" s="147"/>
      <c r="FH499" s="147"/>
      <c r="FI499" s="147"/>
      <c r="FJ499" s="147"/>
      <c r="FK499" s="147"/>
      <c r="FL499" s="147"/>
      <c r="FM499" s="147"/>
      <c r="FN499" s="147"/>
      <c r="FO499" s="147"/>
      <c r="FP499" s="147"/>
      <c r="FQ499" s="147"/>
      <c r="FR499" s="147"/>
      <c r="FS499" s="147"/>
      <c r="FT499" s="147"/>
      <c r="FU499" s="147"/>
      <c r="FV499" s="147"/>
      <c r="FW499" s="147"/>
      <c r="FX499" s="147"/>
      <c r="FY499" s="147"/>
      <c r="FZ499" s="147"/>
      <c r="GA499" s="147"/>
      <c r="GB499" s="147"/>
      <c r="GC499" s="147"/>
      <c r="GD499" s="147"/>
      <c r="GE499" s="147"/>
      <c r="GF499" s="147"/>
      <c r="GG499" s="147"/>
      <c r="GH499" s="147"/>
      <c r="GI499" s="147"/>
      <c r="GJ499" s="147"/>
      <c r="GK499" s="147"/>
      <c r="GL499" s="147"/>
      <c r="GM499" s="147"/>
      <c r="GN499" s="147"/>
      <c r="GO499" s="96"/>
    </row>
    <row r="500" spans="1:197" ht="13.5" customHeight="1">
      <c r="A500" s="358"/>
      <c r="B500" s="420"/>
      <c r="C500" s="362"/>
      <c r="D500" s="371"/>
      <c r="E500" s="339"/>
      <c r="F500" s="346"/>
      <c r="G500" s="366"/>
      <c r="H500" s="199"/>
      <c r="I500" s="159" t="s">
        <v>26</v>
      </c>
      <c r="J500" s="160"/>
      <c r="K500" s="160"/>
      <c r="L500" s="160">
        <f t="shared" ref="L500:V500" si="142">SUM(L496:L499)</f>
        <v>0</v>
      </c>
      <c r="M500" s="160">
        <f t="shared" si="142"/>
        <v>0</v>
      </c>
      <c r="N500" s="332">
        <f t="shared" si="142"/>
        <v>89000</v>
      </c>
      <c r="O500" s="160">
        <f t="shared" si="142"/>
        <v>0</v>
      </c>
      <c r="P500" s="160">
        <f t="shared" si="142"/>
        <v>0</v>
      </c>
      <c r="Q500" s="160">
        <f t="shared" si="142"/>
        <v>0</v>
      </c>
      <c r="R500" s="160">
        <f t="shared" si="142"/>
        <v>0</v>
      </c>
      <c r="S500" s="160">
        <f t="shared" si="142"/>
        <v>0</v>
      </c>
      <c r="T500" s="160">
        <f t="shared" si="142"/>
        <v>0</v>
      </c>
      <c r="U500" s="160">
        <f t="shared" si="142"/>
        <v>0</v>
      </c>
      <c r="V500" s="160">
        <f t="shared" si="142"/>
        <v>0</v>
      </c>
      <c r="W500" s="336"/>
      <c r="X500" s="40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DY500" s="147"/>
      <c r="DZ500" s="147"/>
      <c r="EA500" s="147"/>
      <c r="EB500" s="147"/>
      <c r="EC500" s="147"/>
      <c r="ED500" s="147"/>
      <c r="EE500" s="147"/>
      <c r="EF500" s="147"/>
      <c r="EG500" s="147"/>
      <c r="EH500" s="147"/>
      <c r="EI500" s="147"/>
      <c r="EJ500" s="147"/>
      <c r="EK500" s="147"/>
      <c r="EL500" s="147"/>
      <c r="EM500" s="147"/>
      <c r="EN500" s="147"/>
      <c r="EO500" s="147"/>
      <c r="EP500" s="147"/>
      <c r="EQ500" s="147"/>
      <c r="ER500" s="147"/>
      <c r="ES500" s="147"/>
      <c r="ET500" s="147"/>
      <c r="EU500" s="147"/>
      <c r="EV500" s="147"/>
      <c r="EW500" s="147"/>
      <c r="EX500" s="147"/>
      <c r="EY500" s="147"/>
      <c r="EZ500" s="147"/>
      <c r="FA500" s="147"/>
      <c r="FB500" s="147"/>
      <c r="FC500" s="147"/>
      <c r="FD500" s="147"/>
      <c r="FE500" s="147"/>
      <c r="FF500" s="147"/>
      <c r="FG500" s="147"/>
      <c r="FH500" s="147"/>
      <c r="FI500" s="147"/>
      <c r="FJ500" s="147"/>
      <c r="FK500" s="147"/>
      <c r="FL500" s="147"/>
      <c r="FM500" s="147"/>
      <c r="FN500" s="147"/>
      <c r="FO500" s="147"/>
      <c r="FP500" s="147"/>
      <c r="FQ500" s="147"/>
      <c r="FR500" s="147"/>
      <c r="FS500" s="147"/>
      <c r="FT500" s="147"/>
      <c r="FU500" s="147"/>
      <c r="FV500" s="147"/>
      <c r="FW500" s="147"/>
      <c r="FX500" s="147"/>
      <c r="FY500" s="147"/>
      <c r="FZ500" s="147"/>
      <c r="GA500" s="147"/>
      <c r="GB500" s="147"/>
      <c r="GC500" s="147"/>
      <c r="GD500" s="147"/>
      <c r="GE500" s="147"/>
      <c r="GF500" s="147"/>
      <c r="GG500" s="147"/>
      <c r="GH500" s="147"/>
      <c r="GI500" s="147"/>
      <c r="GJ500" s="147"/>
      <c r="GK500" s="147"/>
      <c r="GL500" s="147"/>
      <c r="GM500" s="147"/>
      <c r="GN500" s="147"/>
      <c r="GO500" s="96"/>
    </row>
    <row r="501" spans="1:197" ht="13.5" customHeight="1">
      <c r="A501" s="356">
        <v>27</v>
      </c>
      <c r="B501" s="419" t="s">
        <v>253</v>
      </c>
      <c r="C501" s="360">
        <v>2025</v>
      </c>
      <c r="D501" s="369">
        <v>2026</v>
      </c>
      <c r="E501" s="339" t="s">
        <v>252</v>
      </c>
      <c r="F501" s="346">
        <f>W501+5200</f>
        <v>54200</v>
      </c>
      <c r="G501" s="366">
        <v>60016</v>
      </c>
      <c r="H501" s="199">
        <v>6050</v>
      </c>
      <c r="I501" s="182" t="s">
        <v>28</v>
      </c>
      <c r="J501" s="160"/>
      <c r="K501" s="160"/>
      <c r="L501" s="155"/>
      <c r="M501" s="155">
        <v>0</v>
      </c>
      <c r="N501" s="155">
        <v>49000</v>
      </c>
      <c r="O501" s="156"/>
      <c r="P501" s="156"/>
      <c r="Q501" s="186"/>
      <c r="R501" s="186"/>
      <c r="S501" s="186"/>
      <c r="T501" s="186"/>
      <c r="U501" s="186"/>
      <c r="V501" s="186"/>
      <c r="W501" s="336">
        <f>SUM(L505:V505)</f>
        <v>49000</v>
      </c>
      <c r="X501" s="40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  <c r="DQ501" s="147"/>
      <c r="DR501" s="147"/>
      <c r="DS501" s="147"/>
      <c r="DT501" s="147"/>
      <c r="DU501" s="147"/>
      <c r="DV501" s="147"/>
      <c r="DW501" s="147"/>
      <c r="DX501" s="147"/>
      <c r="DY501" s="147"/>
      <c r="DZ501" s="147"/>
      <c r="EA501" s="147"/>
      <c r="EB501" s="147"/>
      <c r="EC501" s="147"/>
      <c r="ED501" s="147"/>
      <c r="EE501" s="147"/>
      <c r="EF501" s="147"/>
      <c r="EG501" s="147"/>
      <c r="EH501" s="147"/>
      <c r="EI501" s="147"/>
      <c r="EJ501" s="147"/>
      <c r="EK501" s="147"/>
      <c r="EL501" s="147"/>
      <c r="EM501" s="147"/>
      <c r="EN501" s="147"/>
      <c r="EO501" s="147"/>
      <c r="EP501" s="147"/>
      <c r="EQ501" s="147"/>
      <c r="ER501" s="147"/>
      <c r="ES501" s="147"/>
      <c r="ET501" s="147"/>
      <c r="EU501" s="147"/>
      <c r="EV501" s="147"/>
      <c r="EW501" s="147"/>
      <c r="EX501" s="147"/>
      <c r="EY501" s="147"/>
      <c r="EZ501" s="147"/>
      <c r="FA501" s="147"/>
      <c r="FB501" s="147"/>
      <c r="FC501" s="147"/>
      <c r="FD501" s="147"/>
      <c r="FE501" s="147"/>
      <c r="FF501" s="147"/>
      <c r="FG501" s="147"/>
      <c r="FH501" s="147"/>
      <c r="FI501" s="147"/>
      <c r="FJ501" s="147"/>
      <c r="FK501" s="147"/>
      <c r="FL501" s="147"/>
      <c r="FM501" s="147"/>
      <c r="FN501" s="147"/>
      <c r="FO501" s="147"/>
      <c r="FP501" s="147"/>
      <c r="FQ501" s="147"/>
      <c r="FR501" s="147"/>
      <c r="FS501" s="147"/>
      <c r="FT501" s="147"/>
      <c r="FU501" s="147"/>
      <c r="FV501" s="147"/>
      <c r="FW501" s="147"/>
      <c r="FX501" s="147"/>
      <c r="FY501" s="147"/>
      <c r="FZ501" s="147"/>
      <c r="GA501" s="147"/>
      <c r="GB501" s="147"/>
      <c r="GC501" s="147"/>
      <c r="GD501" s="147"/>
      <c r="GE501" s="147"/>
      <c r="GF501" s="147"/>
      <c r="GG501" s="147"/>
      <c r="GH501" s="147"/>
      <c r="GI501" s="147"/>
      <c r="GJ501" s="147"/>
      <c r="GK501" s="147"/>
      <c r="GL501" s="147"/>
      <c r="GM501" s="147"/>
      <c r="GN501" s="147"/>
      <c r="GO501" s="96"/>
    </row>
    <row r="502" spans="1:197" ht="13.5" customHeight="1">
      <c r="A502" s="357"/>
      <c r="B502" s="419"/>
      <c r="C502" s="361"/>
      <c r="D502" s="370"/>
      <c r="E502" s="339"/>
      <c r="F502" s="346"/>
      <c r="G502" s="366"/>
      <c r="H502" s="199"/>
      <c r="I502" s="165" t="s">
        <v>31</v>
      </c>
      <c r="J502" s="160"/>
      <c r="K502" s="160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336"/>
      <c r="X502" s="40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DY502" s="147"/>
      <c r="DZ502" s="147"/>
      <c r="EA502" s="147"/>
      <c r="EB502" s="147"/>
      <c r="EC502" s="147"/>
      <c r="ED502" s="147"/>
      <c r="EE502" s="147"/>
      <c r="EF502" s="147"/>
      <c r="EG502" s="147"/>
      <c r="EH502" s="147"/>
      <c r="EI502" s="147"/>
      <c r="EJ502" s="147"/>
      <c r="EK502" s="147"/>
      <c r="EL502" s="147"/>
      <c r="EM502" s="147"/>
      <c r="EN502" s="147"/>
      <c r="EO502" s="147"/>
      <c r="EP502" s="147"/>
      <c r="EQ502" s="147"/>
      <c r="ER502" s="147"/>
      <c r="ES502" s="147"/>
      <c r="ET502" s="147"/>
      <c r="EU502" s="147"/>
      <c r="EV502" s="147"/>
      <c r="EW502" s="147"/>
      <c r="EX502" s="147"/>
      <c r="EY502" s="147"/>
      <c r="EZ502" s="147"/>
      <c r="FA502" s="147"/>
      <c r="FB502" s="147"/>
      <c r="FC502" s="147"/>
      <c r="FD502" s="147"/>
      <c r="FE502" s="147"/>
      <c r="FF502" s="147"/>
      <c r="FG502" s="147"/>
      <c r="FH502" s="147"/>
      <c r="FI502" s="147"/>
      <c r="FJ502" s="147"/>
      <c r="FK502" s="147"/>
      <c r="FL502" s="147"/>
      <c r="FM502" s="147"/>
      <c r="FN502" s="147"/>
      <c r="FO502" s="147"/>
      <c r="FP502" s="147"/>
      <c r="FQ502" s="147"/>
      <c r="FR502" s="147"/>
      <c r="FS502" s="147"/>
      <c r="FT502" s="147"/>
      <c r="FU502" s="147"/>
      <c r="FV502" s="147"/>
      <c r="FW502" s="147"/>
      <c r="FX502" s="147"/>
      <c r="FY502" s="147"/>
      <c r="FZ502" s="147"/>
      <c r="GA502" s="147"/>
      <c r="GB502" s="147"/>
      <c r="GC502" s="147"/>
      <c r="GD502" s="147"/>
      <c r="GE502" s="147"/>
      <c r="GF502" s="147"/>
      <c r="GG502" s="147"/>
      <c r="GH502" s="147"/>
      <c r="GI502" s="147"/>
      <c r="GJ502" s="147"/>
      <c r="GK502" s="147"/>
      <c r="GL502" s="147"/>
      <c r="GM502" s="147"/>
      <c r="GN502" s="147"/>
      <c r="GO502" s="96"/>
    </row>
    <row r="503" spans="1:197" ht="13.5" customHeight="1">
      <c r="A503" s="357"/>
      <c r="B503" s="419"/>
      <c r="C503" s="361"/>
      <c r="D503" s="370"/>
      <c r="E503" s="339"/>
      <c r="F503" s="346"/>
      <c r="G503" s="366"/>
      <c r="H503" s="199"/>
      <c r="I503" s="165" t="s">
        <v>30</v>
      </c>
      <c r="J503" s="160"/>
      <c r="K503" s="160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336"/>
      <c r="X503" s="40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DY503" s="147"/>
      <c r="DZ503" s="147"/>
      <c r="EA503" s="147"/>
      <c r="EB503" s="147"/>
      <c r="EC503" s="147"/>
      <c r="ED503" s="147"/>
      <c r="EE503" s="147"/>
      <c r="EF503" s="147"/>
      <c r="EG503" s="147"/>
      <c r="EH503" s="147"/>
      <c r="EI503" s="147"/>
      <c r="EJ503" s="147"/>
      <c r="EK503" s="147"/>
      <c r="EL503" s="147"/>
      <c r="EM503" s="147"/>
      <c r="EN503" s="147"/>
      <c r="EO503" s="147"/>
      <c r="EP503" s="147"/>
      <c r="EQ503" s="147"/>
      <c r="ER503" s="147"/>
      <c r="ES503" s="147"/>
      <c r="ET503" s="147"/>
      <c r="EU503" s="147"/>
      <c r="EV503" s="147"/>
      <c r="EW503" s="147"/>
      <c r="EX503" s="147"/>
      <c r="EY503" s="147"/>
      <c r="EZ503" s="147"/>
      <c r="FA503" s="147"/>
      <c r="FB503" s="147"/>
      <c r="FC503" s="147"/>
      <c r="FD503" s="147"/>
      <c r="FE503" s="147"/>
      <c r="FF503" s="147"/>
      <c r="FG503" s="147"/>
      <c r="FH503" s="147"/>
      <c r="FI503" s="147"/>
      <c r="FJ503" s="147"/>
      <c r="FK503" s="147"/>
      <c r="FL503" s="147"/>
      <c r="FM503" s="147"/>
      <c r="FN503" s="147"/>
      <c r="FO503" s="147"/>
      <c r="FP503" s="147"/>
      <c r="FQ503" s="147"/>
      <c r="FR503" s="147"/>
      <c r="FS503" s="147"/>
      <c r="FT503" s="147"/>
      <c r="FU503" s="147"/>
      <c r="FV503" s="147"/>
      <c r="FW503" s="147"/>
      <c r="FX503" s="147"/>
      <c r="FY503" s="147"/>
      <c r="FZ503" s="147"/>
      <c r="GA503" s="147"/>
      <c r="GB503" s="147"/>
      <c r="GC503" s="147"/>
      <c r="GD503" s="147"/>
      <c r="GE503" s="147"/>
      <c r="GF503" s="147"/>
      <c r="GG503" s="147"/>
      <c r="GH503" s="147"/>
      <c r="GI503" s="147"/>
      <c r="GJ503" s="147"/>
      <c r="GK503" s="147"/>
      <c r="GL503" s="147"/>
      <c r="GM503" s="147"/>
      <c r="GN503" s="147"/>
      <c r="GO503" s="96"/>
    </row>
    <row r="504" spans="1:197" ht="13.5" customHeight="1">
      <c r="A504" s="357"/>
      <c r="B504" s="419"/>
      <c r="C504" s="361"/>
      <c r="D504" s="370"/>
      <c r="E504" s="339"/>
      <c r="F504" s="346"/>
      <c r="G504" s="366"/>
      <c r="H504" s="199"/>
      <c r="I504" s="165" t="s">
        <v>119</v>
      </c>
      <c r="J504" s="160"/>
      <c r="K504" s="160"/>
      <c r="L504" s="155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336"/>
      <c r="X504" s="40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DY504" s="147"/>
      <c r="DZ504" s="147"/>
      <c r="EA504" s="147"/>
      <c r="EB504" s="147"/>
      <c r="EC504" s="147"/>
      <c r="ED504" s="147"/>
      <c r="EE504" s="147"/>
      <c r="EF504" s="147"/>
      <c r="EG504" s="147"/>
      <c r="EH504" s="147"/>
      <c r="EI504" s="147"/>
      <c r="EJ504" s="147"/>
      <c r="EK504" s="147"/>
      <c r="EL504" s="147"/>
      <c r="EM504" s="147"/>
      <c r="EN504" s="147"/>
      <c r="EO504" s="147"/>
      <c r="EP504" s="147"/>
      <c r="EQ504" s="147"/>
      <c r="ER504" s="147"/>
      <c r="ES504" s="147"/>
      <c r="ET504" s="147"/>
      <c r="EU504" s="147"/>
      <c r="EV504" s="147"/>
      <c r="EW504" s="147"/>
      <c r="EX504" s="147"/>
      <c r="EY504" s="147"/>
      <c r="EZ504" s="147"/>
      <c r="FA504" s="147"/>
      <c r="FB504" s="147"/>
      <c r="FC504" s="147"/>
      <c r="FD504" s="147"/>
      <c r="FE504" s="147"/>
      <c r="FF504" s="147"/>
      <c r="FG504" s="147"/>
      <c r="FH504" s="147"/>
      <c r="FI504" s="147"/>
      <c r="FJ504" s="147"/>
      <c r="FK504" s="147"/>
      <c r="FL504" s="147"/>
      <c r="FM504" s="147"/>
      <c r="FN504" s="147"/>
      <c r="FO504" s="147"/>
      <c r="FP504" s="147"/>
      <c r="FQ504" s="147"/>
      <c r="FR504" s="147"/>
      <c r="FS504" s="147"/>
      <c r="FT504" s="147"/>
      <c r="FU504" s="147"/>
      <c r="FV504" s="147"/>
      <c r="FW504" s="147"/>
      <c r="FX504" s="147"/>
      <c r="FY504" s="147"/>
      <c r="FZ504" s="147"/>
      <c r="GA504" s="147"/>
      <c r="GB504" s="147"/>
      <c r="GC504" s="147"/>
      <c r="GD504" s="147"/>
      <c r="GE504" s="147"/>
      <c r="GF504" s="147"/>
      <c r="GG504" s="147"/>
      <c r="GH504" s="147"/>
      <c r="GI504" s="147"/>
      <c r="GJ504" s="147"/>
      <c r="GK504" s="147"/>
      <c r="GL504" s="147"/>
      <c r="GM504" s="147"/>
      <c r="GN504" s="147"/>
      <c r="GO504" s="96"/>
    </row>
    <row r="505" spans="1:197" ht="21.75" customHeight="1">
      <c r="A505" s="358"/>
      <c r="B505" s="420"/>
      <c r="C505" s="362"/>
      <c r="D505" s="371"/>
      <c r="E505" s="339"/>
      <c r="F505" s="346"/>
      <c r="G505" s="366"/>
      <c r="H505" s="199"/>
      <c r="I505" s="159" t="s">
        <v>26</v>
      </c>
      <c r="J505" s="160"/>
      <c r="K505" s="160"/>
      <c r="L505" s="160">
        <f t="shared" ref="L505:N505" si="143">SUM(L501:L504)</f>
        <v>0</v>
      </c>
      <c r="M505" s="160">
        <f t="shared" si="143"/>
        <v>0</v>
      </c>
      <c r="N505" s="332">
        <f t="shared" si="143"/>
        <v>49000</v>
      </c>
      <c r="O505" s="160">
        <f>SUM(O501:O504)</f>
        <v>0</v>
      </c>
      <c r="P505" s="160"/>
      <c r="Q505" s="160"/>
      <c r="R505" s="160"/>
      <c r="S505" s="160"/>
      <c r="T505" s="160"/>
      <c r="U505" s="160"/>
      <c r="V505" s="160"/>
      <c r="W505" s="336"/>
      <c r="X505" s="40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DY505" s="147"/>
      <c r="DZ505" s="147"/>
      <c r="EA505" s="147"/>
      <c r="EB505" s="147"/>
      <c r="EC505" s="147"/>
      <c r="ED505" s="147"/>
      <c r="EE505" s="147"/>
      <c r="EF505" s="147"/>
      <c r="EG505" s="147"/>
      <c r="EH505" s="147"/>
      <c r="EI505" s="147"/>
      <c r="EJ505" s="147"/>
      <c r="EK505" s="147"/>
      <c r="EL505" s="147"/>
      <c r="EM505" s="147"/>
      <c r="EN505" s="147"/>
      <c r="EO505" s="147"/>
      <c r="EP505" s="147"/>
      <c r="EQ505" s="147"/>
      <c r="ER505" s="147"/>
      <c r="ES505" s="147"/>
      <c r="ET505" s="147"/>
      <c r="EU505" s="147"/>
      <c r="EV505" s="147"/>
      <c r="EW505" s="147"/>
      <c r="EX505" s="147"/>
      <c r="EY505" s="147"/>
      <c r="EZ505" s="147"/>
      <c r="FA505" s="147"/>
      <c r="FB505" s="147"/>
      <c r="FC505" s="147"/>
      <c r="FD505" s="147"/>
      <c r="FE505" s="147"/>
      <c r="FF505" s="147"/>
      <c r="FG505" s="147"/>
      <c r="FH505" s="147"/>
      <c r="FI505" s="147"/>
      <c r="FJ505" s="147"/>
      <c r="FK505" s="147"/>
      <c r="FL505" s="147"/>
      <c r="FM505" s="147"/>
      <c r="FN505" s="147"/>
      <c r="FO505" s="147"/>
      <c r="FP505" s="147"/>
      <c r="FQ505" s="147"/>
      <c r="FR505" s="147"/>
      <c r="FS505" s="147"/>
      <c r="FT505" s="147"/>
      <c r="FU505" s="147"/>
      <c r="FV505" s="147"/>
      <c r="FW505" s="147"/>
      <c r="FX505" s="147"/>
      <c r="FY505" s="147"/>
      <c r="FZ505" s="147"/>
      <c r="GA505" s="147"/>
      <c r="GB505" s="147"/>
      <c r="GC505" s="147"/>
      <c r="GD505" s="147"/>
      <c r="GE505" s="147"/>
      <c r="GF505" s="147"/>
      <c r="GG505" s="147"/>
      <c r="GH505" s="147"/>
      <c r="GI505" s="147"/>
      <c r="GJ505" s="147"/>
      <c r="GK505" s="147"/>
      <c r="GL505" s="147"/>
      <c r="GM505" s="147"/>
      <c r="GN505" s="147"/>
      <c r="GO505" s="96"/>
    </row>
    <row r="506" spans="1:197" ht="14.25" hidden="1" customHeight="1">
      <c r="A506" s="356">
        <v>29</v>
      </c>
      <c r="B506" s="419"/>
      <c r="C506" s="360">
        <v>2021</v>
      </c>
      <c r="D506" s="369">
        <v>2023</v>
      </c>
      <c r="E506" s="339" t="s">
        <v>27</v>
      </c>
      <c r="F506" s="346">
        <v>0</v>
      </c>
      <c r="G506" s="366">
        <v>60016</v>
      </c>
      <c r="H506" s="199"/>
      <c r="I506" s="182" t="s">
        <v>28</v>
      </c>
      <c r="J506" s="160"/>
      <c r="K506" s="160"/>
      <c r="L506" s="155"/>
      <c r="M506" s="208">
        <v>0</v>
      </c>
      <c r="N506" s="155"/>
      <c r="O506" s="155"/>
      <c r="P506" s="186"/>
      <c r="Q506" s="186"/>
      <c r="R506" s="186"/>
      <c r="S506" s="186"/>
      <c r="T506" s="186"/>
      <c r="U506" s="186"/>
      <c r="V506" s="186"/>
      <c r="W506" s="336">
        <f>SUM(L510:V510)</f>
        <v>0</v>
      </c>
      <c r="X506" s="40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DY506" s="147"/>
      <c r="DZ506" s="147"/>
      <c r="EA506" s="147"/>
      <c r="EB506" s="147"/>
      <c r="EC506" s="147"/>
      <c r="ED506" s="147"/>
      <c r="EE506" s="147"/>
      <c r="EF506" s="147"/>
      <c r="EG506" s="147"/>
      <c r="EH506" s="147"/>
      <c r="EI506" s="147"/>
      <c r="EJ506" s="147"/>
      <c r="EK506" s="147"/>
      <c r="EL506" s="147"/>
      <c r="EM506" s="147"/>
      <c r="EN506" s="147"/>
      <c r="EO506" s="147"/>
      <c r="EP506" s="147"/>
      <c r="EQ506" s="147"/>
      <c r="ER506" s="147"/>
      <c r="ES506" s="147"/>
      <c r="ET506" s="147"/>
      <c r="EU506" s="147"/>
      <c r="EV506" s="147"/>
      <c r="EW506" s="147"/>
      <c r="EX506" s="147"/>
      <c r="EY506" s="147"/>
      <c r="EZ506" s="147"/>
      <c r="FA506" s="147"/>
      <c r="FB506" s="147"/>
      <c r="FC506" s="147"/>
      <c r="FD506" s="147"/>
      <c r="FE506" s="147"/>
      <c r="FF506" s="147"/>
      <c r="FG506" s="147"/>
      <c r="FH506" s="147"/>
      <c r="FI506" s="147"/>
      <c r="FJ506" s="147"/>
      <c r="FK506" s="147"/>
      <c r="FL506" s="147"/>
      <c r="FM506" s="147"/>
      <c r="FN506" s="147"/>
      <c r="FO506" s="147"/>
      <c r="FP506" s="147"/>
      <c r="FQ506" s="147"/>
      <c r="FR506" s="147"/>
      <c r="FS506" s="147"/>
      <c r="FT506" s="147"/>
      <c r="FU506" s="147"/>
      <c r="FV506" s="147"/>
      <c r="FW506" s="147"/>
      <c r="FX506" s="147"/>
      <c r="FY506" s="147"/>
      <c r="FZ506" s="147"/>
      <c r="GA506" s="147"/>
      <c r="GB506" s="147"/>
      <c r="GC506" s="147"/>
      <c r="GD506" s="147"/>
      <c r="GE506" s="147"/>
      <c r="GF506" s="147"/>
      <c r="GG506" s="147"/>
      <c r="GH506" s="147"/>
      <c r="GI506" s="147"/>
      <c r="GJ506" s="147"/>
      <c r="GK506" s="147"/>
      <c r="GL506" s="147"/>
      <c r="GM506" s="147"/>
      <c r="GN506" s="147"/>
      <c r="GO506" s="96"/>
    </row>
    <row r="507" spans="1:197" ht="14.25" hidden="1" customHeight="1">
      <c r="A507" s="357"/>
      <c r="B507" s="419"/>
      <c r="C507" s="361"/>
      <c r="D507" s="370"/>
      <c r="E507" s="339"/>
      <c r="F507" s="346"/>
      <c r="G507" s="366"/>
      <c r="H507" s="199"/>
      <c r="I507" s="165" t="s">
        <v>31</v>
      </c>
      <c r="J507" s="160"/>
      <c r="K507" s="160"/>
      <c r="L507" s="186"/>
      <c r="M507" s="98"/>
      <c r="N507" s="186"/>
      <c r="O507" s="186"/>
      <c r="P507" s="186"/>
      <c r="Q507" s="186"/>
      <c r="R507" s="186"/>
      <c r="S507" s="186"/>
      <c r="T507" s="186"/>
      <c r="U507" s="186"/>
      <c r="V507" s="186"/>
      <c r="W507" s="336"/>
      <c r="X507" s="40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147"/>
      <c r="EB507" s="147"/>
      <c r="EC507" s="147"/>
      <c r="ED507" s="147"/>
      <c r="EE507" s="147"/>
      <c r="EF507" s="147"/>
      <c r="EG507" s="147"/>
      <c r="EH507" s="147"/>
      <c r="EI507" s="147"/>
      <c r="EJ507" s="147"/>
      <c r="EK507" s="147"/>
      <c r="EL507" s="147"/>
      <c r="EM507" s="147"/>
      <c r="EN507" s="147"/>
      <c r="EO507" s="147"/>
      <c r="EP507" s="147"/>
      <c r="EQ507" s="147"/>
      <c r="ER507" s="147"/>
      <c r="ES507" s="147"/>
      <c r="ET507" s="147"/>
      <c r="EU507" s="147"/>
      <c r="EV507" s="147"/>
      <c r="EW507" s="147"/>
      <c r="EX507" s="147"/>
      <c r="EY507" s="147"/>
      <c r="EZ507" s="147"/>
      <c r="FA507" s="147"/>
      <c r="FB507" s="147"/>
      <c r="FC507" s="147"/>
      <c r="FD507" s="147"/>
      <c r="FE507" s="147"/>
      <c r="FF507" s="147"/>
      <c r="FG507" s="147"/>
      <c r="FH507" s="147"/>
      <c r="FI507" s="147"/>
      <c r="FJ507" s="147"/>
      <c r="FK507" s="147"/>
      <c r="FL507" s="147"/>
      <c r="FM507" s="147"/>
      <c r="FN507" s="147"/>
      <c r="FO507" s="147"/>
      <c r="FP507" s="147"/>
      <c r="FQ507" s="147"/>
      <c r="FR507" s="147"/>
      <c r="FS507" s="147"/>
      <c r="FT507" s="147"/>
      <c r="FU507" s="147"/>
      <c r="FV507" s="147"/>
      <c r="FW507" s="147"/>
      <c r="FX507" s="147"/>
      <c r="FY507" s="147"/>
      <c r="FZ507" s="147"/>
      <c r="GA507" s="147"/>
      <c r="GB507" s="147"/>
      <c r="GC507" s="147"/>
      <c r="GD507" s="147"/>
      <c r="GE507" s="147"/>
      <c r="GF507" s="147"/>
      <c r="GG507" s="147"/>
      <c r="GH507" s="147"/>
      <c r="GI507" s="147"/>
      <c r="GJ507" s="147"/>
      <c r="GK507" s="147"/>
      <c r="GL507" s="147"/>
      <c r="GM507" s="147"/>
      <c r="GN507" s="147"/>
      <c r="GO507" s="96"/>
    </row>
    <row r="508" spans="1:197" ht="14.25" hidden="1" customHeight="1">
      <c r="A508" s="357"/>
      <c r="B508" s="419"/>
      <c r="C508" s="361"/>
      <c r="D508" s="370"/>
      <c r="E508" s="339"/>
      <c r="F508" s="346"/>
      <c r="G508" s="366"/>
      <c r="H508" s="199"/>
      <c r="I508" s="165" t="s">
        <v>30</v>
      </c>
      <c r="J508" s="160"/>
      <c r="K508" s="160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336"/>
      <c r="X508" s="40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147"/>
      <c r="EB508" s="147"/>
      <c r="EC508" s="147"/>
      <c r="ED508" s="147"/>
      <c r="EE508" s="147"/>
      <c r="EF508" s="147"/>
      <c r="EG508" s="147"/>
      <c r="EH508" s="147"/>
      <c r="EI508" s="147"/>
      <c r="EJ508" s="147"/>
      <c r="EK508" s="147"/>
      <c r="EL508" s="147"/>
      <c r="EM508" s="147"/>
      <c r="EN508" s="147"/>
      <c r="EO508" s="147"/>
      <c r="EP508" s="147"/>
      <c r="EQ508" s="147"/>
      <c r="ER508" s="147"/>
      <c r="ES508" s="147"/>
      <c r="ET508" s="147"/>
      <c r="EU508" s="147"/>
      <c r="EV508" s="147"/>
      <c r="EW508" s="147"/>
      <c r="EX508" s="147"/>
      <c r="EY508" s="147"/>
      <c r="EZ508" s="147"/>
      <c r="FA508" s="147"/>
      <c r="FB508" s="147"/>
      <c r="FC508" s="147"/>
      <c r="FD508" s="147"/>
      <c r="FE508" s="147"/>
      <c r="FF508" s="147"/>
      <c r="FG508" s="147"/>
      <c r="FH508" s="147"/>
      <c r="FI508" s="147"/>
      <c r="FJ508" s="147"/>
      <c r="FK508" s="147"/>
      <c r="FL508" s="147"/>
      <c r="FM508" s="147"/>
      <c r="FN508" s="147"/>
      <c r="FO508" s="147"/>
      <c r="FP508" s="147"/>
      <c r="FQ508" s="147"/>
      <c r="FR508" s="147"/>
      <c r="FS508" s="147"/>
      <c r="FT508" s="147"/>
      <c r="FU508" s="147"/>
      <c r="FV508" s="147"/>
      <c r="FW508" s="147"/>
      <c r="FX508" s="147"/>
      <c r="FY508" s="147"/>
      <c r="FZ508" s="147"/>
      <c r="GA508" s="147"/>
      <c r="GB508" s="147"/>
      <c r="GC508" s="147"/>
      <c r="GD508" s="147"/>
      <c r="GE508" s="147"/>
      <c r="GF508" s="147"/>
      <c r="GG508" s="147"/>
      <c r="GH508" s="147"/>
      <c r="GI508" s="147"/>
      <c r="GJ508" s="147"/>
      <c r="GK508" s="147"/>
      <c r="GL508" s="147"/>
      <c r="GM508" s="147"/>
      <c r="GN508" s="147"/>
      <c r="GO508" s="96"/>
    </row>
    <row r="509" spans="1:197" ht="12.75" hidden="1" customHeight="1">
      <c r="A509" s="357"/>
      <c r="B509" s="419"/>
      <c r="C509" s="361"/>
      <c r="D509" s="370"/>
      <c r="E509" s="339"/>
      <c r="F509" s="346"/>
      <c r="G509" s="366"/>
      <c r="H509" s="90">
        <v>6050</v>
      </c>
      <c r="I509" s="165" t="s">
        <v>55</v>
      </c>
      <c r="J509" s="160"/>
      <c r="K509" s="160"/>
      <c r="L509" s="155"/>
      <c r="M509" s="186">
        <v>0</v>
      </c>
      <c r="N509" s="186"/>
      <c r="O509" s="186"/>
      <c r="P509" s="186"/>
      <c r="Q509" s="186"/>
      <c r="R509" s="186"/>
      <c r="S509" s="186"/>
      <c r="T509" s="186"/>
      <c r="U509" s="186"/>
      <c r="V509" s="186"/>
      <c r="W509" s="336"/>
      <c r="X509" s="40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147"/>
      <c r="EB509" s="147"/>
      <c r="EC509" s="147"/>
      <c r="ED509" s="147"/>
      <c r="EE509" s="147"/>
      <c r="EF509" s="147"/>
      <c r="EG509" s="147"/>
      <c r="EH509" s="147"/>
      <c r="EI509" s="147"/>
      <c r="EJ509" s="147"/>
      <c r="EK509" s="147"/>
      <c r="EL509" s="147"/>
      <c r="EM509" s="147"/>
      <c r="EN509" s="147"/>
      <c r="EO509" s="147"/>
      <c r="EP509" s="147"/>
      <c r="EQ509" s="147"/>
      <c r="ER509" s="147"/>
      <c r="ES509" s="147"/>
      <c r="ET509" s="147"/>
      <c r="EU509" s="147"/>
      <c r="EV509" s="147"/>
      <c r="EW509" s="147"/>
      <c r="EX509" s="147"/>
      <c r="EY509" s="147"/>
      <c r="EZ509" s="147"/>
      <c r="FA509" s="147"/>
      <c r="FB509" s="147"/>
      <c r="FC509" s="147"/>
      <c r="FD509" s="147"/>
      <c r="FE509" s="147"/>
      <c r="FF509" s="147"/>
      <c r="FG509" s="147"/>
      <c r="FH509" s="147"/>
      <c r="FI509" s="147"/>
      <c r="FJ509" s="147"/>
      <c r="FK509" s="147"/>
      <c r="FL509" s="147"/>
      <c r="FM509" s="147"/>
      <c r="FN509" s="147"/>
      <c r="FO509" s="147"/>
      <c r="FP509" s="147"/>
      <c r="FQ509" s="147"/>
      <c r="FR509" s="147"/>
      <c r="FS509" s="147"/>
      <c r="FT509" s="147"/>
      <c r="FU509" s="147"/>
      <c r="FV509" s="147"/>
      <c r="FW509" s="147"/>
      <c r="FX509" s="147"/>
      <c r="FY509" s="147"/>
      <c r="FZ509" s="147"/>
      <c r="GA509" s="147"/>
      <c r="GB509" s="147"/>
      <c r="GC509" s="147"/>
      <c r="GD509" s="147"/>
      <c r="GE509" s="147"/>
      <c r="GF509" s="147"/>
      <c r="GG509" s="147"/>
      <c r="GH509" s="147"/>
      <c r="GI509" s="147"/>
      <c r="GJ509" s="147"/>
      <c r="GK509" s="147"/>
      <c r="GL509" s="147"/>
      <c r="GM509" s="147"/>
      <c r="GN509" s="147"/>
      <c r="GO509" s="96"/>
    </row>
    <row r="510" spans="1:197" ht="13.5" hidden="1" customHeight="1">
      <c r="A510" s="358"/>
      <c r="B510" s="420"/>
      <c r="C510" s="362"/>
      <c r="D510" s="371"/>
      <c r="E510" s="339"/>
      <c r="F510" s="346"/>
      <c r="G510" s="366"/>
      <c r="H510" s="199"/>
      <c r="I510" s="159" t="s">
        <v>26</v>
      </c>
      <c r="J510" s="160"/>
      <c r="K510" s="160"/>
      <c r="L510" s="160">
        <f t="shared" ref="L510:O510" si="144">SUM(L506:L509)</f>
        <v>0</v>
      </c>
      <c r="M510" s="160">
        <f t="shared" si="144"/>
        <v>0</v>
      </c>
      <c r="N510" s="160">
        <f t="shared" si="144"/>
        <v>0</v>
      </c>
      <c r="O510" s="160">
        <f t="shared" si="144"/>
        <v>0</v>
      </c>
      <c r="P510" s="160"/>
      <c r="Q510" s="160"/>
      <c r="R510" s="160"/>
      <c r="S510" s="160"/>
      <c r="T510" s="160"/>
      <c r="U510" s="160"/>
      <c r="V510" s="160"/>
      <c r="W510" s="336"/>
      <c r="X510" s="40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147"/>
      <c r="EB510" s="147"/>
      <c r="EC510" s="147"/>
      <c r="ED510" s="147"/>
      <c r="EE510" s="147"/>
      <c r="EF510" s="147"/>
      <c r="EG510" s="147"/>
      <c r="EH510" s="147"/>
      <c r="EI510" s="147"/>
      <c r="EJ510" s="147"/>
      <c r="EK510" s="147"/>
      <c r="EL510" s="147"/>
      <c r="EM510" s="147"/>
      <c r="EN510" s="147"/>
      <c r="EO510" s="147"/>
      <c r="EP510" s="147"/>
      <c r="EQ510" s="147"/>
      <c r="ER510" s="147"/>
      <c r="ES510" s="147"/>
      <c r="ET510" s="147"/>
      <c r="EU510" s="147"/>
      <c r="EV510" s="147"/>
      <c r="EW510" s="147"/>
      <c r="EX510" s="147"/>
      <c r="EY510" s="147"/>
      <c r="EZ510" s="147"/>
      <c r="FA510" s="147"/>
      <c r="FB510" s="147"/>
      <c r="FC510" s="147"/>
      <c r="FD510" s="147"/>
      <c r="FE510" s="147"/>
      <c r="FF510" s="147"/>
      <c r="FG510" s="147"/>
      <c r="FH510" s="147"/>
      <c r="FI510" s="147"/>
      <c r="FJ510" s="147"/>
      <c r="FK510" s="147"/>
      <c r="FL510" s="147"/>
      <c r="FM510" s="147"/>
      <c r="FN510" s="147"/>
      <c r="FO510" s="147"/>
      <c r="FP510" s="147"/>
      <c r="FQ510" s="147"/>
      <c r="FR510" s="147"/>
      <c r="FS510" s="147"/>
      <c r="FT510" s="147"/>
      <c r="FU510" s="147"/>
      <c r="FV510" s="147"/>
      <c r="FW510" s="147"/>
      <c r="FX510" s="147"/>
      <c r="FY510" s="147"/>
      <c r="FZ510" s="147"/>
      <c r="GA510" s="147"/>
      <c r="GB510" s="147"/>
      <c r="GC510" s="147"/>
      <c r="GD510" s="147"/>
      <c r="GE510" s="147"/>
      <c r="GF510" s="147"/>
      <c r="GG510" s="147"/>
      <c r="GH510" s="147"/>
      <c r="GI510" s="147"/>
      <c r="GJ510" s="147"/>
      <c r="GK510" s="147"/>
      <c r="GL510" s="147"/>
      <c r="GM510" s="147"/>
      <c r="GN510" s="147"/>
      <c r="GO510" s="96"/>
    </row>
    <row r="511" spans="1:197" ht="12.75" hidden="1" customHeight="1">
      <c r="A511" s="546">
        <v>41</v>
      </c>
      <c r="B511" s="539" t="s">
        <v>185</v>
      </c>
      <c r="C511" s="352">
        <v>2024</v>
      </c>
      <c r="D511" s="352">
        <v>2032</v>
      </c>
      <c r="E511" s="339" t="s">
        <v>252</v>
      </c>
      <c r="F511" s="341">
        <f>W511+5000-5000</f>
        <v>0</v>
      </c>
      <c r="G511" s="345">
        <v>60016</v>
      </c>
      <c r="H511" s="90">
        <v>6050</v>
      </c>
      <c r="I511" s="58" t="s">
        <v>28</v>
      </c>
      <c r="J511" s="84">
        <v>20000</v>
      </c>
      <c r="K511" s="62"/>
      <c r="L511" s="84"/>
      <c r="M511" s="84"/>
      <c r="N511" s="62"/>
      <c r="O511" s="62"/>
      <c r="P511" s="84"/>
      <c r="Q511" s="84"/>
      <c r="R511" s="84">
        <v>0</v>
      </c>
      <c r="S511" s="84">
        <v>0</v>
      </c>
      <c r="T511" s="84">
        <v>0</v>
      </c>
      <c r="U511" s="62"/>
      <c r="V511" s="62"/>
      <c r="W511" s="349">
        <f>SUM(L515:V515)</f>
        <v>0</v>
      </c>
      <c r="X511" s="40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147"/>
      <c r="EB511" s="147"/>
      <c r="EC511" s="147"/>
      <c r="ED511" s="147"/>
      <c r="EE511" s="147"/>
      <c r="EF511" s="147"/>
      <c r="EG511" s="147"/>
      <c r="EH511" s="147"/>
      <c r="EI511" s="147"/>
      <c r="EJ511" s="147"/>
      <c r="EK511" s="147"/>
      <c r="EL511" s="147"/>
      <c r="EM511" s="147"/>
      <c r="EN511" s="147"/>
      <c r="EO511" s="147"/>
      <c r="EP511" s="147"/>
      <c r="EQ511" s="147"/>
      <c r="ER511" s="147"/>
      <c r="ES511" s="147"/>
      <c r="ET511" s="147"/>
      <c r="EU511" s="147"/>
      <c r="EV511" s="147"/>
      <c r="EW511" s="147"/>
      <c r="EX511" s="147"/>
      <c r="EY511" s="147"/>
      <c r="EZ511" s="147"/>
      <c r="FA511" s="147"/>
      <c r="FB511" s="147"/>
      <c r="FC511" s="147"/>
      <c r="FD511" s="147"/>
      <c r="FE511" s="147"/>
      <c r="FF511" s="147"/>
      <c r="FG511" s="147"/>
      <c r="FH511" s="147"/>
      <c r="FI511" s="147"/>
      <c r="FJ511" s="147"/>
      <c r="FK511" s="147"/>
      <c r="FL511" s="147"/>
      <c r="FM511" s="147"/>
      <c r="FN511" s="147"/>
      <c r="FO511" s="147"/>
      <c r="FP511" s="147"/>
      <c r="FQ511" s="147"/>
      <c r="FR511" s="147"/>
      <c r="FS511" s="147"/>
      <c r="FT511" s="147"/>
      <c r="FU511" s="147"/>
      <c r="FV511" s="147"/>
      <c r="FW511" s="147"/>
      <c r="FX511" s="147"/>
      <c r="FY511" s="147"/>
      <c r="FZ511" s="147"/>
      <c r="GA511" s="147"/>
      <c r="GB511" s="147"/>
      <c r="GC511" s="147"/>
      <c r="GD511" s="147"/>
      <c r="GE511" s="147"/>
      <c r="GF511" s="147"/>
      <c r="GG511" s="147"/>
      <c r="GH511" s="147"/>
      <c r="GI511" s="147"/>
      <c r="GJ511" s="147"/>
      <c r="GK511" s="147"/>
      <c r="GL511" s="147"/>
      <c r="GM511" s="147"/>
      <c r="GN511" s="147"/>
      <c r="GO511" s="96"/>
    </row>
    <row r="512" spans="1:197" ht="12.75" hidden="1" customHeight="1">
      <c r="A512" s="547"/>
      <c r="B512" s="540"/>
      <c r="C512" s="352"/>
      <c r="D512" s="352"/>
      <c r="E512" s="339"/>
      <c r="F512" s="341"/>
      <c r="G512" s="345"/>
      <c r="H512" s="90"/>
      <c r="I512" s="61" t="s">
        <v>31</v>
      </c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349"/>
      <c r="X512" s="40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147"/>
      <c r="EB512" s="147"/>
      <c r="EC512" s="147"/>
      <c r="ED512" s="147"/>
      <c r="EE512" s="147"/>
      <c r="EF512" s="147"/>
      <c r="EG512" s="147"/>
      <c r="EH512" s="147"/>
      <c r="EI512" s="147"/>
      <c r="EJ512" s="147"/>
      <c r="EK512" s="147"/>
      <c r="EL512" s="147"/>
      <c r="EM512" s="147"/>
      <c r="EN512" s="147"/>
      <c r="EO512" s="147"/>
      <c r="EP512" s="147"/>
      <c r="EQ512" s="147"/>
      <c r="ER512" s="147"/>
      <c r="ES512" s="147"/>
      <c r="ET512" s="147"/>
      <c r="EU512" s="147"/>
      <c r="EV512" s="147"/>
      <c r="EW512" s="147"/>
      <c r="EX512" s="147"/>
      <c r="EY512" s="147"/>
      <c r="EZ512" s="147"/>
      <c r="FA512" s="147"/>
      <c r="FB512" s="147"/>
      <c r="FC512" s="147"/>
      <c r="FD512" s="147"/>
      <c r="FE512" s="147"/>
      <c r="FF512" s="147"/>
      <c r="FG512" s="147"/>
      <c r="FH512" s="147"/>
      <c r="FI512" s="147"/>
      <c r="FJ512" s="147"/>
      <c r="FK512" s="147"/>
      <c r="FL512" s="147"/>
      <c r="FM512" s="147"/>
      <c r="FN512" s="147"/>
      <c r="FO512" s="147"/>
      <c r="FP512" s="147"/>
      <c r="FQ512" s="147"/>
      <c r="FR512" s="147"/>
      <c r="FS512" s="147"/>
      <c r="FT512" s="147"/>
      <c r="FU512" s="147"/>
      <c r="FV512" s="147"/>
      <c r="FW512" s="147"/>
      <c r="FX512" s="147"/>
      <c r="FY512" s="147"/>
      <c r="FZ512" s="147"/>
      <c r="GA512" s="147"/>
      <c r="GB512" s="147"/>
      <c r="GC512" s="147"/>
      <c r="GD512" s="147"/>
      <c r="GE512" s="147"/>
      <c r="GF512" s="147"/>
      <c r="GG512" s="147"/>
      <c r="GH512" s="147"/>
      <c r="GI512" s="147"/>
      <c r="GJ512" s="147"/>
      <c r="GK512" s="147"/>
      <c r="GL512" s="147"/>
      <c r="GM512" s="147"/>
      <c r="GN512" s="147"/>
      <c r="GO512" s="96"/>
    </row>
    <row r="513" spans="1:197" ht="12.75" hidden="1" customHeight="1">
      <c r="A513" s="547"/>
      <c r="B513" s="540"/>
      <c r="C513" s="352"/>
      <c r="D513" s="352"/>
      <c r="E513" s="339"/>
      <c r="F513" s="341"/>
      <c r="G513" s="345"/>
      <c r="H513" s="90"/>
      <c r="I513" s="61" t="s">
        <v>30</v>
      </c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349"/>
      <c r="X513" s="40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147"/>
      <c r="EB513" s="147"/>
      <c r="EC513" s="147"/>
      <c r="ED513" s="147"/>
      <c r="EE513" s="147"/>
      <c r="EF513" s="147"/>
      <c r="EG513" s="147"/>
      <c r="EH513" s="147"/>
      <c r="EI513" s="147"/>
      <c r="EJ513" s="147"/>
      <c r="EK513" s="147"/>
      <c r="EL513" s="147"/>
      <c r="EM513" s="147"/>
      <c r="EN513" s="147"/>
      <c r="EO513" s="147"/>
      <c r="EP513" s="147"/>
      <c r="EQ513" s="147"/>
      <c r="ER513" s="147"/>
      <c r="ES513" s="147"/>
      <c r="ET513" s="147"/>
      <c r="EU513" s="147"/>
      <c r="EV513" s="147"/>
      <c r="EW513" s="147"/>
      <c r="EX513" s="147"/>
      <c r="EY513" s="147"/>
      <c r="EZ513" s="147"/>
      <c r="FA513" s="147"/>
      <c r="FB513" s="147"/>
      <c r="FC513" s="147"/>
      <c r="FD513" s="147"/>
      <c r="FE513" s="147"/>
      <c r="FF513" s="147"/>
      <c r="FG513" s="147"/>
      <c r="FH513" s="147"/>
      <c r="FI513" s="147"/>
      <c r="FJ513" s="147"/>
      <c r="FK513" s="147"/>
      <c r="FL513" s="147"/>
      <c r="FM513" s="147"/>
      <c r="FN513" s="147"/>
      <c r="FO513" s="147"/>
      <c r="FP513" s="147"/>
      <c r="FQ513" s="147"/>
      <c r="FR513" s="147"/>
      <c r="FS513" s="147"/>
      <c r="FT513" s="147"/>
      <c r="FU513" s="147"/>
      <c r="FV513" s="147"/>
      <c r="FW513" s="147"/>
      <c r="FX513" s="147"/>
      <c r="FY513" s="147"/>
      <c r="FZ513" s="147"/>
      <c r="GA513" s="147"/>
      <c r="GB513" s="147"/>
      <c r="GC513" s="147"/>
      <c r="GD513" s="147"/>
      <c r="GE513" s="147"/>
      <c r="GF513" s="147"/>
      <c r="GG513" s="147"/>
      <c r="GH513" s="147"/>
      <c r="GI513" s="147"/>
      <c r="GJ513" s="147"/>
      <c r="GK513" s="147"/>
      <c r="GL513" s="147"/>
      <c r="GM513" s="147"/>
      <c r="GN513" s="147"/>
      <c r="GO513" s="96"/>
    </row>
    <row r="514" spans="1:197" ht="12.75" hidden="1" customHeight="1">
      <c r="A514" s="547"/>
      <c r="B514" s="540"/>
      <c r="C514" s="352"/>
      <c r="D514" s="352"/>
      <c r="E514" s="339"/>
      <c r="F514" s="341"/>
      <c r="G514" s="345"/>
      <c r="H514" s="90"/>
      <c r="I514" s="61" t="s">
        <v>70</v>
      </c>
      <c r="J514" s="62"/>
      <c r="K514" s="62">
        <v>14000</v>
      </c>
      <c r="L514" s="8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349"/>
      <c r="X514" s="40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147"/>
      <c r="EB514" s="147"/>
      <c r="EC514" s="147"/>
      <c r="ED514" s="147"/>
      <c r="EE514" s="147"/>
      <c r="EF514" s="147"/>
      <c r="EG514" s="147"/>
      <c r="EH514" s="147"/>
      <c r="EI514" s="147"/>
      <c r="EJ514" s="147"/>
      <c r="EK514" s="147"/>
      <c r="EL514" s="147"/>
      <c r="EM514" s="147"/>
      <c r="EN514" s="147"/>
      <c r="EO514" s="147"/>
      <c r="EP514" s="147"/>
      <c r="EQ514" s="147"/>
      <c r="ER514" s="147"/>
      <c r="ES514" s="147"/>
      <c r="ET514" s="147"/>
      <c r="EU514" s="147"/>
      <c r="EV514" s="147"/>
      <c r="EW514" s="147"/>
      <c r="EX514" s="147"/>
      <c r="EY514" s="147"/>
      <c r="EZ514" s="147"/>
      <c r="FA514" s="147"/>
      <c r="FB514" s="147"/>
      <c r="FC514" s="147"/>
      <c r="FD514" s="147"/>
      <c r="FE514" s="147"/>
      <c r="FF514" s="147"/>
      <c r="FG514" s="147"/>
      <c r="FH514" s="147"/>
      <c r="FI514" s="147"/>
      <c r="FJ514" s="147"/>
      <c r="FK514" s="147"/>
      <c r="FL514" s="147"/>
      <c r="FM514" s="147"/>
      <c r="FN514" s="147"/>
      <c r="FO514" s="147"/>
      <c r="FP514" s="147"/>
      <c r="FQ514" s="147"/>
      <c r="FR514" s="147"/>
      <c r="FS514" s="147"/>
      <c r="FT514" s="147"/>
      <c r="FU514" s="147"/>
      <c r="FV514" s="147"/>
      <c r="FW514" s="147"/>
      <c r="FX514" s="147"/>
      <c r="FY514" s="147"/>
      <c r="FZ514" s="147"/>
      <c r="GA514" s="147"/>
      <c r="GB514" s="147"/>
      <c r="GC514" s="147"/>
      <c r="GD514" s="147"/>
      <c r="GE514" s="147"/>
      <c r="GF514" s="147"/>
      <c r="GG514" s="147"/>
      <c r="GH514" s="147"/>
      <c r="GI514" s="147"/>
      <c r="GJ514" s="147"/>
      <c r="GK514" s="147"/>
      <c r="GL514" s="147"/>
      <c r="GM514" s="147"/>
      <c r="GN514" s="147"/>
      <c r="GO514" s="96"/>
    </row>
    <row r="515" spans="1:197" ht="12.75" hidden="1" customHeight="1">
      <c r="A515" s="548"/>
      <c r="B515" s="541"/>
      <c r="C515" s="352"/>
      <c r="D515" s="352"/>
      <c r="E515" s="339"/>
      <c r="F515" s="341"/>
      <c r="G515" s="345"/>
      <c r="H515" s="90"/>
      <c r="I515" s="64" t="s">
        <v>26</v>
      </c>
      <c r="J515" s="65">
        <f>SUM(J511:J514)</f>
        <v>20000</v>
      </c>
      <c r="K515" s="65">
        <f t="shared" ref="K515:V515" si="145">SUM(K511:K514)</f>
        <v>14000</v>
      </c>
      <c r="L515" s="65">
        <f t="shared" si="145"/>
        <v>0</v>
      </c>
      <c r="M515" s="65">
        <f t="shared" si="145"/>
        <v>0</v>
      </c>
      <c r="N515" s="65">
        <f t="shared" si="145"/>
        <v>0</v>
      </c>
      <c r="O515" s="65">
        <f t="shared" si="145"/>
        <v>0</v>
      </c>
      <c r="P515" s="65">
        <f t="shared" si="145"/>
        <v>0</v>
      </c>
      <c r="Q515" s="65">
        <f t="shared" si="145"/>
        <v>0</v>
      </c>
      <c r="R515" s="65">
        <f t="shared" si="145"/>
        <v>0</v>
      </c>
      <c r="S515" s="65">
        <f t="shared" si="145"/>
        <v>0</v>
      </c>
      <c r="T515" s="65">
        <f t="shared" si="145"/>
        <v>0</v>
      </c>
      <c r="U515" s="65">
        <f t="shared" si="145"/>
        <v>0</v>
      </c>
      <c r="V515" s="65">
        <f t="shared" si="145"/>
        <v>0</v>
      </c>
      <c r="W515" s="349"/>
      <c r="X515" s="40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  <c r="EE515" s="147"/>
      <c r="EF515" s="147"/>
      <c r="EG515" s="147"/>
      <c r="EH515" s="147"/>
      <c r="EI515" s="147"/>
      <c r="EJ515" s="147"/>
      <c r="EK515" s="147"/>
      <c r="EL515" s="147"/>
      <c r="EM515" s="147"/>
      <c r="EN515" s="147"/>
      <c r="EO515" s="147"/>
      <c r="EP515" s="147"/>
      <c r="EQ515" s="147"/>
      <c r="ER515" s="147"/>
      <c r="ES515" s="147"/>
      <c r="ET515" s="147"/>
      <c r="EU515" s="147"/>
      <c r="EV515" s="147"/>
      <c r="EW515" s="147"/>
      <c r="EX515" s="147"/>
      <c r="EY515" s="147"/>
      <c r="EZ515" s="147"/>
      <c r="FA515" s="147"/>
      <c r="FB515" s="147"/>
      <c r="FC515" s="147"/>
      <c r="FD515" s="147"/>
      <c r="FE515" s="147"/>
      <c r="FF515" s="147"/>
      <c r="FG515" s="147"/>
      <c r="FH515" s="147"/>
      <c r="FI515" s="147"/>
      <c r="FJ515" s="147"/>
      <c r="FK515" s="147"/>
      <c r="FL515" s="147"/>
      <c r="FM515" s="147"/>
      <c r="FN515" s="147"/>
      <c r="FO515" s="147"/>
      <c r="FP515" s="147"/>
      <c r="FQ515" s="147"/>
      <c r="FR515" s="147"/>
      <c r="FS515" s="147"/>
      <c r="FT515" s="147"/>
      <c r="FU515" s="147"/>
      <c r="FV515" s="147"/>
      <c r="FW515" s="147"/>
      <c r="FX515" s="147"/>
      <c r="FY515" s="147"/>
      <c r="FZ515" s="147"/>
      <c r="GA515" s="147"/>
      <c r="GB515" s="147"/>
      <c r="GC515" s="147"/>
      <c r="GD515" s="147"/>
      <c r="GE515" s="147"/>
      <c r="GF515" s="147"/>
      <c r="GG515" s="147"/>
      <c r="GH515" s="147"/>
      <c r="GI515" s="147"/>
      <c r="GJ515" s="147"/>
      <c r="GK515" s="147"/>
      <c r="GL515" s="147"/>
      <c r="GM515" s="147"/>
      <c r="GN515" s="147"/>
      <c r="GO515" s="96"/>
    </row>
    <row r="516" spans="1:197" ht="13.5" customHeight="1">
      <c r="A516" s="546">
        <v>28</v>
      </c>
      <c r="B516" s="542" t="s">
        <v>262</v>
      </c>
      <c r="C516" s="352">
        <v>2021</v>
      </c>
      <c r="D516" s="352">
        <v>2032</v>
      </c>
      <c r="E516" s="339" t="s">
        <v>252</v>
      </c>
      <c r="F516" s="341">
        <f>71955+W516</f>
        <v>1421955</v>
      </c>
      <c r="G516" s="345">
        <v>60016</v>
      </c>
      <c r="H516" s="90">
        <v>6050</v>
      </c>
      <c r="I516" s="58" t="s">
        <v>28</v>
      </c>
      <c r="J516" s="84">
        <v>20000</v>
      </c>
      <c r="K516" s="62"/>
      <c r="L516" s="84"/>
      <c r="M516" s="84"/>
      <c r="N516" s="62"/>
      <c r="O516" s="62"/>
      <c r="P516" s="84"/>
      <c r="Q516" s="84"/>
      <c r="R516" s="84">
        <v>350000</v>
      </c>
      <c r="S516" s="84">
        <v>500000</v>
      </c>
      <c r="T516" s="84">
        <v>500000</v>
      </c>
      <c r="U516" s="84"/>
      <c r="V516" s="84"/>
      <c r="W516" s="349">
        <f>SUM(L520:V520)</f>
        <v>1350000</v>
      </c>
      <c r="X516" s="40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147"/>
      <c r="EB516" s="147"/>
      <c r="EC516" s="147"/>
      <c r="ED516" s="147"/>
      <c r="EE516" s="147"/>
      <c r="EF516" s="147"/>
      <c r="EG516" s="147"/>
      <c r="EH516" s="147"/>
      <c r="EI516" s="147"/>
      <c r="EJ516" s="147"/>
      <c r="EK516" s="147"/>
      <c r="EL516" s="147"/>
      <c r="EM516" s="147"/>
      <c r="EN516" s="147"/>
      <c r="EO516" s="147"/>
      <c r="EP516" s="147"/>
      <c r="EQ516" s="147"/>
      <c r="ER516" s="147"/>
      <c r="ES516" s="147"/>
      <c r="ET516" s="147"/>
      <c r="EU516" s="147"/>
      <c r="EV516" s="147"/>
      <c r="EW516" s="147"/>
      <c r="EX516" s="147"/>
      <c r="EY516" s="147"/>
      <c r="EZ516" s="147"/>
      <c r="FA516" s="147"/>
      <c r="FB516" s="147"/>
      <c r="FC516" s="147"/>
      <c r="FD516" s="147"/>
      <c r="FE516" s="147"/>
      <c r="FF516" s="147"/>
      <c r="FG516" s="147"/>
      <c r="FH516" s="147"/>
      <c r="FI516" s="147"/>
      <c r="FJ516" s="147"/>
      <c r="FK516" s="147"/>
      <c r="FL516" s="147"/>
      <c r="FM516" s="147"/>
      <c r="FN516" s="147"/>
      <c r="FO516" s="147"/>
      <c r="FP516" s="147"/>
      <c r="FQ516" s="147"/>
      <c r="FR516" s="147"/>
      <c r="FS516" s="147"/>
      <c r="FT516" s="147"/>
      <c r="FU516" s="147"/>
      <c r="FV516" s="147"/>
      <c r="FW516" s="147"/>
      <c r="FX516" s="147"/>
      <c r="FY516" s="147"/>
      <c r="FZ516" s="147"/>
      <c r="GA516" s="147"/>
      <c r="GB516" s="147"/>
      <c r="GC516" s="147"/>
      <c r="GD516" s="147"/>
      <c r="GE516" s="147"/>
      <c r="GF516" s="147"/>
      <c r="GG516" s="147"/>
      <c r="GH516" s="147"/>
      <c r="GI516" s="147"/>
      <c r="GJ516" s="147"/>
      <c r="GK516" s="147"/>
      <c r="GL516" s="147"/>
      <c r="GM516" s="147"/>
      <c r="GN516" s="147"/>
      <c r="GO516" s="96"/>
    </row>
    <row r="517" spans="1:197" ht="13.5" customHeight="1">
      <c r="A517" s="547"/>
      <c r="B517" s="543"/>
      <c r="C517" s="352"/>
      <c r="D517" s="352"/>
      <c r="E517" s="339"/>
      <c r="F517" s="341"/>
      <c r="G517" s="345"/>
      <c r="H517" s="90"/>
      <c r="I517" s="61" t="s">
        <v>31</v>
      </c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349"/>
      <c r="X517" s="40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147"/>
      <c r="EB517" s="147"/>
      <c r="EC517" s="147"/>
      <c r="ED517" s="147"/>
      <c r="EE517" s="147"/>
      <c r="EF517" s="147"/>
      <c r="EG517" s="147"/>
      <c r="EH517" s="147"/>
      <c r="EI517" s="147"/>
      <c r="EJ517" s="147"/>
      <c r="EK517" s="147"/>
      <c r="EL517" s="147"/>
      <c r="EM517" s="147"/>
      <c r="EN517" s="147"/>
      <c r="EO517" s="147"/>
      <c r="EP517" s="147"/>
      <c r="EQ517" s="147"/>
      <c r="ER517" s="147"/>
      <c r="ES517" s="147"/>
      <c r="ET517" s="147"/>
      <c r="EU517" s="147"/>
      <c r="EV517" s="147"/>
      <c r="EW517" s="147"/>
      <c r="EX517" s="147"/>
      <c r="EY517" s="147"/>
      <c r="EZ517" s="147"/>
      <c r="FA517" s="147"/>
      <c r="FB517" s="147"/>
      <c r="FC517" s="147"/>
      <c r="FD517" s="147"/>
      <c r="FE517" s="147"/>
      <c r="FF517" s="147"/>
      <c r="FG517" s="147"/>
      <c r="FH517" s="147"/>
      <c r="FI517" s="147"/>
      <c r="FJ517" s="147"/>
      <c r="FK517" s="147"/>
      <c r="FL517" s="147"/>
      <c r="FM517" s="147"/>
      <c r="FN517" s="147"/>
      <c r="FO517" s="147"/>
      <c r="FP517" s="147"/>
      <c r="FQ517" s="147"/>
      <c r="FR517" s="147"/>
      <c r="FS517" s="147"/>
      <c r="FT517" s="147"/>
      <c r="FU517" s="147"/>
      <c r="FV517" s="147"/>
      <c r="FW517" s="147"/>
      <c r="FX517" s="147"/>
      <c r="FY517" s="147"/>
      <c r="FZ517" s="147"/>
      <c r="GA517" s="147"/>
      <c r="GB517" s="147"/>
      <c r="GC517" s="147"/>
      <c r="GD517" s="147"/>
      <c r="GE517" s="147"/>
      <c r="GF517" s="147"/>
      <c r="GG517" s="147"/>
      <c r="GH517" s="147"/>
      <c r="GI517" s="147"/>
      <c r="GJ517" s="147"/>
      <c r="GK517" s="147"/>
      <c r="GL517" s="147"/>
      <c r="GM517" s="147"/>
      <c r="GN517" s="147"/>
      <c r="GO517" s="96"/>
    </row>
    <row r="518" spans="1:197" ht="13.5" customHeight="1">
      <c r="A518" s="547"/>
      <c r="B518" s="543"/>
      <c r="C518" s="352"/>
      <c r="D518" s="352"/>
      <c r="E518" s="339"/>
      <c r="F518" s="341"/>
      <c r="G518" s="345"/>
      <c r="H518" s="90"/>
      <c r="I518" s="61" t="s">
        <v>30</v>
      </c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349"/>
      <c r="X518" s="40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147"/>
      <c r="EB518" s="147"/>
      <c r="EC518" s="147"/>
      <c r="ED518" s="147"/>
      <c r="EE518" s="147"/>
      <c r="EF518" s="147"/>
      <c r="EG518" s="147"/>
      <c r="EH518" s="147"/>
      <c r="EI518" s="147"/>
      <c r="EJ518" s="147"/>
      <c r="EK518" s="147"/>
      <c r="EL518" s="147"/>
      <c r="EM518" s="147"/>
      <c r="EN518" s="147"/>
      <c r="EO518" s="147"/>
      <c r="EP518" s="147"/>
      <c r="EQ518" s="147"/>
      <c r="ER518" s="147"/>
      <c r="ES518" s="147"/>
      <c r="ET518" s="147"/>
      <c r="EU518" s="147"/>
      <c r="EV518" s="147"/>
      <c r="EW518" s="147"/>
      <c r="EX518" s="147"/>
      <c r="EY518" s="147"/>
      <c r="EZ518" s="147"/>
      <c r="FA518" s="147"/>
      <c r="FB518" s="147"/>
      <c r="FC518" s="147"/>
      <c r="FD518" s="147"/>
      <c r="FE518" s="147"/>
      <c r="FF518" s="147"/>
      <c r="FG518" s="147"/>
      <c r="FH518" s="147"/>
      <c r="FI518" s="147"/>
      <c r="FJ518" s="147"/>
      <c r="FK518" s="147"/>
      <c r="FL518" s="147"/>
      <c r="FM518" s="147"/>
      <c r="FN518" s="147"/>
      <c r="FO518" s="147"/>
      <c r="FP518" s="147"/>
      <c r="FQ518" s="147"/>
      <c r="FR518" s="147"/>
      <c r="FS518" s="147"/>
      <c r="FT518" s="147"/>
      <c r="FU518" s="147"/>
      <c r="FV518" s="147"/>
      <c r="FW518" s="147"/>
      <c r="FX518" s="147"/>
      <c r="FY518" s="147"/>
      <c r="FZ518" s="147"/>
      <c r="GA518" s="147"/>
      <c r="GB518" s="147"/>
      <c r="GC518" s="147"/>
      <c r="GD518" s="147"/>
      <c r="GE518" s="147"/>
      <c r="GF518" s="147"/>
      <c r="GG518" s="147"/>
      <c r="GH518" s="147"/>
      <c r="GI518" s="147"/>
      <c r="GJ518" s="147"/>
      <c r="GK518" s="147"/>
      <c r="GL518" s="147"/>
      <c r="GM518" s="147"/>
      <c r="GN518" s="147"/>
      <c r="GO518" s="96"/>
    </row>
    <row r="519" spans="1:197" ht="13.5" customHeight="1">
      <c r="A519" s="547"/>
      <c r="B519" s="543"/>
      <c r="C519" s="352"/>
      <c r="D519" s="352"/>
      <c r="E519" s="339"/>
      <c r="F519" s="341"/>
      <c r="G519" s="345"/>
      <c r="H519" s="90"/>
      <c r="I519" s="61" t="s">
        <v>70</v>
      </c>
      <c r="J519" s="62"/>
      <c r="K519" s="62">
        <v>14000</v>
      </c>
      <c r="L519" s="8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349"/>
      <c r="X519" s="40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147"/>
      <c r="EB519" s="147"/>
      <c r="EC519" s="147"/>
      <c r="ED519" s="147"/>
      <c r="EE519" s="147"/>
      <c r="EF519" s="147"/>
      <c r="EG519" s="147"/>
      <c r="EH519" s="147"/>
      <c r="EI519" s="147"/>
      <c r="EJ519" s="147"/>
      <c r="EK519" s="147"/>
      <c r="EL519" s="147"/>
      <c r="EM519" s="147"/>
      <c r="EN519" s="147"/>
      <c r="EO519" s="147"/>
      <c r="EP519" s="147"/>
      <c r="EQ519" s="147"/>
      <c r="ER519" s="147"/>
      <c r="ES519" s="147"/>
      <c r="ET519" s="147"/>
      <c r="EU519" s="147"/>
      <c r="EV519" s="147"/>
      <c r="EW519" s="147"/>
      <c r="EX519" s="147"/>
      <c r="EY519" s="147"/>
      <c r="EZ519" s="147"/>
      <c r="FA519" s="147"/>
      <c r="FB519" s="147"/>
      <c r="FC519" s="147"/>
      <c r="FD519" s="147"/>
      <c r="FE519" s="147"/>
      <c r="FF519" s="147"/>
      <c r="FG519" s="147"/>
      <c r="FH519" s="147"/>
      <c r="FI519" s="147"/>
      <c r="FJ519" s="147"/>
      <c r="FK519" s="147"/>
      <c r="FL519" s="147"/>
      <c r="FM519" s="147"/>
      <c r="FN519" s="147"/>
      <c r="FO519" s="147"/>
      <c r="FP519" s="147"/>
      <c r="FQ519" s="147"/>
      <c r="FR519" s="147"/>
      <c r="FS519" s="147"/>
      <c r="FT519" s="147"/>
      <c r="FU519" s="147"/>
      <c r="FV519" s="147"/>
      <c r="FW519" s="147"/>
      <c r="FX519" s="147"/>
      <c r="FY519" s="147"/>
      <c r="FZ519" s="147"/>
      <c r="GA519" s="147"/>
      <c r="GB519" s="147"/>
      <c r="GC519" s="147"/>
      <c r="GD519" s="147"/>
      <c r="GE519" s="147"/>
      <c r="GF519" s="147"/>
      <c r="GG519" s="147"/>
      <c r="GH519" s="147"/>
      <c r="GI519" s="147"/>
      <c r="GJ519" s="147"/>
      <c r="GK519" s="147"/>
      <c r="GL519" s="147"/>
      <c r="GM519" s="147"/>
      <c r="GN519" s="147"/>
      <c r="GO519" s="96"/>
    </row>
    <row r="520" spans="1:197" ht="9" customHeight="1">
      <c r="A520" s="548"/>
      <c r="B520" s="544"/>
      <c r="C520" s="352"/>
      <c r="D520" s="352"/>
      <c r="E520" s="339"/>
      <c r="F520" s="341"/>
      <c r="G520" s="345"/>
      <c r="H520" s="90"/>
      <c r="I520" s="64" t="s">
        <v>26</v>
      </c>
      <c r="J520" s="65">
        <f>SUM(J516:J519)</f>
        <v>20000</v>
      </c>
      <c r="K520" s="65">
        <f t="shared" ref="K520:V520" si="146">SUM(K516:K519)</f>
        <v>14000</v>
      </c>
      <c r="L520" s="65">
        <f t="shared" si="146"/>
        <v>0</v>
      </c>
      <c r="M520" s="65">
        <f t="shared" si="146"/>
        <v>0</v>
      </c>
      <c r="N520" s="65">
        <f t="shared" si="146"/>
        <v>0</v>
      </c>
      <c r="O520" s="65">
        <f t="shared" si="146"/>
        <v>0</v>
      </c>
      <c r="P520" s="65">
        <f t="shared" si="146"/>
        <v>0</v>
      </c>
      <c r="Q520" s="65">
        <f t="shared" si="146"/>
        <v>0</v>
      </c>
      <c r="R520" s="65">
        <f t="shared" si="146"/>
        <v>350000</v>
      </c>
      <c r="S520" s="65">
        <f t="shared" si="146"/>
        <v>500000</v>
      </c>
      <c r="T520" s="65">
        <f t="shared" si="146"/>
        <v>500000</v>
      </c>
      <c r="U520" s="65">
        <f t="shared" si="146"/>
        <v>0</v>
      </c>
      <c r="V520" s="65">
        <f t="shared" si="146"/>
        <v>0</v>
      </c>
      <c r="W520" s="349"/>
      <c r="X520" s="40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DY520" s="147"/>
      <c r="DZ520" s="147"/>
      <c r="EA520" s="147"/>
      <c r="EB520" s="147"/>
      <c r="EC520" s="147"/>
      <c r="ED520" s="147"/>
      <c r="EE520" s="147"/>
      <c r="EF520" s="147"/>
      <c r="EG520" s="147"/>
      <c r="EH520" s="147"/>
      <c r="EI520" s="147"/>
      <c r="EJ520" s="147"/>
      <c r="EK520" s="147"/>
      <c r="EL520" s="147"/>
      <c r="EM520" s="147"/>
      <c r="EN520" s="147"/>
      <c r="EO520" s="147"/>
      <c r="EP520" s="147"/>
      <c r="EQ520" s="147"/>
      <c r="ER520" s="147"/>
      <c r="ES520" s="147"/>
      <c r="ET520" s="147"/>
      <c r="EU520" s="147"/>
      <c r="EV520" s="147"/>
      <c r="EW520" s="147"/>
      <c r="EX520" s="147"/>
      <c r="EY520" s="147"/>
      <c r="EZ520" s="147"/>
      <c r="FA520" s="147"/>
      <c r="FB520" s="147"/>
      <c r="FC520" s="147"/>
      <c r="FD520" s="147"/>
      <c r="FE520" s="147"/>
      <c r="FF520" s="147"/>
      <c r="FG520" s="147"/>
      <c r="FH520" s="147"/>
      <c r="FI520" s="147"/>
      <c r="FJ520" s="147"/>
      <c r="FK520" s="147"/>
      <c r="FL520" s="147"/>
      <c r="FM520" s="147"/>
      <c r="FN520" s="147"/>
      <c r="FO520" s="147"/>
      <c r="FP520" s="147"/>
      <c r="FQ520" s="147"/>
      <c r="FR520" s="147"/>
      <c r="FS520" s="147"/>
      <c r="FT520" s="147"/>
      <c r="FU520" s="147"/>
      <c r="FV520" s="147"/>
      <c r="FW520" s="147"/>
      <c r="FX520" s="147"/>
      <c r="FY520" s="147"/>
      <c r="FZ520" s="147"/>
      <c r="GA520" s="147"/>
      <c r="GB520" s="147"/>
      <c r="GC520" s="147"/>
      <c r="GD520" s="147"/>
      <c r="GE520" s="147"/>
      <c r="GF520" s="147"/>
      <c r="GG520" s="147"/>
      <c r="GH520" s="147"/>
      <c r="GI520" s="147"/>
      <c r="GJ520" s="147"/>
      <c r="GK520" s="147"/>
      <c r="GL520" s="147"/>
      <c r="GM520" s="147"/>
      <c r="GN520" s="147"/>
      <c r="GO520" s="96"/>
    </row>
    <row r="521" spans="1:197" ht="9.75" hidden="1" customHeight="1">
      <c r="A521" s="438">
        <v>31</v>
      </c>
      <c r="B521" s="359" t="s">
        <v>153</v>
      </c>
      <c r="C521" s="352">
        <v>2019</v>
      </c>
      <c r="D521" s="352">
        <v>2023</v>
      </c>
      <c r="E521" s="339" t="s">
        <v>252</v>
      </c>
      <c r="F521" s="341">
        <f>W521</f>
        <v>0</v>
      </c>
      <c r="G521" s="345">
        <v>60016</v>
      </c>
      <c r="H521" s="90">
        <v>6050</v>
      </c>
      <c r="I521" s="58" t="s">
        <v>28</v>
      </c>
      <c r="J521" s="84">
        <v>20000</v>
      </c>
      <c r="K521" s="62"/>
      <c r="L521" s="84"/>
      <c r="M521" s="84"/>
      <c r="N521" s="62"/>
      <c r="O521" s="62"/>
      <c r="P521" s="62"/>
      <c r="Q521" s="62"/>
      <c r="R521" s="62"/>
      <c r="S521" s="62"/>
      <c r="T521" s="62"/>
      <c r="U521" s="62"/>
      <c r="V521" s="62"/>
      <c r="W521" s="349">
        <f>SUM(L525:V525)</f>
        <v>0</v>
      </c>
      <c r="X521" s="40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DY521" s="147"/>
      <c r="DZ521" s="147"/>
      <c r="EA521" s="147"/>
      <c r="EB521" s="147"/>
      <c r="EC521" s="147"/>
      <c r="ED521" s="147"/>
      <c r="EE521" s="147"/>
      <c r="EF521" s="147"/>
      <c r="EG521" s="147"/>
      <c r="EH521" s="147"/>
      <c r="EI521" s="147"/>
      <c r="EJ521" s="147"/>
      <c r="EK521" s="147"/>
      <c r="EL521" s="147"/>
      <c r="EM521" s="147"/>
      <c r="EN521" s="147"/>
      <c r="EO521" s="147"/>
      <c r="EP521" s="147"/>
      <c r="EQ521" s="147"/>
      <c r="ER521" s="147"/>
      <c r="ES521" s="147"/>
      <c r="ET521" s="147"/>
      <c r="EU521" s="147"/>
      <c r="EV521" s="147"/>
      <c r="EW521" s="147"/>
      <c r="EX521" s="147"/>
      <c r="EY521" s="147"/>
      <c r="EZ521" s="147"/>
      <c r="FA521" s="147"/>
      <c r="FB521" s="147"/>
      <c r="FC521" s="147"/>
      <c r="FD521" s="147"/>
      <c r="FE521" s="147"/>
      <c r="FF521" s="147"/>
      <c r="FG521" s="147"/>
      <c r="FH521" s="147"/>
      <c r="FI521" s="147"/>
      <c r="FJ521" s="147"/>
      <c r="FK521" s="147"/>
      <c r="FL521" s="147"/>
      <c r="FM521" s="147"/>
      <c r="FN521" s="147"/>
      <c r="FO521" s="147"/>
      <c r="FP521" s="147"/>
      <c r="FQ521" s="147"/>
      <c r="FR521" s="147"/>
      <c r="FS521" s="147"/>
      <c r="FT521" s="147"/>
      <c r="FU521" s="147"/>
      <c r="FV521" s="147"/>
      <c r="FW521" s="147"/>
      <c r="FX521" s="147"/>
      <c r="FY521" s="147"/>
      <c r="FZ521" s="147"/>
      <c r="GA521" s="147"/>
      <c r="GB521" s="147"/>
      <c r="GC521" s="147"/>
      <c r="GD521" s="147"/>
      <c r="GE521" s="147"/>
      <c r="GF521" s="147"/>
      <c r="GG521" s="147"/>
      <c r="GH521" s="147"/>
      <c r="GI521" s="147"/>
      <c r="GJ521" s="147"/>
      <c r="GK521" s="147"/>
      <c r="GL521" s="147"/>
      <c r="GM521" s="147"/>
      <c r="GN521" s="147"/>
      <c r="GO521" s="96"/>
    </row>
    <row r="522" spans="1:197" ht="14.25" hidden="1" customHeight="1">
      <c r="A522" s="439"/>
      <c r="B522" s="359"/>
      <c r="C522" s="352"/>
      <c r="D522" s="352"/>
      <c r="E522" s="339"/>
      <c r="F522" s="341"/>
      <c r="G522" s="345"/>
      <c r="H522" s="90"/>
      <c r="I522" s="61" t="s">
        <v>31</v>
      </c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349"/>
      <c r="X522" s="40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147"/>
      <c r="EB522" s="147"/>
      <c r="EC522" s="147"/>
      <c r="ED522" s="147"/>
      <c r="EE522" s="147"/>
      <c r="EF522" s="147"/>
      <c r="EG522" s="147"/>
      <c r="EH522" s="147"/>
      <c r="EI522" s="147"/>
      <c r="EJ522" s="147"/>
      <c r="EK522" s="147"/>
      <c r="EL522" s="147"/>
      <c r="EM522" s="147"/>
      <c r="EN522" s="147"/>
      <c r="EO522" s="147"/>
      <c r="EP522" s="147"/>
      <c r="EQ522" s="147"/>
      <c r="ER522" s="147"/>
      <c r="ES522" s="147"/>
      <c r="ET522" s="147"/>
      <c r="EU522" s="147"/>
      <c r="EV522" s="147"/>
      <c r="EW522" s="147"/>
      <c r="EX522" s="147"/>
      <c r="EY522" s="147"/>
      <c r="EZ522" s="147"/>
      <c r="FA522" s="147"/>
      <c r="FB522" s="147"/>
      <c r="FC522" s="147"/>
      <c r="FD522" s="147"/>
      <c r="FE522" s="147"/>
      <c r="FF522" s="147"/>
      <c r="FG522" s="147"/>
      <c r="FH522" s="147"/>
      <c r="FI522" s="147"/>
      <c r="FJ522" s="147"/>
      <c r="FK522" s="147"/>
      <c r="FL522" s="147"/>
      <c r="FM522" s="147"/>
      <c r="FN522" s="147"/>
      <c r="FO522" s="147"/>
      <c r="FP522" s="147"/>
      <c r="FQ522" s="147"/>
      <c r="FR522" s="147"/>
      <c r="FS522" s="147"/>
      <c r="FT522" s="147"/>
      <c r="FU522" s="147"/>
      <c r="FV522" s="147"/>
      <c r="FW522" s="147"/>
      <c r="FX522" s="147"/>
      <c r="FY522" s="147"/>
      <c r="FZ522" s="147"/>
      <c r="GA522" s="147"/>
      <c r="GB522" s="147"/>
      <c r="GC522" s="147"/>
      <c r="GD522" s="147"/>
      <c r="GE522" s="147"/>
      <c r="GF522" s="147"/>
      <c r="GG522" s="147"/>
      <c r="GH522" s="147"/>
      <c r="GI522" s="147"/>
      <c r="GJ522" s="147"/>
      <c r="GK522" s="147"/>
      <c r="GL522" s="147"/>
      <c r="GM522" s="147"/>
      <c r="GN522" s="147"/>
      <c r="GO522" s="96"/>
    </row>
    <row r="523" spans="1:197" ht="14.25" hidden="1" customHeight="1">
      <c r="A523" s="439"/>
      <c r="B523" s="359"/>
      <c r="C523" s="352"/>
      <c r="D523" s="352"/>
      <c r="E523" s="339"/>
      <c r="F523" s="341"/>
      <c r="G523" s="345"/>
      <c r="H523" s="90"/>
      <c r="I523" s="61" t="s">
        <v>30</v>
      </c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349"/>
      <c r="X523" s="40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147"/>
      <c r="EB523" s="147"/>
      <c r="EC523" s="147"/>
      <c r="ED523" s="147"/>
      <c r="EE523" s="147"/>
      <c r="EF523" s="147"/>
      <c r="EG523" s="147"/>
      <c r="EH523" s="147"/>
      <c r="EI523" s="147"/>
      <c r="EJ523" s="147"/>
      <c r="EK523" s="147"/>
      <c r="EL523" s="147"/>
      <c r="EM523" s="147"/>
      <c r="EN523" s="147"/>
      <c r="EO523" s="147"/>
      <c r="EP523" s="147"/>
      <c r="EQ523" s="147"/>
      <c r="ER523" s="147"/>
      <c r="ES523" s="147"/>
      <c r="ET523" s="147"/>
      <c r="EU523" s="147"/>
      <c r="EV523" s="147"/>
      <c r="EW523" s="147"/>
      <c r="EX523" s="147"/>
      <c r="EY523" s="147"/>
      <c r="EZ523" s="147"/>
      <c r="FA523" s="147"/>
      <c r="FB523" s="147"/>
      <c r="FC523" s="147"/>
      <c r="FD523" s="147"/>
      <c r="FE523" s="147"/>
      <c r="FF523" s="147"/>
      <c r="FG523" s="147"/>
      <c r="FH523" s="147"/>
      <c r="FI523" s="147"/>
      <c r="FJ523" s="147"/>
      <c r="FK523" s="147"/>
      <c r="FL523" s="147"/>
      <c r="FM523" s="147"/>
      <c r="FN523" s="147"/>
      <c r="FO523" s="147"/>
      <c r="FP523" s="147"/>
      <c r="FQ523" s="147"/>
      <c r="FR523" s="147"/>
      <c r="FS523" s="147"/>
      <c r="FT523" s="147"/>
      <c r="FU523" s="147"/>
      <c r="FV523" s="147"/>
      <c r="FW523" s="147"/>
      <c r="FX523" s="147"/>
      <c r="FY523" s="147"/>
      <c r="FZ523" s="147"/>
      <c r="GA523" s="147"/>
      <c r="GB523" s="147"/>
      <c r="GC523" s="147"/>
      <c r="GD523" s="147"/>
      <c r="GE523" s="147"/>
      <c r="GF523" s="147"/>
      <c r="GG523" s="147"/>
      <c r="GH523" s="147"/>
      <c r="GI523" s="147"/>
      <c r="GJ523" s="147"/>
      <c r="GK523" s="147"/>
      <c r="GL523" s="147"/>
      <c r="GM523" s="147"/>
      <c r="GN523" s="147"/>
      <c r="GO523" s="96"/>
    </row>
    <row r="524" spans="1:197" ht="14.25" hidden="1" customHeight="1">
      <c r="A524" s="439"/>
      <c r="B524" s="359"/>
      <c r="C524" s="352"/>
      <c r="D524" s="352"/>
      <c r="E524" s="339"/>
      <c r="F524" s="341"/>
      <c r="G524" s="345"/>
      <c r="H524" s="90"/>
      <c r="I524" s="61" t="s">
        <v>70</v>
      </c>
      <c r="J524" s="62"/>
      <c r="K524" s="62">
        <v>14000</v>
      </c>
      <c r="L524" s="8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349"/>
      <c r="X524" s="40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147"/>
      <c r="EB524" s="147"/>
      <c r="EC524" s="147"/>
      <c r="ED524" s="147"/>
      <c r="EE524" s="147"/>
      <c r="EF524" s="147"/>
      <c r="EG524" s="147"/>
      <c r="EH524" s="147"/>
      <c r="EI524" s="147"/>
      <c r="EJ524" s="147"/>
      <c r="EK524" s="147"/>
      <c r="EL524" s="147"/>
      <c r="EM524" s="147"/>
      <c r="EN524" s="147"/>
      <c r="EO524" s="147"/>
      <c r="EP524" s="147"/>
      <c r="EQ524" s="147"/>
      <c r="ER524" s="147"/>
      <c r="ES524" s="147"/>
      <c r="ET524" s="147"/>
      <c r="EU524" s="147"/>
      <c r="EV524" s="147"/>
      <c r="EW524" s="147"/>
      <c r="EX524" s="147"/>
      <c r="EY524" s="147"/>
      <c r="EZ524" s="147"/>
      <c r="FA524" s="147"/>
      <c r="FB524" s="147"/>
      <c r="FC524" s="147"/>
      <c r="FD524" s="147"/>
      <c r="FE524" s="147"/>
      <c r="FF524" s="147"/>
      <c r="FG524" s="147"/>
      <c r="FH524" s="147"/>
      <c r="FI524" s="147"/>
      <c r="FJ524" s="147"/>
      <c r="FK524" s="147"/>
      <c r="FL524" s="147"/>
      <c r="FM524" s="147"/>
      <c r="FN524" s="147"/>
      <c r="FO524" s="147"/>
      <c r="FP524" s="147"/>
      <c r="FQ524" s="147"/>
      <c r="FR524" s="147"/>
      <c r="FS524" s="147"/>
      <c r="FT524" s="147"/>
      <c r="FU524" s="147"/>
      <c r="FV524" s="147"/>
      <c r="FW524" s="147"/>
      <c r="FX524" s="147"/>
      <c r="FY524" s="147"/>
      <c r="FZ524" s="147"/>
      <c r="GA524" s="147"/>
      <c r="GB524" s="147"/>
      <c r="GC524" s="147"/>
      <c r="GD524" s="147"/>
      <c r="GE524" s="147"/>
      <c r="GF524" s="147"/>
      <c r="GG524" s="147"/>
      <c r="GH524" s="147"/>
      <c r="GI524" s="147"/>
      <c r="GJ524" s="147"/>
      <c r="GK524" s="147"/>
      <c r="GL524" s="147"/>
      <c r="GM524" s="147"/>
      <c r="GN524" s="147"/>
      <c r="GO524" s="96"/>
    </row>
    <row r="525" spans="1:197" ht="14.25" hidden="1" customHeight="1">
      <c r="A525" s="440"/>
      <c r="B525" s="359"/>
      <c r="C525" s="352"/>
      <c r="D525" s="352"/>
      <c r="E525" s="339"/>
      <c r="F525" s="341"/>
      <c r="G525" s="345"/>
      <c r="H525" s="90"/>
      <c r="I525" s="64" t="s">
        <v>26</v>
      </c>
      <c r="J525" s="65">
        <f>SUM(J521:J524)</f>
        <v>20000</v>
      </c>
      <c r="K525" s="65">
        <f t="shared" ref="K525:O525" si="147">SUM(K521:K524)</f>
        <v>14000</v>
      </c>
      <c r="L525" s="65">
        <f t="shared" si="147"/>
        <v>0</v>
      </c>
      <c r="M525" s="65">
        <f t="shared" si="147"/>
        <v>0</v>
      </c>
      <c r="N525" s="65">
        <f t="shared" si="147"/>
        <v>0</v>
      </c>
      <c r="O525" s="65">
        <f t="shared" si="147"/>
        <v>0</v>
      </c>
      <c r="P525" s="65"/>
      <c r="Q525" s="65"/>
      <c r="R525" s="65"/>
      <c r="S525" s="65"/>
      <c r="T525" s="65"/>
      <c r="U525" s="65"/>
      <c r="V525" s="65"/>
      <c r="W525" s="349"/>
      <c r="X525" s="40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147"/>
      <c r="EB525" s="147"/>
      <c r="EC525" s="147"/>
      <c r="ED525" s="147"/>
      <c r="EE525" s="147"/>
      <c r="EF525" s="147"/>
      <c r="EG525" s="147"/>
      <c r="EH525" s="147"/>
      <c r="EI525" s="147"/>
      <c r="EJ525" s="147"/>
      <c r="EK525" s="147"/>
      <c r="EL525" s="147"/>
      <c r="EM525" s="147"/>
      <c r="EN525" s="147"/>
      <c r="EO525" s="147"/>
      <c r="EP525" s="147"/>
      <c r="EQ525" s="147"/>
      <c r="ER525" s="147"/>
      <c r="ES525" s="147"/>
      <c r="ET525" s="147"/>
      <c r="EU525" s="147"/>
      <c r="EV525" s="147"/>
      <c r="EW525" s="147"/>
      <c r="EX525" s="147"/>
      <c r="EY525" s="147"/>
      <c r="EZ525" s="147"/>
      <c r="FA525" s="147"/>
      <c r="FB525" s="147"/>
      <c r="FC525" s="147"/>
      <c r="FD525" s="147"/>
      <c r="FE525" s="147"/>
      <c r="FF525" s="147"/>
      <c r="FG525" s="147"/>
      <c r="FH525" s="147"/>
      <c r="FI525" s="147"/>
      <c r="FJ525" s="147"/>
      <c r="FK525" s="147"/>
      <c r="FL525" s="147"/>
      <c r="FM525" s="147"/>
      <c r="FN525" s="147"/>
      <c r="FO525" s="147"/>
      <c r="FP525" s="147"/>
      <c r="FQ525" s="147"/>
      <c r="FR525" s="147"/>
      <c r="FS525" s="147"/>
      <c r="FT525" s="147"/>
      <c r="FU525" s="147"/>
      <c r="FV525" s="147"/>
      <c r="FW525" s="147"/>
      <c r="FX525" s="147"/>
      <c r="FY525" s="147"/>
      <c r="FZ525" s="147"/>
      <c r="GA525" s="147"/>
      <c r="GB525" s="147"/>
      <c r="GC525" s="147"/>
      <c r="GD525" s="147"/>
      <c r="GE525" s="147"/>
      <c r="GF525" s="147"/>
      <c r="GG525" s="147"/>
      <c r="GH525" s="147"/>
      <c r="GI525" s="147"/>
      <c r="GJ525" s="147"/>
      <c r="GK525" s="147"/>
      <c r="GL525" s="147"/>
      <c r="GM525" s="147"/>
      <c r="GN525" s="147"/>
      <c r="GO525" s="96"/>
    </row>
    <row r="526" spans="1:197" ht="14.25" hidden="1" customHeight="1">
      <c r="A526" s="351">
        <v>52</v>
      </c>
      <c r="B526" s="425" t="s">
        <v>147</v>
      </c>
      <c r="C526" s="352">
        <v>2020</v>
      </c>
      <c r="D526" s="352">
        <v>2023</v>
      </c>
      <c r="E526" s="339" t="s">
        <v>252</v>
      </c>
      <c r="F526" s="341">
        <f>W526</f>
        <v>0</v>
      </c>
      <c r="G526" s="345">
        <v>60095</v>
      </c>
      <c r="H526" s="90">
        <v>6050</v>
      </c>
      <c r="I526" s="58" t="s">
        <v>28</v>
      </c>
      <c r="J526" s="65"/>
      <c r="K526" s="65"/>
      <c r="L526" s="84">
        <v>0</v>
      </c>
      <c r="M526" s="84"/>
      <c r="N526" s="84"/>
      <c r="O526" s="62"/>
      <c r="P526" s="62"/>
      <c r="Q526" s="62"/>
      <c r="R526" s="62"/>
      <c r="S526" s="62"/>
      <c r="T526" s="62"/>
      <c r="U526" s="62"/>
      <c r="V526" s="62"/>
      <c r="W526" s="349">
        <f>SUM(L530:V530)</f>
        <v>0</v>
      </c>
      <c r="X526" s="40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147"/>
      <c r="EB526" s="147"/>
      <c r="EC526" s="147"/>
      <c r="ED526" s="147"/>
      <c r="EE526" s="147"/>
      <c r="EF526" s="147"/>
      <c r="EG526" s="147"/>
      <c r="EH526" s="147"/>
      <c r="EI526" s="147"/>
      <c r="EJ526" s="147"/>
      <c r="EK526" s="147"/>
      <c r="EL526" s="147"/>
      <c r="EM526" s="147"/>
      <c r="EN526" s="147"/>
      <c r="EO526" s="147"/>
      <c r="EP526" s="147"/>
      <c r="EQ526" s="147"/>
      <c r="ER526" s="147"/>
      <c r="ES526" s="147"/>
      <c r="ET526" s="147"/>
      <c r="EU526" s="147"/>
      <c r="EV526" s="147"/>
      <c r="EW526" s="147"/>
      <c r="EX526" s="147"/>
      <c r="EY526" s="147"/>
      <c r="EZ526" s="147"/>
      <c r="FA526" s="147"/>
      <c r="FB526" s="147"/>
      <c r="FC526" s="147"/>
      <c r="FD526" s="147"/>
      <c r="FE526" s="147"/>
      <c r="FF526" s="147"/>
      <c r="FG526" s="147"/>
      <c r="FH526" s="147"/>
      <c r="FI526" s="147"/>
      <c r="FJ526" s="147"/>
      <c r="FK526" s="147"/>
      <c r="FL526" s="147"/>
      <c r="FM526" s="147"/>
      <c r="FN526" s="147"/>
      <c r="FO526" s="147"/>
      <c r="FP526" s="147"/>
      <c r="FQ526" s="147"/>
      <c r="FR526" s="147"/>
      <c r="FS526" s="147"/>
      <c r="FT526" s="147"/>
      <c r="FU526" s="147"/>
      <c r="FV526" s="147"/>
      <c r="FW526" s="147"/>
      <c r="FX526" s="147"/>
      <c r="FY526" s="147"/>
      <c r="FZ526" s="147"/>
      <c r="GA526" s="147"/>
      <c r="GB526" s="147"/>
      <c r="GC526" s="147"/>
      <c r="GD526" s="147"/>
      <c r="GE526" s="147"/>
      <c r="GF526" s="147"/>
      <c r="GG526" s="147"/>
      <c r="GH526" s="147"/>
      <c r="GI526" s="147"/>
      <c r="GJ526" s="147"/>
      <c r="GK526" s="147"/>
      <c r="GL526" s="147"/>
      <c r="GM526" s="147"/>
      <c r="GN526" s="147"/>
      <c r="GO526" s="96"/>
    </row>
    <row r="527" spans="1:197" ht="14.25" hidden="1" customHeight="1">
      <c r="A527" s="351"/>
      <c r="B527" s="426"/>
      <c r="C527" s="352"/>
      <c r="D527" s="352"/>
      <c r="E527" s="339"/>
      <c r="F527" s="341"/>
      <c r="G527" s="345"/>
      <c r="H527" s="90"/>
      <c r="I527" s="61" t="s">
        <v>31</v>
      </c>
      <c r="J527" s="65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349"/>
      <c r="X527" s="40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147"/>
      <c r="EB527" s="147"/>
      <c r="EC527" s="147"/>
      <c r="ED527" s="147"/>
      <c r="EE527" s="147"/>
      <c r="EF527" s="147"/>
      <c r="EG527" s="147"/>
      <c r="EH527" s="147"/>
      <c r="EI527" s="147"/>
      <c r="EJ527" s="147"/>
      <c r="EK527" s="147"/>
      <c r="EL527" s="147"/>
      <c r="EM527" s="147"/>
      <c r="EN527" s="147"/>
      <c r="EO527" s="147"/>
      <c r="EP527" s="147"/>
      <c r="EQ527" s="147"/>
      <c r="ER527" s="147"/>
      <c r="ES527" s="147"/>
      <c r="ET527" s="147"/>
      <c r="EU527" s="147"/>
      <c r="EV527" s="147"/>
      <c r="EW527" s="147"/>
      <c r="EX527" s="147"/>
      <c r="EY527" s="147"/>
      <c r="EZ527" s="147"/>
      <c r="FA527" s="147"/>
      <c r="FB527" s="147"/>
      <c r="FC527" s="147"/>
      <c r="FD527" s="147"/>
      <c r="FE527" s="147"/>
      <c r="FF527" s="147"/>
      <c r="FG527" s="147"/>
      <c r="FH527" s="147"/>
      <c r="FI527" s="147"/>
      <c r="FJ527" s="147"/>
      <c r="FK527" s="147"/>
      <c r="FL527" s="147"/>
      <c r="FM527" s="147"/>
      <c r="FN527" s="147"/>
      <c r="FO527" s="147"/>
      <c r="FP527" s="147"/>
      <c r="FQ527" s="147"/>
      <c r="FR527" s="147"/>
      <c r="FS527" s="147"/>
      <c r="FT527" s="147"/>
      <c r="FU527" s="147"/>
      <c r="FV527" s="147"/>
      <c r="FW527" s="147"/>
      <c r="FX527" s="147"/>
      <c r="FY527" s="147"/>
      <c r="FZ527" s="147"/>
      <c r="GA527" s="147"/>
      <c r="GB527" s="147"/>
      <c r="GC527" s="147"/>
      <c r="GD527" s="147"/>
      <c r="GE527" s="147"/>
      <c r="GF527" s="147"/>
      <c r="GG527" s="147"/>
      <c r="GH527" s="147"/>
      <c r="GI527" s="147"/>
      <c r="GJ527" s="147"/>
      <c r="GK527" s="147"/>
      <c r="GL527" s="147"/>
      <c r="GM527" s="147"/>
      <c r="GN527" s="147"/>
      <c r="GO527" s="96"/>
    </row>
    <row r="528" spans="1:197" ht="14.25" hidden="1" customHeight="1">
      <c r="A528" s="351"/>
      <c r="B528" s="426"/>
      <c r="C528" s="352"/>
      <c r="D528" s="352"/>
      <c r="E528" s="339"/>
      <c r="F528" s="341"/>
      <c r="G528" s="345"/>
      <c r="H528" s="90"/>
      <c r="I528" s="61" t="s">
        <v>30</v>
      </c>
      <c r="J528" s="65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349"/>
      <c r="X528" s="40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147"/>
      <c r="EB528" s="147"/>
      <c r="EC528" s="147"/>
      <c r="ED528" s="147"/>
      <c r="EE528" s="147"/>
      <c r="EF528" s="147"/>
      <c r="EG528" s="147"/>
      <c r="EH528" s="147"/>
      <c r="EI528" s="147"/>
      <c r="EJ528" s="147"/>
      <c r="EK528" s="147"/>
      <c r="EL528" s="147"/>
      <c r="EM528" s="147"/>
      <c r="EN528" s="147"/>
      <c r="EO528" s="147"/>
      <c r="EP528" s="147"/>
      <c r="EQ528" s="147"/>
      <c r="ER528" s="147"/>
      <c r="ES528" s="147"/>
      <c r="ET528" s="147"/>
      <c r="EU528" s="147"/>
      <c r="EV528" s="147"/>
      <c r="EW528" s="147"/>
      <c r="EX528" s="147"/>
      <c r="EY528" s="147"/>
      <c r="EZ528" s="147"/>
      <c r="FA528" s="147"/>
      <c r="FB528" s="147"/>
      <c r="FC528" s="147"/>
      <c r="FD528" s="147"/>
      <c r="FE528" s="147"/>
      <c r="FF528" s="147"/>
      <c r="FG528" s="147"/>
      <c r="FH528" s="147"/>
      <c r="FI528" s="147"/>
      <c r="FJ528" s="147"/>
      <c r="FK528" s="147"/>
      <c r="FL528" s="147"/>
      <c r="FM528" s="147"/>
      <c r="FN528" s="147"/>
      <c r="FO528" s="147"/>
      <c r="FP528" s="147"/>
      <c r="FQ528" s="147"/>
      <c r="FR528" s="147"/>
      <c r="FS528" s="147"/>
      <c r="FT528" s="147"/>
      <c r="FU528" s="147"/>
      <c r="FV528" s="147"/>
      <c r="FW528" s="147"/>
      <c r="FX528" s="147"/>
      <c r="FY528" s="147"/>
      <c r="FZ528" s="147"/>
      <c r="GA528" s="147"/>
      <c r="GB528" s="147"/>
      <c r="GC528" s="147"/>
      <c r="GD528" s="147"/>
      <c r="GE528" s="147"/>
      <c r="GF528" s="147"/>
      <c r="GG528" s="147"/>
      <c r="GH528" s="147"/>
      <c r="GI528" s="147"/>
      <c r="GJ528" s="147"/>
      <c r="GK528" s="147"/>
      <c r="GL528" s="147"/>
      <c r="GM528" s="147"/>
      <c r="GN528" s="147"/>
      <c r="GO528" s="96"/>
    </row>
    <row r="529" spans="1:197" ht="14.25" hidden="1" customHeight="1">
      <c r="A529" s="351"/>
      <c r="B529" s="426"/>
      <c r="C529" s="352"/>
      <c r="D529" s="352"/>
      <c r="E529" s="339"/>
      <c r="F529" s="341"/>
      <c r="G529" s="345"/>
      <c r="I529" s="61" t="s">
        <v>70</v>
      </c>
      <c r="J529" s="65"/>
      <c r="K529" s="65"/>
      <c r="L529" s="8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349"/>
      <c r="X529" s="40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147"/>
      <c r="EB529" s="147"/>
      <c r="EC529" s="147"/>
      <c r="ED529" s="147"/>
      <c r="EE529" s="147"/>
      <c r="EF529" s="147"/>
      <c r="EG529" s="147"/>
      <c r="EH529" s="147"/>
      <c r="EI529" s="147"/>
      <c r="EJ529" s="147"/>
      <c r="EK529" s="147"/>
      <c r="EL529" s="147"/>
      <c r="EM529" s="147"/>
      <c r="EN529" s="147"/>
      <c r="EO529" s="147"/>
      <c r="EP529" s="147"/>
      <c r="EQ529" s="147"/>
      <c r="ER529" s="147"/>
      <c r="ES529" s="147"/>
      <c r="ET529" s="147"/>
      <c r="EU529" s="147"/>
      <c r="EV529" s="147"/>
      <c r="EW529" s="147"/>
      <c r="EX529" s="147"/>
      <c r="EY529" s="147"/>
      <c r="EZ529" s="147"/>
      <c r="FA529" s="147"/>
      <c r="FB529" s="147"/>
      <c r="FC529" s="147"/>
      <c r="FD529" s="147"/>
      <c r="FE529" s="147"/>
      <c r="FF529" s="147"/>
      <c r="FG529" s="147"/>
      <c r="FH529" s="147"/>
      <c r="FI529" s="147"/>
      <c r="FJ529" s="147"/>
      <c r="FK529" s="147"/>
      <c r="FL529" s="147"/>
      <c r="FM529" s="147"/>
      <c r="FN529" s="147"/>
      <c r="FO529" s="147"/>
      <c r="FP529" s="147"/>
      <c r="FQ529" s="147"/>
      <c r="FR529" s="147"/>
      <c r="FS529" s="147"/>
      <c r="FT529" s="147"/>
      <c r="FU529" s="147"/>
      <c r="FV529" s="147"/>
      <c r="FW529" s="147"/>
      <c r="FX529" s="147"/>
      <c r="FY529" s="147"/>
      <c r="FZ529" s="147"/>
      <c r="GA529" s="147"/>
      <c r="GB529" s="147"/>
      <c r="GC529" s="147"/>
      <c r="GD529" s="147"/>
      <c r="GE529" s="147"/>
      <c r="GF529" s="147"/>
      <c r="GG529" s="147"/>
      <c r="GH529" s="147"/>
      <c r="GI529" s="147"/>
      <c r="GJ529" s="147"/>
      <c r="GK529" s="147"/>
      <c r="GL529" s="147"/>
      <c r="GM529" s="147"/>
      <c r="GN529" s="147"/>
      <c r="GO529" s="96"/>
    </row>
    <row r="530" spans="1:197" ht="15" hidden="1" customHeight="1">
      <c r="A530" s="351"/>
      <c r="B530" s="426"/>
      <c r="C530" s="352"/>
      <c r="D530" s="352"/>
      <c r="E530" s="339"/>
      <c r="F530" s="341"/>
      <c r="G530" s="345"/>
      <c r="H530" s="90"/>
      <c r="I530" s="64" t="s">
        <v>26</v>
      </c>
      <c r="J530" s="65"/>
      <c r="K530" s="65"/>
      <c r="L530" s="65">
        <f t="shared" ref="L530:O530" si="148">SUM(L526:L529)</f>
        <v>0</v>
      </c>
      <c r="M530" s="65">
        <f t="shared" si="148"/>
        <v>0</v>
      </c>
      <c r="N530" s="65">
        <f t="shared" si="148"/>
        <v>0</v>
      </c>
      <c r="O530" s="65">
        <f t="shared" si="148"/>
        <v>0</v>
      </c>
      <c r="P530" s="65"/>
      <c r="Q530" s="65"/>
      <c r="R530" s="65"/>
      <c r="S530" s="65"/>
      <c r="T530" s="65"/>
      <c r="U530" s="65"/>
      <c r="V530" s="65"/>
      <c r="W530" s="349"/>
      <c r="X530" s="40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147"/>
      <c r="EB530" s="147"/>
      <c r="EC530" s="147"/>
      <c r="ED530" s="147"/>
      <c r="EE530" s="147"/>
      <c r="EF530" s="147"/>
      <c r="EG530" s="147"/>
      <c r="EH530" s="147"/>
      <c r="EI530" s="147"/>
      <c r="EJ530" s="147"/>
      <c r="EK530" s="147"/>
      <c r="EL530" s="147"/>
      <c r="EM530" s="147"/>
      <c r="EN530" s="147"/>
      <c r="EO530" s="147"/>
      <c r="EP530" s="147"/>
      <c r="EQ530" s="147"/>
      <c r="ER530" s="147"/>
      <c r="ES530" s="147"/>
      <c r="ET530" s="147"/>
      <c r="EU530" s="147"/>
      <c r="EV530" s="147"/>
      <c r="EW530" s="147"/>
      <c r="EX530" s="147"/>
      <c r="EY530" s="147"/>
      <c r="EZ530" s="147"/>
      <c r="FA530" s="147"/>
      <c r="FB530" s="147"/>
      <c r="FC530" s="147"/>
      <c r="FD530" s="147"/>
      <c r="FE530" s="147"/>
      <c r="FF530" s="147"/>
      <c r="FG530" s="147"/>
      <c r="FH530" s="147"/>
      <c r="FI530" s="147"/>
      <c r="FJ530" s="147"/>
      <c r="FK530" s="147"/>
      <c r="FL530" s="147"/>
      <c r="FM530" s="147"/>
      <c r="FN530" s="147"/>
      <c r="FO530" s="147"/>
      <c r="FP530" s="147"/>
      <c r="FQ530" s="147"/>
      <c r="FR530" s="147"/>
      <c r="FS530" s="147"/>
      <c r="FT530" s="147"/>
      <c r="FU530" s="147"/>
      <c r="FV530" s="147"/>
      <c r="FW530" s="147"/>
      <c r="FX530" s="147"/>
      <c r="FY530" s="147"/>
      <c r="FZ530" s="147"/>
      <c r="GA530" s="147"/>
      <c r="GB530" s="147"/>
      <c r="GC530" s="147"/>
      <c r="GD530" s="147"/>
      <c r="GE530" s="147"/>
      <c r="GF530" s="147"/>
      <c r="GG530" s="147"/>
      <c r="GH530" s="147"/>
      <c r="GI530" s="147"/>
      <c r="GJ530" s="147"/>
      <c r="GK530" s="147"/>
      <c r="GL530" s="147"/>
      <c r="GM530" s="147"/>
      <c r="GN530" s="147"/>
      <c r="GO530" s="96"/>
    </row>
    <row r="531" spans="1:197" ht="14.25" hidden="1" customHeight="1">
      <c r="A531" s="351">
        <v>53</v>
      </c>
      <c r="B531" s="425" t="s">
        <v>134</v>
      </c>
      <c r="C531" s="340">
        <v>2020</v>
      </c>
      <c r="D531" s="340">
        <v>2022</v>
      </c>
      <c r="E531" s="339" t="s">
        <v>252</v>
      </c>
      <c r="F531" s="346">
        <f>W531</f>
        <v>0</v>
      </c>
      <c r="G531" s="366">
        <v>60095</v>
      </c>
      <c r="H531" s="199"/>
      <c r="I531" s="182" t="s">
        <v>28</v>
      </c>
      <c r="J531" s="160"/>
      <c r="K531" s="160"/>
      <c r="L531" s="155">
        <v>0</v>
      </c>
      <c r="M531" s="155"/>
      <c r="N531" s="155"/>
      <c r="O531" s="186"/>
      <c r="P531" s="186"/>
      <c r="Q531" s="186"/>
      <c r="R531" s="186"/>
      <c r="S531" s="186"/>
      <c r="T531" s="186"/>
      <c r="U531" s="186"/>
      <c r="V531" s="186"/>
      <c r="W531" s="336">
        <f>SUM(L535:V535)</f>
        <v>0</v>
      </c>
      <c r="X531" s="40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147"/>
      <c r="EB531" s="147"/>
      <c r="EC531" s="147"/>
      <c r="ED531" s="147"/>
      <c r="EE531" s="147"/>
      <c r="EF531" s="147"/>
      <c r="EG531" s="147"/>
      <c r="EH531" s="147"/>
      <c r="EI531" s="147"/>
      <c r="EJ531" s="147"/>
      <c r="EK531" s="147"/>
      <c r="EL531" s="147"/>
      <c r="EM531" s="147"/>
      <c r="EN531" s="147"/>
      <c r="EO531" s="147"/>
      <c r="EP531" s="147"/>
      <c r="EQ531" s="147"/>
      <c r="ER531" s="147"/>
      <c r="ES531" s="147"/>
      <c r="ET531" s="147"/>
      <c r="EU531" s="147"/>
      <c r="EV531" s="147"/>
      <c r="EW531" s="147"/>
      <c r="EX531" s="147"/>
      <c r="EY531" s="147"/>
      <c r="EZ531" s="147"/>
      <c r="FA531" s="147"/>
      <c r="FB531" s="147"/>
      <c r="FC531" s="147"/>
      <c r="FD531" s="147"/>
      <c r="FE531" s="147"/>
      <c r="FF531" s="147"/>
      <c r="FG531" s="147"/>
      <c r="FH531" s="147"/>
      <c r="FI531" s="147"/>
      <c r="FJ531" s="147"/>
      <c r="FK531" s="147"/>
      <c r="FL531" s="147"/>
      <c r="FM531" s="147"/>
      <c r="FN531" s="147"/>
      <c r="FO531" s="147"/>
      <c r="FP531" s="147"/>
      <c r="FQ531" s="147"/>
      <c r="FR531" s="147"/>
      <c r="FS531" s="147"/>
      <c r="FT531" s="147"/>
      <c r="FU531" s="147"/>
      <c r="FV531" s="147"/>
      <c r="FW531" s="147"/>
      <c r="FX531" s="147"/>
      <c r="FY531" s="147"/>
      <c r="FZ531" s="147"/>
      <c r="GA531" s="147"/>
      <c r="GB531" s="147"/>
      <c r="GC531" s="147"/>
      <c r="GD531" s="147"/>
      <c r="GE531" s="147"/>
      <c r="GF531" s="147"/>
      <c r="GG531" s="147"/>
      <c r="GH531" s="147"/>
      <c r="GI531" s="147"/>
      <c r="GJ531" s="147"/>
      <c r="GK531" s="147"/>
      <c r="GL531" s="147"/>
      <c r="GM531" s="147"/>
      <c r="GN531" s="147"/>
      <c r="GO531" s="96"/>
    </row>
    <row r="532" spans="1:197" ht="14.25" hidden="1" customHeight="1">
      <c r="A532" s="351"/>
      <c r="B532" s="426"/>
      <c r="C532" s="340"/>
      <c r="D532" s="340"/>
      <c r="E532" s="339"/>
      <c r="F532" s="346"/>
      <c r="G532" s="366"/>
      <c r="H532" s="199"/>
      <c r="I532" s="165" t="s">
        <v>31</v>
      </c>
      <c r="J532" s="160"/>
      <c r="K532" s="160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336"/>
      <c r="X532" s="40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DY532" s="147"/>
      <c r="DZ532" s="147"/>
      <c r="EA532" s="147"/>
      <c r="EB532" s="147"/>
      <c r="EC532" s="147"/>
      <c r="ED532" s="147"/>
      <c r="EE532" s="147"/>
      <c r="EF532" s="147"/>
      <c r="EG532" s="147"/>
      <c r="EH532" s="147"/>
      <c r="EI532" s="147"/>
      <c r="EJ532" s="147"/>
      <c r="EK532" s="147"/>
      <c r="EL532" s="147"/>
      <c r="EM532" s="147"/>
      <c r="EN532" s="147"/>
      <c r="EO532" s="147"/>
      <c r="EP532" s="147"/>
      <c r="EQ532" s="147"/>
      <c r="ER532" s="147"/>
      <c r="ES532" s="147"/>
      <c r="ET532" s="147"/>
      <c r="EU532" s="147"/>
      <c r="EV532" s="147"/>
      <c r="EW532" s="147"/>
      <c r="EX532" s="147"/>
      <c r="EY532" s="147"/>
      <c r="EZ532" s="147"/>
      <c r="FA532" s="147"/>
      <c r="FB532" s="147"/>
      <c r="FC532" s="147"/>
      <c r="FD532" s="147"/>
      <c r="FE532" s="147"/>
      <c r="FF532" s="147"/>
      <c r="FG532" s="147"/>
      <c r="FH532" s="147"/>
      <c r="FI532" s="147"/>
      <c r="FJ532" s="147"/>
      <c r="FK532" s="147"/>
      <c r="FL532" s="147"/>
      <c r="FM532" s="147"/>
      <c r="FN532" s="147"/>
      <c r="FO532" s="147"/>
      <c r="FP532" s="147"/>
      <c r="FQ532" s="147"/>
      <c r="FR532" s="147"/>
      <c r="FS532" s="147"/>
      <c r="FT532" s="147"/>
      <c r="FU532" s="147"/>
      <c r="FV532" s="147"/>
      <c r="FW532" s="147"/>
      <c r="FX532" s="147"/>
      <c r="FY532" s="147"/>
      <c r="FZ532" s="147"/>
      <c r="GA532" s="147"/>
      <c r="GB532" s="147"/>
      <c r="GC532" s="147"/>
      <c r="GD532" s="147"/>
      <c r="GE532" s="147"/>
      <c r="GF532" s="147"/>
      <c r="GG532" s="147"/>
      <c r="GH532" s="147"/>
      <c r="GI532" s="147"/>
      <c r="GJ532" s="147"/>
      <c r="GK532" s="147"/>
      <c r="GL532" s="147"/>
      <c r="GM532" s="147"/>
      <c r="GN532" s="147"/>
      <c r="GO532" s="96"/>
    </row>
    <row r="533" spans="1:197" ht="14.25" hidden="1" customHeight="1">
      <c r="A533" s="351"/>
      <c r="B533" s="426"/>
      <c r="C533" s="340"/>
      <c r="D533" s="340"/>
      <c r="E533" s="339"/>
      <c r="F533" s="346"/>
      <c r="G533" s="366"/>
      <c r="H533" s="199"/>
      <c r="I533" s="165" t="s">
        <v>30</v>
      </c>
      <c r="J533" s="160"/>
      <c r="K533" s="160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336"/>
      <c r="X533" s="40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DY533" s="147"/>
      <c r="DZ533" s="147"/>
      <c r="EA533" s="147"/>
      <c r="EB533" s="147"/>
      <c r="EC533" s="147"/>
      <c r="ED533" s="147"/>
      <c r="EE533" s="147"/>
      <c r="EF533" s="147"/>
      <c r="EG533" s="147"/>
      <c r="EH533" s="147"/>
      <c r="EI533" s="147"/>
      <c r="EJ533" s="147"/>
      <c r="EK533" s="147"/>
      <c r="EL533" s="147"/>
      <c r="EM533" s="147"/>
      <c r="EN533" s="147"/>
      <c r="EO533" s="147"/>
      <c r="EP533" s="147"/>
      <c r="EQ533" s="147"/>
      <c r="ER533" s="147"/>
      <c r="ES533" s="147"/>
      <c r="ET533" s="147"/>
      <c r="EU533" s="147"/>
      <c r="EV533" s="147"/>
      <c r="EW533" s="147"/>
      <c r="EX533" s="147"/>
      <c r="EY533" s="147"/>
      <c r="EZ533" s="147"/>
      <c r="FA533" s="147"/>
      <c r="FB533" s="147"/>
      <c r="FC533" s="147"/>
      <c r="FD533" s="147"/>
      <c r="FE533" s="147"/>
      <c r="FF533" s="147"/>
      <c r="FG533" s="147"/>
      <c r="FH533" s="147"/>
      <c r="FI533" s="147"/>
      <c r="FJ533" s="147"/>
      <c r="FK533" s="147"/>
      <c r="FL533" s="147"/>
      <c r="FM533" s="147"/>
      <c r="FN533" s="147"/>
      <c r="FO533" s="147"/>
      <c r="FP533" s="147"/>
      <c r="FQ533" s="147"/>
      <c r="FR533" s="147"/>
      <c r="FS533" s="147"/>
      <c r="FT533" s="147"/>
      <c r="FU533" s="147"/>
      <c r="FV533" s="147"/>
      <c r="FW533" s="147"/>
      <c r="FX533" s="147"/>
      <c r="FY533" s="147"/>
      <c r="FZ533" s="147"/>
      <c r="GA533" s="147"/>
      <c r="GB533" s="147"/>
      <c r="GC533" s="147"/>
      <c r="GD533" s="147"/>
      <c r="GE533" s="147"/>
      <c r="GF533" s="147"/>
      <c r="GG533" s="147"/>
      <c r="GH533" s="147"/>
      <c r="GI533" s="147"/>
      <c r="GJ533" s="147"/>
      <c r="GK533" s="147"/>
      <c r="GL533" s="147"/>
      <c r="GM533" s="147"/>
      <c r="GN533" s="147"/>
      <c r="GO533" s="96"/>
    </row>
    <row r="534" spans="1:197" ht="14.25" hidden="1" customHeight="1">
      <c r="A534" s="351"/>
      <c r="B534" s="426"/>
      <c r="C534" s="340"/>
      <c r="D534" s="340"/>
      <c r="E534" s="339"/>
      <c r="F534" s="346"/>
      <c r="G534" s="366"/>
      <c r="H534" s="199">
        <v>6050</v>
      </c>
      <c r="I534" s="165" t="s">
        <v>70</v>
      </c>
      <c r="J534" s="160"/>
      <c r="K534" s="160"/>
      <c r="L534" s="155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336"/>
      <c r="X534" s="40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147"/>
      <c r="EB534" s="147"/>
      <c r="EC534" s="147"/>
      <c r="ED534" s="147"/>
      <c r="EE534" s="147"/>
      <c r="EF534" s="147"/>
      <c r="EG534" s="147"/>
      <c r="EH534" s="147"/>
      <c r="EI534" s="147"/>
      <c r="EJ534" s="147"/>
      <c r="EK534" s="147"/>
      <c r="EL534" s="147"/>
      <c r="EM534" s="147"/>
      <c r="EN534" s="147"/>
      <c r="EO534" s="147"/>
      <c r="EP534" s="147"/>
      <c r="EQ534" s="147"/>
      <c r="ER534" s="147"/>
      <c r="ES534" s="147"/>
      <c r="ET534" s="147"/>
      <c r="EU534" s="147"/>
      <c r="EV534" s="147"/>
      <c r="EW534" s="147"/>
      <c r="EX534" s="147"/>
      <c r="EY534" s="147"/>
      <c r="EZ534" s="147"/>
      <c r="FA534" s="147"/>
      <c r="FB534" s="147"/>
      <c r="FC534" s="147"/>
      <c r="FD534" s="147"/>
      <c r="FE534" s="147"/>
      <c r="FF534" s="147"/>
      <c r="FG534" s="147"/>
      <c r="FH534" s="147"/>
      <c r="FI534" s="147"/>
      <c r="FJ534" s="147"/>
      <c r="FK534" s="147"/>
      <c r="FL534" s="147"/>
      <c r="FM534" s="147"/>
      <c r="FN534" s="147"/>
      <c r="FO534" s="147"/>
      <c r="FP534" s="147"/>
      <c r="FQ534" s="147"/>
      <c r="FR534" s="147"/>
      <c r="FS534" s="147"/>
      <c r="FT534" s="147"/>
      <c r="FU534" s="147"/>
      <c r="FV534" s="147"/>
      <c r="FW534" s="147"/>
      <c r="FX534" s="147"/>
      <c r="FY534" s="147"/>
      <c r="FZ534" s="147"/>
      <c r="GA534" s="147"/>
      <c r="GB534" s="147"/>
      <c r="GC534" s="147"/>
      <c r="GD534" s="147"/>
      <c r="GE534" s="147"/>
      <c r="GF534" s="147"/>
      <c r="GG534" s="147"/>
      <c r="GH534" s="147"/>
      <c r="GI534" s="147"/>
      <c r="GJ534" s="147"/>
      <c r="GK534" s="147"/>
      <c r="GL534" s="147"/>
      <c r="GM534" s="147"/>
      <c r="GN534" s="147"/>
      <c r="GO534" s="96"/>
    </row>
    <row r="535" spans="1:197" ht="14.25" hidden="1" customHeight="1">
      <c r="A535" s="351"/>
      <c r="B535" s="426"/>
      <c r="C535" s="340"/>
      <c r="D535" s="340"/>
      <c r="E535" s="339"/>
      <c r="F535" s="346"/>
      <c r="G535" s="366"/>
      <c r="H535" s="199"/>
      <c r="I535" s="159" t="s">
        <v>26</v>
      </c>
      <c r="J535" s="160"/>
      <c r="K535" s="160"/>
      <c r="L535" s="160">
        <f t="shared" ref="L535:O535" si="149">SUM(L531:L534)</f>
        <v>0</v>
      </c>
      <c r="M535" s="160">
        <f t="shared" si="149"/>
        <v>0</v>
      </c>
      <c r="N535" s="160">
        <f t="shared" si="149"/>
        <v>0</v>
      </c>
      <c r="O535" s="160">
        <f t="shared" si="149"/>
        <v>0</v>
      </c>
      <c r="P535" s="160"/>
      <c r="Q535" s="160"/>
      <c r="R535" s="160"/>
      <c r="S535" s="160"/>
      <c r="T535" s="160"/>
      <c r="U535" s="160"/>
      <c r="V535" s="160"/>
      <c r="W535" s="336"/>
      <c r="X535" s="40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147"/>
      <c r="EB535" s="147"/>
      <c r="EC535" s="147"/>
      <c r="ED535" s="147"/>
      <c r="EE535" s="147"/>
      <c r="EF535" s="147"/>
      <c r="EG535" s="147"/>
      <c r="EH535" s="147"/>
      <c r="EI535" s="147"/>
      <c r="EJ535" s="147"/>
      <c r="EK535" s="147"/>
      <c r="EL535" s="147"/>
      <c r="EM535" s="147"/>
      <c r="EN535" s="147"/>
      <c r="EO535" s="147"/>
      <c r="EP535" s="147"/>
      <c r="EQ535" s="147"/>
      <c r="ER535" s="147"/>
      <c r="ES535" s="147"/>
      <c r="ET535" s="147"/>
      <c r="EU535" s="147"/>
      <c r="EV535" s="147"/>
      <c r="EW535" s="147"/>
      <c r="EX535" s="147"/>
      <c r="EY535" s="147"/>
      <c r="EZ535" s="147"/>
      <c r="FA535" s="147"/>
      <c r="FB535" s="147"/>
      <c r="FC535" s="147"/>
      <c r="FD535" s="147"/>
      <c r="FE535" s="147"/>
      <c r="FF535" s="147"/>
      <c r="FG535" s="147"/>
      <c r="FH535" s="147"/>
      <c r="FI535" s="147"/>
      <c r="FJ535" s="147"/>
      <c r="FK535" s="147"/>
      <c r="FL535" s="147"/>
      <c r="FM535" s="147"/>
      <c r="FN535" s="147"/>
      <c r="FO535" s="147"/>
      <c r="FP535" s="147"/>
      <c r="FQ535" s="147"/>
      <c r="FR535" s="147"/>
      <c r="FS535" s="147"/>
      <c r="FT535" s="147"/>
      <c r="FU535" s="147"/>
      <c r="FV535" s="147"/>
      <c r="FW535" s="147"/>
      <c r="FX535" s="147"/>
      <c r="FY535" s="147"/>
      <c r="FZ535" s="147"/>
      <c r="GA535" s="147"/>
      <c r="GB535" s="147"/>
      <c r="GC535" s="147"/>
      <c r="GD535" s="147"/>
      <c r="GE535" s="147"/>
      <c r="GF535" s="147"/>
      <c r="GG535" s="147"/>
      <c r="GH535" s="147"/>
      <c r="GI535" s="147"/>
      <c r="GJ535" s="147"/>
      <c r="GK535" s="147"/>
      <c r="GL535" s="147"/>
      <c r="GM535" s="147"/>
      <c r="GN535" s="147"/>
      <c r="GO535" s="96"/>
    </row>
    <row r="536" spans="1:197" ht="12" hidden="1" customHeight="1">
      <c r="A536" s="351">
        <v>54</v>
      </c>
      <c r="B536" s="441" t="s">
        <v>155</v>
      </c>
      <c r="C536" s="340">
        <v>2021</v>
      </c>
      <c r="D536" s="340">
        <v>2022</v>
      </c>
      <c r="E536" s="339" t="s">
        <v>252</v>
      </c>
      <c r="F536" s="346">
        <v>0</v>
      </c>
      <c r="G536" s="366">
        <v>60095</v>
      </c>
      <c r="H536" s="199">
        <v>6050</v>
      </c>
      <c r="I536" s="182" t="s">
        <v>28</v>
      </c>
      <c r="J536" s="160"/>
      <c r="K536" s="160"/>
      <c r="L536" s="155"/>
      <c r="M536" s="155"/>
      <c r="N536" s="155"/>
      <c r="O536" s="186"/>
      <c r="P536" s="186"/>
      <c r="Q536" s="186"/>
      <c r="R536" s="186"/>
      <c r="S536" s="186"/>
      <c r="T536" s="186"/>
      <c r="U536" s="186"/>
      <c r="V536" s="186"/>
      <c r="W536" s="336">
        <f>SUM(L540:V540)</f>
        <v>0</v>
      </c>
      <c r="X536" s="40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147"/>
      <c r="EB536" s="147"/>
      <c r="EC536" s="147"/>
      <c r="ED536" s="147"/>
      <c r="EE536" s="147"/>
      <c r="EF536" s="147"/>
      <c r="EG536" s="147"/>
      <c r="EH536" s="147"/>
      <c r="EI536" s="147"/>
      <c r="EJ536" s="147"/>
      <c r="EK536" s="147"/>
      <c r="EL536" s="147"/>
      <c r="EM536" s="147"/>
      <c r="EN536" s="147"/>
      <c r="EO536" s="147"/>
      <c r="EP536" s="147"/>
      <c r="EQ536" s="147"/>
      <c r="ER536" s="147"/>
      <c r="ES536" s="147"/>
      <c r="ET536" s="147"/>
      <c r="EU536" s="147"/>
      <c r="EV536" s="147"/>
      <c r="EW536" s="147"/>
      <c r="EX536" s="147"/>
      <c r="EY536" s="147"/>
      <c r="EZ536" s="147"/>
      <c r="FA536" s="147"/>
      <c r="FB536" s="147"/>
      <c r="FC536" s="147"/>
      <c r="FD536" s="147"/>
      <c r="FE536" s="147"/>
      <c r="FF536" s="147"/>
      <c r="FG536" s="147"/>
      <c r="FH536" s="147"/>
      <c r="FI536" s="147"/>
      <c r="FJ536" s="147"/>
      <c r="FK536" s="147"/>
      <c r="FL536" s="147"/>
      <c r="FM536" s="147"/>
      <c r="FN536" s="147"/>
      <c r="FO536" s="147"/>
      <c r="FP536" s="147"/>
      <c r="FQ536" s="147"/>
      <c r="FR536" s="147"/>
      <c r="FS536" s="147"/>
      <c r="FT536" s="147"/>
      <c r="FU536" s="147"/>
      <c r="FV536" s="147"/>
      <c r="FW536" s="147"/>
      <c r="FX536" s="147"/>
      <c r="FY536" s="147"/>
      <c r="FZ536" s="147"/>
      <c r="GA536" s="147"/>
      <c r="GB536" s="147"/>
      <c r="GC536" s="147"/>
      <c r="GD536" s="147"/>
      <c r="GE536" s="147"/>
      <c r="GF536" s="147"/>
      <c r="GG536" s="147"/>
      <c r="GH536" s="147"/>
      <c r="GI536" s="147"/>
      <c r="GJ536" s="147"/>
      <c r="GK536" s="147"/>
      <c r="GL536" s="147"/>
      <c r="GM536" s="147"/>
      <c r="GN536" s="147"/>
      <c r="GO536" s="96"/>
    </row>
    <row r="537" spans="1:197" ht="9.75" hidden="1" customHeight="1">
      <c r="A537" s="351"/>
      <c r="B537" s="442"/>
      <c r="C537" s="340"/>
      <c r="D537" s="340"/>
      <c r="E537" s="339"/>
      <c r="F537" s="346"/>
      <c r="G537" s="366"/>
      <c r="H537" s="199">
        <v>6050</v>
      </c>
      <c r="I537" s="165" t="s">
        <v>31</v>
      </c>
      <c r="J537" s="160"/>
      <c r="K537" s="160"/>
      <c r="L537" s="155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336"/>
      <c r="X537" s="40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DY537" s="147"/>
      <c r="DZ537" s="147"/>
      <c r="EA537" s="147"/>
      <c r="EB537" s="147"/>
      <c r="EC537" s="147"/>
      <c r="ED537" s="147"/>
      <c r="EE537" s="147"/>
      <c r="EF537" s="147"/>
      <c r="EG537" s="147"/>
      <c r="EH537" s="147"/>
      <c r="EI537" s="147"/>
      <c r="EJ537" s="147"/>
      <c r="EK537" s="147"/>
      <c r="EL537" s="147"/>
      <c r="EM537" s="147"/>
      <c r="EN537" s="147"/>
      <c r="EO537" s="147"/>
      <c r="EP537" s="147"/>
      <c r="EQ537" s="147"/>
      <c r="ER537" s="147"/>
      <c r="ES537" s="147"/>
      <c r="ET537" s="147"/>
      <c r="EU537" s="147"/>
      <c r="EV537" s="147"/>
      <c r="EW537" s="147"/>
      <c r="EX537" s="147"/>
      <c r="EY537" s="147"/>
      <c r="EZ537" s="147"/>
      <c r="FA537" s="147"/>
      <c r="FB537" s="147"/>
      <c r="FC537" s="147"/>
      <c r="FD537" s="147"/>
      <c r="FE537" s="147"/>
      <c r="FF537" s="147"/>
      <c r="FG537" s="147"/>
      <c r="FH537" s="147"/>
      <c r="FI537" s="147"/>
      <c r="FJ537" s="147"/>
      <c r="FK537" s="147"/>
      <c r="FL537" s="147"/>
      <c r="FM537" s="147"/>
      <c r="FN537" s="147"/>
      <c r="FO537" s="147"/>
      <c r="FP537" s="147"/>
      <c r="FQ537" s="147"/>
      <c r="FR537" s="147"/>
      <c r="FS537" s="147"/>
      <c r="FT537" s="147"/>
      <c r="FU537" s="147"/>
      <c r="FV537" s="147"/>
      <c r="FW537" s="147"/>
      <c r="FX537" s="147"/>
      <c r="FY537" s="147"/>
      <c r="FZ537" s="147"/>
      <c r="GA537" s="147"/>
      <c r="GB537" s="147"/>
      <c r="GC537" s="147"/>
      <c r="GD537" s="147"/>
      <c r="GE537" s="147"/>
      <c r="GF537" s="147"/>
      <c r="GG537" s="147"/>
      <c r="GH537" s="147"/>
      <c r="GI537" s="147"/>
      <c r="GJ537" s="147"/>
      <c r="GK537" s="147"/>
      <c r="GL537" s="147"/>
      <c r="GM537" s="147"/>
      <c r="GN537" s="147"/>
      <c r="GO537" s="96"/>
    </row>
    <row r="538" spans="1:197" ht="8.25" hidden="1" customHeight="1">
      <c r="A538" s="351"/>
      <c r="B538" s="442"/>
      <c r="C538" s="340"/>
      <c r="D538" s="340"/>
      <c r="E538" s="339"/>
      <c r="F538" s="346"/>
      <c r="G538" s="366"/>
      <c r="H538" s="199"/>
      <c r="I538" s="165" t="s">
        <v>30</v>
      </c>
      <c r="J538" s="160"/>
      <c r="K538" s="160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336"/>
      <c r="X538" s="40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DY538" s="147"/>
      <c r="DZ538" s="147"/>
      <c r="EA538" s="147"/>
      <c r="EB538" s="147"/>
      <c r="EC538" s="147"/>
      <c r="ED538" s="147"/>
      <c r="EE538" s="147"/>
      <c r="EF538" s="147"/>
      <c r="EG538" s="147"/>
      <c r="EH538" s="147"/>
      <c r="EI538" s="147"/>
      <c r="EJ538" s="147"/>
      <c r="EK538" s="147"/>
      <c r="EL538" s="147"/>
      <c r="EM538" s="147"/>
      <c r="EN538" s="147"/>
      <c r="EO538" s="147"/>
      <c r="EP538" s="147"/>
      <c r="EQ538" s="147"/>
      <c r="ER538" s="147"/>
      <c r="ES538" s="147"/>
      <c r="ET538" s="147"/>
      <c r="EU538" s="147"/>
      <c r="EV538" s="147"/>
      <c r="EW538" s="147"/>
      <c r="EX538" s="147"/>
      <c r="EY538" s="147"/>
      <c r="EZ538" s="147"/>
      <c r="FA538" s="147"/>
      <c r="FB538" s="147"/>
      <c r="FC538" s="147"/>
      <c r="FD538" s="147"/>
      <c r="FE538" s="147"/>
      <c r="FF538" s="147"/>
      <c r="FG538" s="147"/>
      <c r="FH538" s="147"/>
      <c r="FI538" s="147"/>
      <c r="FJ538" s="147"/>
      <c r="FK538" s="147"/>
      <c r="FL538" s="147"/>
      <c r="FM538" s="147"/>
      <c r="FN538" s="147"/>
      <c r="FO538" s="147"/>
      <c r="FP538" s="147"/>
      <c r="FQ538" s="147"/>
      <c r="FR538" s="147"/>
      <c r="FS538" s="147"/>
      <c r="FT538" s="147"/>
      <c r="FU538" s="147"/>
      <c r="FV538" s="147"/>
      <c r="FW538" s="147"/>
      <c r="FX538" s="147"/>
      <c r="FY538" s="147"/>
      <c r="FZ538" s="147"/>
      <c r="GA538" s="147"/>
      <c r="GB538" s="147"/>
      <c r="GC538" s="147"/>
      <c r="GD538" s="147"/>
      <c r="GE538" s="147"/>
      <c r="GF538" s="147"/>
      <c r="GG538" s="147"/>
      <c r="GH538" s="147"/>
      <c r="GI538" s="147"/>
      <c r="GJ538" s="147"/>
      <c r="GK538" s="147"/>
      <c r="GL538" s="147"/>
      <c r="GM538" s="147"/>
      <c r="GN538" s="147"/>
      <c r="GO538" s="96"/>
    </row>
    <row r="539" spans="1:197" ht="12" hidden="1" customHeight="1">
      <c r="A539" s="351"/>
      <c r="B539" s="442"/>
      <c r="C539" s="340"/>
      <c r="D539" s="340"/>
      <c r="E539" s="339"/>
      <c r="F539" s="346"/>
      <c r="G539" s="366"/>
      <c r="H539" s="199"/>
      <c r="I539" s="165" t="s">
        <v>70</v>
      </c>
      <c r="J539" s="160"/>
      <c r="K539" s="160"/>
      <c r="L539" s="155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336"/>
      <c r="X539" s="40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DY539" s="147"/>
      <c r="DZ539" s="147"/>
      <c r="EA539" s="147"/>
      <c r="EB539" s="147"/>
      <c r="EC539" s="147"/>
      <c r="ED539" s="147"/>
      <c r="EE539" s="147"/>
      <c r="EF539" s="147"/>
      <c r="EG539" s="147"/>
      <c r="EH539" s="147"/>
      <c r="EI539" s="147"/>
      <c r="EJ539" s="147"/>
      <c r="EK539" s="147"/>
      <c r="EL539" s="147"/>
      <c r="EM539" s="147"/>
      <c r="EN539" s="147"/>
      <c r="EO539" s="147"/>
      <c r="EP539" s="147"/>
      <c r="EQ539" s="147"/>
      <c r="ER539" s="147"/>
      <c r="ES539" s="147"/>
      <c r="ET539" s="147"/>
      <c r="EU539" s="147"/>
      <c r="EV539" s="147"/>
      <c r="EW539" s="147"/>
      <c r="EX539" s="147"/>
      <c r="EY539" s="147"/>
      <c r="EZ539" s="147"/>
      <c r="FA539" s="147"/>
      <c r="FB539" s="147"/>
      <c r="FC539" s="147"/>
      <c r="FD539" s="147"/>
      <c r="FE539" s="147"/>
      <c r="FF539" s="147"/>
      <c r="FG539" s="147"/>
      <c r="FH539" s="147"/>
      <c r="FI539" s="147"/>
      <c r="FJ539" s="147"/>
      <c r="FK539" s="147"/>
      <c r="FL539" s="147"/>
      <c r="FM539" s="147"/>
      <c r="FN539" s="147"/>
      <c r="FO539" s="147"/>
      <c r="FP539" s="147"/>
      <c r="FQ539" s="147"/>
      <c r="FR539" s="147"/>
      <c r="FS539" s="147"/>
      <c r="FT539" s="147"/>
      <c r="FU539" s="147"/>
      <c r="FV539" s="147"/>
      <c r="FW539" s="147"/>
      <c r="FX539" s="147"/>
      <c r="FY539" s="147"/>
      <c r="FZ539" s="147"/>
      <c r="GA539" s="147"/>
      <c r="GB539" s="147"/>
      <c r="GC539" s="147"/>
      <c r="GD539" s="147"/>
      <c r="GE539" s="147"/>
      <c r="GF539" s="147"/>
      <c r="GG539" s="147"/>
      <c r="GH539" s="147"/>
      <c r="GI539" s="147"/>
      <c r="GJ539" s="147"/>
      <c r="GK539" s="147"/>
      <c r="GL539" s="147"/>
      <c r="GM539" s="147"/>
      <c r="GN539" s="147"/>
      <c r="GO539" s="96"/>
    </row>
    <row r="540" spans="1:197" ht="15.75" hidden="1" customHeight="1">
      <c r="A540" s="351"/>
      <c r="B540" s="442"/>
      <c r="C540" s="340"/>
      <c r="D540" s="340"/>
      <c r="E540" s="339"/>
      <c r="F540" s="346"/>
      <c r="G540" s="366"/>
      <c r="H540" s="199"/>
      <c r="I540" s="159" t="s">
        <v>26</v>
      </c>
      <c r="J540" s="160"/>
      <c r="K540" s="160"/>
      <c r="L540" s="160">
        <f t="shared" ref="L540:O540" si="150">SUM(L536:L539)</f>
        <v>0</v>
      </c>
      <c r="M540" s="160">
        <f t="shared" si="150"/>
        <v>0</v>
      </c>
      <c r="N540" s="160">
        <f t="shared" si="150"/>
        <v>0</v>
      </c>
      <c r="O540" s="160">
        <f t="shared" si="150"/>
        <v>0</v>
      </c>
      <c r="P540" s="160"/>
      <c r="Q540" s="160"/>
      <c r="R540" s="160"/>
      <c r="S540" s="160"/>
      <c r="T540" s="160"/>
      <c r="U540" s="160"/>
      <c r="V540" s="160"/>
      <c r="W540" s="336"/>
      <c r="X540" s="40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DY540" s="147"/>
      <c r="DZ540" s="147"/>
      <c r="EA540" s="147"/>
      <c r="EB540" s="147"/>
      <c r="EC540" s="147"/>
      <c r="ED540" s="147"/>
      <c r="EE540" s="147"/>
      <c r="EF540" s="147"/>
      <c r="EG540" s="147"/>
      <c r="EH540" s="147"/>
      <c r="EI540" s="147"/>
      <c r="EJ540" s="147"/>
      <c r="EK540" s="147"/>
      <c r="EL540" s="147"/>
      <c r="EM540" s="147"/>
      <c r="EN540" s="147"/>
      <c r="EO540" s="147"/>
      <c r="EP540" s="147"/>
      <c r="EQ540" s="147"/>
      <c r="ER540" s="147"/>
      <c r="ES540" s="147"/>
      <c r="ET540" s="147"/>
      <c r="EU540" s="147"/>
      <c r="EV540" s="147"/>
      <c r="EW540" s="147"/>
      <c r="EX540" s="147"/>
      <c r="EY540" s="147"/>
      <c r="EZ540" s="147"/>
      <c r="FA540" s="147"/>
      <c r="FB540" s="147"/>
      <c r="FC540" s="147"/>
      <c r="FD540" s="147"/>
      <c r="FE540" s="147"/>
      <c r="FF540" s="147"/>
      <c r="FG540" s="147"/>
      <c r="FH540" s="147"/>
      <c r="FI540" s="147"/>
      <c r="FJ540" s="147"/>
      <c r="FK540" s="147"/>
      <c r="FL540" s="147"/>
      <c r="FM540" s="147"/>
      <c r="FN540" s="147"/>
      <c r="FO540" s="147"/>
      <c r="FP540" s="147"/>
      <c r="FQ540" s="147"/>
      <c r="FR540" s="147"/>
      <c r="FS540" s="147"/>
      <c r="FT540" s="147"/>
      <c r="FU540" s="147"/>
      <c r="FV540" s="147"/>
      <c r="FW540" s="147"/>
      <c r="FX540" s="147"/>
      <c r="FY540" s="147"/>
      <c r="FZ540" s="147"/>
      <c r="GA540" s="147"/>
      <c r="GB540" s="147"/>
      <c r="GC540" s="147"/>
      <c r="GD540" s="147"/>
      <c r="GE540" s="147"/>
      <c r="GF540" s="147"/>
      <c r="GG540" s="147"/>
      <c r="GH540" s="147"/>
      <c r="GI540" s="147"/>
      <c r="GJ540" s="147"/>
      <c r="GK540" s="147"/>
      <c r="GL540" s="147"/>
      <c r="GM540" s="147"/>
      <c r="GN540" s="147"/>
      <c r="GO540" s="96"/>
    </row>
    <row r="541" spans="1:197" ht="20.25" hidden="1" customHeight="1">
      <c r="A541" s="351">
        <v>55</v>
      </c>
      <c r="B541" s="425" t="s">
        <v>154</v>
      </c>
      <c r="C541" s="340">
        <v>2021</v>
      </c>
      <c r="D541" s="340">
        <v>2022</v>
      </c>
      <c r="E541" s="339" t="s">
        <v>252</v>
      </c>
      <c r="F541" s="346">
        <v>0</v>
      </c>
      <c r="G541" s="366">
        <v>60095</v>
      </c>
      <c r="H541" s="199">
        <v>6050</v>
      </c>
      <c r="I541" s="182" t="s">
        <v>28</v>
      </c>
      <c r="J541" s="160"/>
      <c r="K541" s="160"/>
      <c r="L541" s="155"/>
      <c r="M541" s="155"/>
      <c r="N541" s="155"/>
      <c r="O541" s="186"/>
      <c r="P541" s="186"/>
      <c r="Q541" s="186"/>
      <c r="R541" s="186"/>
      <c r="S541" s="186"/>
      <c r="T541" s="186"/>
      <c r="U541" s="186"/>
      <c r="V541" s="186"/>
      <c r="W541" s="336">
        <f>SUM(L545:V545)</f>
        <v>0</v>
      </c>
      <c r="X541" s="40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DY541" s="147"/>
      <c r="DZ541" s="147"/>
      <c r="EA541" s="147"/>
      <c r="EB541" s="147"/>
      <c r="EC541" s="147"/>
      <c r="ED541" s="147"/>
      <c r="EE541" s="147"/>
      <c r="EF541" s="147"/>
      <c r="EG541" s="147"/>
      <c r="EH541" s="147"/>
      <c r="EI541" s="147"/>
      <c r="EJ541" s="147"/>
      <c r="EK541" s="147"/>
      <c r="EL541" s="147"/>
      <c r="EM541" s="147"/>
      <c r="EN541" s="147"/>
      <c r="EO541" s="147"/>
      <c r="EP541" s="147"/>
      <c r="EQ541" s="147"/>
      <c r="ER541" s="147"/>
      <c r="ES541" s="147"/>
      <c r="ET541" s="147"/>
      <c r="EU541" s="147"/>
      <c r="EV541" s="147"/>
      <c r="EW541" s="147"/>
      <c r="EX541" s="147"/>
      <c r="EY541" s="147"/>
      <c r="EZ541" s="147"/>
      <c r="FA541" s="147"/>
      <c r="FB541" s="147"/>
      <c r="FC541" s="147"/>
      <c r="FD541" s="147"/>
      <c r="FE541" s="147"/>
      <c r="FF541" s="147"/>
      <c r="FG541" s="147"/>
      <c r="FH541" s="147"/>
      <c r="FI541" s="147"/>
      <c r="FJ541" s="147"/>
      <c r="FK541" s="147"/>
      <c r="FL541" s="147"/>
      <c r="FM541" s="147"/>
      <c r="FN541" s="147"/>
      <c r="FO541" s="147"/>
      <c r="FP541" s="147"/>
      <c r="FQ541" s="147"/>
      <c r="FR541" s="147"/>
      <c r="FS541" s="147"/>
      <c r="FT541" s="147"/>
      <c r="FU541" s="147"/>
      <c r="FV541" s="147"/>
      <c r="FW541" s="147"/>
      <c r="FX541" s="147"/>
      <c r="FY541" s="147"/>
      <c r="FZ541" s="147"/>
      <c r="GA541" s="147"/>
      <c r="GB541" s="147"/>
      <c r="GC541" s="147"/>
      <c r="GD541" s="147"/>
      <c r="GE541" s="147"/>
      <c r="GF541" s="147"/>
      <c r="GG541" s="147"/>
      <c r="GH541" s="147"/>
      <c r="GI541" s="147"/>
      <c r="GJ541" s="147"/>
      <c r="GK541" s="147"/>
      <c r="GL541" s="147"/>
      <c r="GM541" s="147"/>
      <c r="GN541" s="147"/>
      <c r="GO541" s="96"/>
    </row>
    <row r="542" spans="1:197" ht="20.25" hidden="1" customHeight="1">
      <c r="A542" s="351"/>
      <c r="B542" s="426"/>
      <c r="C542" s="340"/>
      <c r="D542" s="340"/>
      <c r="E542" s="339"/>
      <c r="F542" s="346"/>
      <c r="G542" s="366"/>
      <c r="H542" s="199">
        <v>6050</v>
      </c>
      <c r="I542" s="165" t="s">
        <v>31</v>
      </c>
      <c r="J542" s="160"/>
      <c r="K542" s="160"/>
      <c r="L542" s="15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336"/>
      <c r="X542" s="40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DY542" s="147"/>
      <c r="DZ542" s="147"/>
      <c r="EA542" s="147"/>
      <c r="EB542" s="147"/>
      <c r="EC542" s="147"/>
      <c r="ED542" s="147"/>
      <c r="EE542" s="147"/>
      <c r="EF542" s="147"/>
      <c r="EG542" s="147"/>
      <c r="EH542" s="147"/>
      <c r="EI542" s="147"/>
      <c r="EJ542" s="147"/>
      <c r="EK542" s="147"/>
      <c r="EL542" s="147"/>
      <c r="EM542" s="147"/>
      <c r="EN542" s="147"/>
      <c r="EO542" s="147"/>
      <c r="EP542" s="147"/>
      <c r="EQ542" s="147"/>
      <c r="ER542" s="147"/>
      <c r="ES542" s="147"/>
      <c r="ET542" s="147"/>
      <c r="EU542" s="147"/>
      <c r="EV542" s="147"/>
      <c r="EW542" s="147"/>
      <c r="EX542" s="147"/>
      <c r="EY542" s="147"/>
      <c r="EZ542" s="147"/>
      <c r="FA542" s="147"/>
      <c r="FB542" s="147"/>
      <c r="FC542" s="147"/>
      <c r="FD542" s="147"/>
      <c r="FE542" s="147"/>
      <c r="FF542" s="147"/>
      <c r="FG542" s="147"/>
      <c r="FH542" s="147"/>
      <c r="FI542" s="147"/>
      <c r="FJ542" s="147"/>
      <c r="FK542" s="147"/>
      <c r="FL542" s="147"/>
      <c r="FM542" s="147"/>
      <c r="FN542" s="147"/>
      <c r="FO542" s="147"/>
      <c r="FP542" s="147"/>
      <c r="FQ542" s="147"/>
      <c r="FR542" s="147"/>
      <c r="FS542" s="147"/>
      <c r="FT542" s="147"/>
      <c r="FU542" s="147"/>
      <c r="FV542" s="147"/>
      <c r="FW542" s="147"/>
      <c r="FX542" s="147"/>
      <c r="FY542" s="147"/>
      <c r="FZ542" s="147"/>
      <c r="GA542" s="147"/>
      <c r="GB542" s="147"/>
      <c r="GC542" s="147"/>
      <c r="GD542" s="147"/>
      <c r="GE542" s="147"/>
      <c r="GF542" s="147"/>
      <c r="GG542" s="147"/>
      <c r="GH542" s="147"/>
      <c r="GI542" s="147"/>
      <c r="GJ542" s="147"/>
      <c r="GK542" s="147"/>
      <c r="GL542" s="147"/>
      <c r="GM542" s="147"/>
      <c r="GN542" s="147"/>
      <c r="GO542" s="96"/>
    </row>
    <row r="543" spans="1:197" ht="20.25" hidden="1" customHeight="1">
      <c r="A543" s="351"/>
      <c r="B543" s="426"/>
      <c r="C543" s="340"/>
      <c r="D543" s="340"/>
      <c r="E543" s="339"/>
      <c r="F543" s="346"/>
      <c r="G543" s="366"/>
      <c r="H543" s="199"/>
      <c r="I543" s="165" t="s">
        <v>30</v>
      </c>
      <c r="J543" s="160"/>
      <c r="K543" s="160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336"/>
      <c r="X543" s="40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147"/>
      <c r="EB543" s="147"/>
      <c r="EC543" s="147"/>
      <c r="ED543" s="147"/>
      <c r="EE543" s="147"/>
      <c r="EF543" s="147"/>
      <c r="EG543" s="147"/>
      <c r="EH543" s="147"/>
      <c r="EI543" s="147"/>
      <c r="EJ543" s="147"/>
      <c r="EK543" s="147"/>
      <c r="EL543" s="147"/>
      <c r="EM543" s="147"/>
      <c r="EN543" s="147"/>
      <c r="EO543" s="147"/>
      <c r="EP543" s="147"/>
      <c r="EQ543" s="147"/>
      <c r="ER543" s="147"/>
      <c r="ES543" s="147"/>
      <c r="ET543" s="147"/>
      <c r="EU543" s="147"/>
      <c r="EV543" s="147"/>
      <c r="EW543" s="147"/>
      <c r="EX543" s="147"/>
      <c r="EY543" s="147"/>
      <c r="EZ543" s="147"/>
      <c r="FA543" s="147"/>
      <c r="FB543" s="147"/>
      <c r="FC543" s="147"/>
      <c r="FD543" s="147"/>
      <c r="FE543" s="147"/>
      <c r="FF543" s="147"/>
      <c r="FG543" s="147"/>
      <c r="FH543" s="147"/>
      <c r="FI543" s="147"/>
      <c r="FJ543" s="147"/>
      <c r="FK543" s="147"/>
      <c r="FL543" s="147"/>
      <c r="FM543" s="147"/>
      <c r="FN543" s="147"/>
      <c r="FO543" s="147"/>
      <c r="FP543" s="147"/>
      <c r="FQ543" s="147"/>
      <c r="FR543" s="147"/>
      <c r="FS543" s="147"/>
      <c r="FT543" s="147"/>
      <c r="FU543" s="147"/>
      <c r="FV543" s="147"/>
      <c r="FW543" s="147"/>
      <c r="FX543" s="147"/>
      <c r="FY543" s="147"/>
      <c r="FZ543" s="147"/>
      <c r="GA543" s="147"/>
      <c r="GB543" s="147"/>
      <c r="GC543" s="147"/>
      <c r="GD543" s="147"/>
      <c r="GE543" s="147"/>
      <c r="GF543" s="147"/>
      <c r="GG543" s="147"/>
      <c r="GH543" s="147"/>
      <c r="GI543" s="147"/>
      <c r="GJ543" s="147"/>
      <c r="GK543" s="147"/>
      <c r="GL543" s="147"/>
      <c r="GM543" s="147"/>
      <c r="GN543" s="147"/>
      <c r="GO543" s="96"/>
    </row>
    <row r="544" spans="1:197" ht="12" hidden="1" customHeight="1">
      <c r="A544" s="351"/>
      <c r="B544" s="426"/>
      <c r="C544" s="340"/>
      <c r="D544" s="340"/>
      <c r="E544" s="339"/>
      <c r="F544" s="346"/>
      <c r="G544" s="366"/>
      <c r="H544" s="199"/>
      <c r="I544" s="165" t="s">
        <v>70</v>
      </c>
      <c r="J544" s="160"/>
      <c r="K544" s="160"/>
      <c r="L544" s="15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336"/>
      <c r="X544" s="40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147"/>
      <c r="EB544" s="147"/>
      <c r="EC544" s="147"/>
      <c r="ED544" s="147"/>
      <c r="EE544" s="147"/>
      <c r="EF544" s="147"/>
      <c r="EG544" s="147"/>
      <c r="EH544" s="147"/>
      <c r="EI544" s="147"/>
      <c r="EJ544" s="147"/>
      <c r="EK544" s="147"/>
      <c r="EL544" s="147"/>
      <c r="EM544" s="147"/>
      <c r="EN544" s="147"/>
      <c r="EO544" s="147"/>
      <c r="EP544" s="147"/>
      <c r="EQ544" s="147"/>
      <c r="ER544" s="147"/>
      <c r="ES544" s="147"/>
      <c r="ET544" s="147"/>
      <c r="EU544" s="147"/>
      <c r="EV544" s="147"/>
      <c r="EW544" s="147"/>
      <c r="EX544" s="147"/>
      <c r="EY544" s="147"/>
      <c r="EZ544" s="147"/>
      <c r="FA544" s="147"/>
      <c r="FB544" s="147"/>
      <c r="FC544" s="147"/>
      <c r="FD544" s="147"/>
      <c r="FE544" s="147"/>
      <c r="FF544" s="147"/>
      <c r="FG544" s="147"/>
      <c r="FH544" s="147"/>
      <c r="FI544" s="147"/>
      <c r="FJ544" s="147"/>
      <c r="FK544" s="147"/>
      <c r="FL544" s="147"/>
      <c r="FM544" s="147"/>
      <c r="FN544" s="147"/>
      <c r="FO544" s="147"/>
      <c r="FP544" s="147"/>
      <c r="FQ544" s="147"/>
      <c r="FR544" s="147"/>
      <c r="FS544" s="147"/>
      <c r="FT544" s="147"/>
      <c r="FU544" s="147"/>
      <c r="FV544" s="147"/>
      <c r="FW544" s="147"/>
      <c r="FX544" s="147"/>
      <c r="FY544" s="147"/>
      <c r="FZ544" s="147"/>
      <c r="GA544" s="147"/>
      <c r="GB544" s="147"/>
      <c r="GC544" s="147"/>
      <c r="GD544" s="147"/>
      <c r="GE544" s="147"/>
      <c r="GF544" s="147"/>
      <c r="GG544" s="147"/>
      <c r="GH544" s="147"/>
      <c r="GI544" s="147"/>
      <c r="GJ544" s="147"/>
      <c r="GK544" s="147"/>
      <c r="GL544" s="147"/>
      <c r="GM544" s="147"/>
      <c r="GN544" s="147"/>
      <c r="GO544" s="96"/>
    </row>
    <row r="545" spans="1:197" ht="15" hidden="1" customHeight="1">
      <c r="A545" s="351"/>
      <c r="B545" s="426"/>
      <c r="C545" s="340"/>
      <c r="D545" s="340"/>
      <c r="E545" s="339"/>
      <c r="F545" s="346"/>
      <c r="G545" s="366"/>
      <c r="H545" s="199"/>
      <c r="I545" s="159" t="s">
        <v>26</v>
      </c>
      <c r="J545" s="160"/>
      <c r="K545" s="160"/>
      <c r="L545" s="160">
        <f t="shared" ref="L545:O545" si="151">SUM(L541:L544)</f>
        <v>0</v>
      </c>
      <c r="M545" s="160">
        <f t="shared" si="151"/>
        <v>0</v>
      </c>
      <c r="N545" s="160">
        <f t="shared" si="151"/>
        <v>0</v>
      </c>
      <c r="O545" s="160">
        <f t="shared" si="151"/>
        <v>0</v>
      </c>
      <c r="P545" s="160"/>
      <c r="Q545" s="160"/>
      <c r="R545" s="160"/>
      <c r="S545" s="160"/>
      <c r="T545" s="160"/>
      <c r="U545" s="160"/>
      <c r="V545" s="160"/>
      <c r="W545" s="336"/>
      <c r="X545" s="40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147"/>
      <c r="EB545" s="147"/>
      <c r="EC545" s="147"/>
      <c r="ED545" s="147"/>
      <c r="EE545" s="147"/>
      <c r="EF545" s="147"/>
      <c r="EG545" s="147"/>
      <c r="EH545" s="147"/>
      <c r="EI545" s="147"/>
      <c r="EJ545" s="147"/>
      <c r="EK545" s="147"/>
      <c r="EL545" s="147"/>
      <c r="EM545" s="147"/>
      <c r="EN545" s="147"/>
      <c r="EO545" s="147"/>
      <c r="EP545" s="147"/>
      <c r="EQ545" s="147"/>
      <c r="ER545" s="147"/>
      <c r="ES545" s="147"/>
      <c r="ET545" s="147"/>
      <c r="EU545" s="147"/>
      <c r="EV545" s="147"/>
      <c r="EW545" s="147"/>
      <c r="EX545" s="147"/>
      <c r="EY545" s="147"/>
      <c r="EZ545" s="147"/>
      <c r="FA545" s="147"/>
      <c r="FB545" s="147"/>
      <c r="FC545" s="147"/>
      <c r="FD545" s="147"/>
      <c r="FE545" s="147"/>
      <c r="FF545" s="147"/>
      <c r="FG545" s="147"/>
      <c r="FH545" s="147"/>
      <c r="FI545" s="147"/>
      <c r="FJ545" s="147"/>
      <c r="FK545" s="147"/>
      <c r="FL545" s="147"/>
      <c r="FM545" s="147"/>
      <c r="FN545" s="147"/>
      <c r="FO545" s="147"/>
      <c r="FP545" s="147"/>
      <c r="FQ545" s="147"/>
      <c r="FR545" s="147"/>
      <c r="FS545" s="147"/>
      <c r="FT545" s="147"/>
      <c r="FU545" s="147"/>
      <c r="FV545" s="147"/>
      <c r="FW545" s="147"/>
      <c r="FX545" s="147"/>
      <c r="FY545" s="147"/>
      <c r="FZ545" s="147"/>
      <c r="GA545" s="147"/>
      <c r="GB545" s="147"/>
      <c r="GC545" s="147"/>
      <c r="GD545" s="147"/>
      <c r="GE545" s="147"/>
      <c r="GF545" s="147"/>
      <c r="GG545" s="147"/>
      <c r="GH545" s="147"/>
      <c r="GI545" s="147"/>
      <c r="GJ545" s="147"/>
      <c r="GK545" s="147"/>
      <c r="GL545" s="147"/>
      <c r="GM545" s="147"/>
      <c r="GN545" s="147"/>
      <c r="GO545" s="96"/>
    </row>
    <row r="546" spans="1:197" ht="18" hidden="1" customHeight="1">
      <c r="A546" s="351">
        <v>56</v>
      </c>
      <c r="B546" s="425" t="s">
        <v>156</v>
      </c>
      <c r="C546" s="340">
        <v>2021</v>
      </c>
      <c r="D546" s="340">
        <v>2022</v>
      </c>
      <c r="E546" s="339" t="s">
        <v>252</v>
      </c>
      <c r="F546" s="346">
        <v>0</v>
      </c>
      <c r="G546" s="366">
        <v>60095</v>
      </c>
      <c r="H546" s="199">
        <v>6050</v>
      </c>
      <c r="I546" s="182" t="s">
        <v>28</v>
      </c>
      <c r="J546" s="160"/>
      <c r="K546" s="160"/>
      <c r="L546" s="155"/>
      <c r="M546" s="155"/>
      <c r="N546" s="155"/>
      <c r="O546" s="186"/>
      <c r="P546" s="186"/>
      <c r="Q546" s="186"/>
      <c r="R546" s="186"/>
      <c r="S546" s="186"/>
      <c r="T546" s="186"/>
      <c r="U546" s="186"/>
      <c r="V546" s="186"/>
      <c r="W546" s="336">
        <f>SUM(L550:V550)</f>
        <v>0</v>
      </c>
      <c r="X546" s="40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DY546" s="147"/>
      <c r="DZ546" s="147"/>
      <c r="EA546" s="147"/>
      <c r="EB546" s="147"/>
      <c r="EC546" s="147"/>
      <c r="ED546" s="147"/>
      <c r="EE546" s="147"/>
      <c r="EF546" s="147"/>
      <c r="EG546" s="147"/>
      <c r="EH546" s="147"/>
      <c r="EI546" s="147"/>
      <c r="EJ546" s="147"/>
      <c r="EK546" s="147"/>
      <c r="EL546" s="147"/>
      <c r="EM546" s="147"/>
      <c r="EN546" s="147"/>
      <c r="EO546" s="147"/>
      <c r="EP546" s="147"/>
      <c r="EQ546" s="147"/>
      <c r="ER546" s="147"/>
      <c r="ES546" s="147"/>
      <c r="ET546" s="147"/>
      <c r="EU546" s="147"/>
      <c r="EV546" s="147"/>
      <c r="EW546" s="147"/>
      <c r="EX546" s="147"/>
      <c r="EY546" s="147"/>
      <c r="EZ546" s="147"/>
      <c r="FA546" s="147"/>
      <c r="FB546" s="147"/>
      <c r="FC546" s="147"/>
      <c r="FD546" s="147"/>
      <c r="FE546" s="147"/>
      <c r="FF546" s="147"/>
      <c r="FG546" s="147"/>
      <c r="FH546" s="147"/>
      <c r="FI546" s="147"/>
      <c r="FJ546" s="147"/>
      <c r="FK546" s="147"/>
      <c r="FL546" s="147"/>
      <c r="FM546" s="147"/>
      <c r="FN546" s="147"/>
      <c r="FO546" s="147"/>
      <c r="FP546" s="147"/>
      <c r="FQ546" s="147"/>
      <c r="FR546" s="147"/>
      <c r="FS546" s="147"/>
      <c r="FT546" s="147"/>
      <c r="FU546" s="147"/>
      <c r="FV546" s="147"/>
      <c r="FW546" s="147"/>
      <c r="FX546" s="147"/>
      <c r="FY546" s="147"/>
      <c r="FZ546" s="147"/>
      <c r="GA546" s="147"/>
      <c r="GB546" s="147"/>
      <c r="GC546" s="147"/>
      <c r="GD546" s="147"/>
      <c r="GE546" s="147"/>
      <c r="GF546" s="147"/>
      <c r="GG546" s="147"/>
      <c r="GH546" s="147"/>
      <c r="GI546" s="147"/>
      <c r="GJ546" s="147"/>
      <c r="GK546" s="147"/>
      <c r="GL546" s="147"/>
      <c r="GM546" s="147"/>
      <c r="GN546" s="147"/>
      <c r="GO546" s="96"/>
    </row>
    <row r="547" spans="1:197" ht="18" hidden="1" customHeight="1">
      <c r="A547" s="351"/>
      <c r="B547" s="426"/>
      <c r="C547" s="340"/>
      <c r="D547" s="340"/>
      <c r="E547" s="339"/>
      <c r="F547" s="346"/>
      <c r="G547" s="366"/>
      <c r="H547" s="199">
        <v>6050</v>
      </c>
      <c r="I547" s="165" t="s">
        <v>31</v>
      </c>
      <c r="J547" s="160"/>
      <c r="K547" s="160"/>
      <c r="L547" s="15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336"/>
      <c r="X547" s="40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DY547" s="147"/>
      <c r="DZ547" s="147"/>
      <c r="EA547" s="147"/>
      <c r="EB547" s="147"/>
      <c r="EC547" s="147"/>
      <c r="ED547" s="147"/>
      <c r="EE547" s="147"/>
      <c r="EF547" s="147"/>
      <c r="EG547" s="147"/>
      <c r="EH547" s="147"/>
      <c r="EI547" s="147"/>
      <c r="EJ547" s="147"/>
      <c r="EK547" s="147"/>
      <c r="EL547" s="147"/>
      <c r="EM547" s="147"/>
      <c r="EN547" s="147"/>
      <c r="EO547" s="147"/>
      <c r="EP547" s="147"/>
      <c r="EQ547" s="147"/>
      <c r="ER547" s="147"/>
      <c r="ES547" s="147"/>
      <c r="ET547" s="147"/>
      <c r="EU547" s="147"/>
      <c r="EV547" s="147"/>
      <c r="EW547" s="147"/>
      <c r="EX547" s="147"/>
      <c r="EY547" s="147"/>
      <c r="EZ547" s="147"/>
      <c r="FA547" s="147"/>
      <c r="FB547" s="147"/>
      <c r="FC547" s="147"/>
      <c r="FD547" s="147"/>
      <c r="FE547" s="147"/>
      <c r="FF547" s="147"/>
      <c r="FG547" s="147"/>
      <c r="FH547" s="147"/>
      <c r="FI547" s="147"/>
      <c r="FJ547" s="147"/>
      <c r="FK547" s="147"/>
      <c r="FL547" s="147"/>
      <c r="FM547" s="147"/>
      <c r="FN547" s="147"/>
      <c r="FO547" s="147"/>
      <c r="FP547" s="147"/>
      <c r="FQ547" s="147"/>
      <c r="FR547" s="147"/>
      <c r="FS547" s="147"/>
      <c r="FT547" s="147"/>
      <c r="FU547" s="147"/>
      <c r="FV547" s="147"/>
      <c r="FW547" s="147"/>
      <c r="FX547" s="147"/>
      <c r="FY547" s="147"/>
      <c r="FZ547" s="147"/>
      <c r="GA547" s="147"/>
      <c r="GB547" s="147"/>
      <c r="GC547" s="147"/>
      <c r="GD547" s="147"/>
      <c r="GE547" s="147"/>
      <c r="GF547" s="147"/>
      <c r="GG547" s="147"/>
      <c r="GH547" s="147"/>
      <c r="GI547" s="147"/>
      <c r="GJ547" s="147"/>
      <c r="GK547" s="147"/>
      <c r="GL547" s="147"/>
      <c r="GM547" s="147"/>
      <c r="GN547" s="147"/>
      <c r="GO547" s="96"/>
    </row>
    <row r="548" spans="1:197" ht="18" hidden="1" customHeight="1">
      <c r="A548" s="351"/>
      <c r="B548" s="426"/>
      <c r="C548" s="340"/>
      <c r="D548" s="340"/>
      <c r="E548" s="339"/>
      <c r="F548" s="346"/>
      <c r="G548" s="366"/>
      <c r="H548" s="199"/>
      <c r="I548" s="165" t="s">
        <v>30</v>
      </c>
      <c r="J548" s="160"/>
      <c r="K548" s="160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336"/>
      <c r="X548" s="40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DY548" s="147"/>
      <c r="DZ548" s="147"/>
      <c r="EA548" s="147"/>
      <c r="EB548" s="147"/>
      <c r="EC548" s="147"/>
      <c r="ED548" s="147"/>
      <c r="EE548" s="147"/>
      <c r="EF548" s="147"/>
      <c r="EG548" s="147"/>
      <c r="EH548" s="147"/>
      <c r="EI548" s="147"/>
      <c r="EJ548" s="147"/>
      <c r="EK548" s="147"/>
      <c r="EL548" s="147"/>
      <c r="EM548" s="147"/>
      <c r="EN548" s="147"/>
      <c r="EO548" s="147"/>
      <c r="EP548" s="147"/>
      <c r="EQ548" s="147"/>
      <c r="ER548" s="147"/>
      <c r="ES548" s="147"/>
      <c r="ET548" s="147"/>
      <c r="EU548" s="147"/>
      <c r="EV548" s="147"/>
      <c r="EW548" s="147"/>
      <c r="EX548" s="147"/>
      <c r="EY548" s="147"/>
      <c r="EZ548" s="147"/>
      <c r="FA548" s="147"/>
      <c r="FB548" s="147"/>
      <c r="FC548" s="147"/>
      <c r="FD548" s="147"/>
      <c r="FE548" s="147"/>
      <c r="FF548" s="147"/>
      <c r="FG548" s="147"/>
      <c r="FH548" s="147"/>
      <c r="FI548" s="147"/>
      <c r="FJ548" s="147"/>
      <c r="FK548" s="147"/>
      <c r="FL548" s="147"/>
      <c r="FM548" s="147"/>
      <c r="FN548" s="147"/>
      <c r="FO548" s="147"/>
      <c r="FP548" s="147"/>
      <c r="FQ548" s="147"/>
      <c r="FR548" s="147"/>
      <c r="FS548" s="147"/>
      <c r="FT548" s="147"/>
      <c r="FU548" s="147"/>
      <c r="FV548" s="147"/>
      <c r="FW548" s="147"/>
      <c r="FX548" s="147"/>
      <c r="FY548" s="147"/>
      <c r="FZ548" s="147"/>
      <c r="GA548" s="147"/>
      <c r="GB548" s="147"/>
      <c r="GC548" s="147"/>
      <c r="GD548" s="147"/>
      <c r="GE548" s="147"/>
      <c r="GF548" s="147"/>
      <c r="GG548" s="147"/>
      <c r="GH548" s="147"/>
      <c r="GI548" s="147"/>
      <c r="GJ548" s="147"/>
      <c r="GK548" s="147"/>
      <c r="GL548" s="147"/>
      <c r="GM548" s="147"/>
      <c r="GN548" s="147"/>
      <c r="GO548" s="96"/>
    </row>
    <row r="549" spans="1:197" ht="18" hidden="1" customHeight="1">
      <c r="A549" s="351"/>
      <c r="B549" s="426"/>
      <c r="C549" s="340"/>
      <c r="D549" s="340"/>
      <c r="E549" s="339"/>
      <c r="F549" s="346"/>
      <c r="G549" s="366"/>
      <c r="H549" s="199"/>
      <c r="I549" s="165" t="s">
        <v>70</v>
      </c>
      <c r="J549" s="160"/>
      <c r="K549" s="160"/>
      <c r="L549" s="15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336"/>
      <c r="X549" s="40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DY549" s="147"/>
      <c r="DZ549" s="147"/>
      <c r="EA549" s="147"/>
      <c r="EB549" s="147"/>
      <c r="EC549" s="147"/>
      <c r="ED549" s="147"/>
      <c r="EE549" s="147"/>
      <c r="EF549" s="147"/>
      <c r="EG549" s="147"/>
      <c r="EH549" s="147"/>
      <c r="EI549" s="147"/>
      <c r="EJ549" s="147"/>
      <c r="EK549" s="147"/>
      <c r="EL549" s="147"/>
      <c r="EM549" s="147"/>
      <c r="EN549" s="147"/>
      <c r="EO549" s="147"/>
      <c r="EP549" s="147"/>
      <c r="EQ549" s="147"/>
      <c r="ER549" s="147"/>
      <c r="ES549" s="147"/>
      <c r="ET549" s="147"/>
      <c r="EU549" s="147"/>
      <c r="EV549" s="147"/>
      <c r="EW549" s="147"/>
      <c r="EX549" s="147"/>
      <c r="EY549" s="147"/>
      <c r="EZ549" s="147"/>
      <c r="FA549" s="147"/>
      <c r="FB549" s="147"/>
      <c r="FC549" s="147"/>
      <c r="FD549" s="147"/>
      <c r="FE549" s="147"/>
      <c r="FF549" s="147"/>
      <c r="FG549" s="147"/>
      <c r="FH549" s="147"/>
      <c r="FI549" s="147"/>
      <c r="FJ549" s="147"/>
      <c r="FK549" s="147"/>
      <c r="FL549" s="147"/>
      <c r="FM549" s="147"/>
      <c r="FN549" s="147"/>
      <c r="FO549" s="147"/>
      <c r="FP549" s="147"/>
      <c r="FQ549" s="147"/>
      <c r="FR549" s="147"/>
      <c r="FS549" s="147"/>
      <c r="FT549" s="147"/>
      <c r="FU549" s="147"/>
      <c r="FV549" s="147"/>
      <c r="FW549" s="147"/>
      <c r="FX549" s="147"/>
      <c r="FY549" s="147"/>
      <c r="FZ549" s="147"/>
      <c r="GA549" s="147"/>
      <c r="GB549" s="147"/>
      <c r="GC549" s="147"/>
      <c r="GD549" s="147"/>
      <c r="GE549" s="147"/>
      <c r="GF549" s="147"/>
      <c r="GG549" s="147"/>
      <c r="GH549" s="147"/>
      <c r="GI549" s="147"/>
      <c r="GJ549" s="147"/>
      <c r="GK549" s="147"/>
      <c r="GL549" s="147"/>
      <c r="GM549" s="147"/>
      <c r="GN549" s="147"/>
      <c r="GO549" s="96"/>
    </row>
    <row r="550" spans="1:197" ht="15.75" hidden="1" customHeight="1">
      <c r="A550" s="351"/>
      <c r="B550" s="426"/>
      <c r="C550" s="340"/>
      <c r="D550" s="340"/>
      <c r="E550" s="339"/>
      <c r="F550" s="346"/>
      <c r="G550" s="366"/>
      <c r="H550" s="199"/>
      <c r="I550" s="159" t="s">
        <v>26</v>
      </c>
      <c r="J550" s="160"/>
      <c r="K550" s="160"/>
      <c r="L550" s="160">
        <f t="shared" ref="L550:O550" si="152">SUM(L546:L549)</f>
        <v>0</v>
      </c>
      <c r="M550" s="160">
        <f t="shared" si="152"/>
        <v>0</v>
      </c>
      <c r="N550" s="160">
        <f t="shared" si="152"/>
        <v>0</v>
      </c>
      <c r="O550" s="160">
        <f t="shared" si="152"/>
        <v>0</v>
      </c>
      <c r="P550" s="160"/>
      <c r="Q550" s="160"/>
      <c r="R550" s="160"/>
      <c r="S550" s="160"/>
      <c r="T550" s="160"/>
      <c r="U550" s="160"/>
      <c r="V550" s="160"/>
      <c r="W550" s="336"/>
      <c r="X550" s="40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DY550" s="147"/>
      <c r="DZ550" s="147"/>
      <c r="EA550" s="147"/>
      <c r="EB550" s="147"/>
      <c r="EC550" s="147"/>
      <c r="ED550" s="147"/>
      <c r="EE550" s="147"/>
      <c r="EF550" s="147"/>
      <c r="EG550" s="147"/>
      <c r="EH550" s="147"/>
      <c r="EI550" s="147"/>
      <c r="EJ550" s="147"/>
      <c r="EK550" s="147"/>
      <c r="EL550" s="147"/>
      <c r="EM550" s="147"/>
      <c r="EN550" s="147"/>
      <c r="EO550" s="147"/>
      <c r="EP550" s="147"/>
      <c r="EQ550" s="147"/>
      <c r="ER550" s="147"/>
      <c r="ES550" s="147"/>
      <c r="ET550" s="147"/>
      <c r="EU550" s="147"/>
      <c r="EV550" s="147"/>
      <c r="EW550" s="147"/>
      <c r="EX550" s="147"/>
      <c r="EY550" s="147"/>
      <c r="EZ550" s="147"/>
      <c r="FA550" s="147"/>
      <c r="FB550" s="147"/>
      <c r="FC550" s="147"/>
      <c r="FD550" s="147"/>
      <c r="FE550" s="147"/>
      <c r="FF550" s="147"/>
      <c r="FG550" s="147"/>
      <c r="FH550" s="147"/>
      <c r="FI550" s="147"/>
      <c r="FJ550" s="147"/>
      <c r="FK550" s="147"/>
      <c r="FL550" s="147"/>
      <c r="FM550" s="147"/>
      <c r="FN550" s="147"/>
      <c r="FO550" s="147"/>
      <c r="FP550" s="147"/>
      <c r="FQ550" s="147"/>
      <c r="FR550" s="147"/>
      <c r="FS550" s="147"/>
      <c r="FT550" s="147"/>
      <c r="FU550" s="147"/>
      <c r="FV550" s="147"/>
      <c r="FW550" s="147"/>
      <c r="FX550" s="147"/>
      <c r="FY550" s="147"/>
      <c r="FZ550" s="147"/>
      <c r="GA550" s="147"/>
      <c r="GB550" s="147"/>
      <c r="GC550" s="147"/>
      <c r="GD550" s="147"/>
      <c r="GE550" s="147"/>
      <c r="GF550" s="147"/>
      <c r="GG550" s="147"/>
      <c r="GH550" s="147"/>
      <c r="GI550" s="147"/>
      <c r="GJ550" s="147"/>
      <c r="GK550" s="147"/>
      <c r="GL550" s="147"/>
      <c r="GM550" s="147"/>
      <c r="GN550" s="147"/>
      <c r="GO550" s="96"/>
    </row>
    <row r="551" spans="1:197" ht="18" hidden="1" customHeight="1">
      <c r="A551" s="351">
        <v>57</v>
      </c>
      <c r="B551" s="425" t="s">
        <v>157</v>
      </c>
      <c r="C551" s="340">
        <v>2021</v>
      </c>
      <c r="D551" s="340">
        <v>2022</v>
      </c>
      <c r="E551" s="339" t="s">
        <v>252</v>
      </c>
      <c r="F551" s="346">
        <v>0</v>
      </c>
      <c r="G551" s="366">
        <v>60095</v>
      </c>
      <c r="H551" s="199">
        <v>6050</v>
      </c>
      <c r="I551" s="182" t="s">
        <v>28</v>
      </c>
      <c r="J551" s="160"/>
      <c r="K551" s="160"/>
      <c r="L551" s="155"/>
      <c r="M551" s="155"/>
      <c r="N551" s="155"/>
      <c r="O551" s="186"/>
      <c r="P551" s="186"/>
      <c r="Q551" s="186"/>
      <c r="R551" s="186"/>
      <c r="S551" s="186"/>
      <c r="T551" s="186"/>
      <c r="U551" s="186"/>
      <c r="V551" s="186"/>
      <c r="W551" s="336">
        <f>SUM(L555:V555)</f>
        <v>0</v>
      </c>
      <c r="X551" s="40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DY551" s="147"/>
      <c r="DZ551" s="147"/>
      <c r="EA551" s="147"/>
      <c r="EB551" s="147"/>
      <c r="EC551" s="147"/>
      <c r="ED551" s="147"/>
      <c r="EE551" s="147"/>
      <c r="EF551" s="147"/>
      <c r="EG551" s="147"/>
      <c r="EH551" s="147"/>
      <c r="EI551" s="147"/>
      <c r="EJ551" s="147"/>
      <c r="EK551" s="147"/>
      <c r="EL551" s="147"/>
      <c r="EM551" s="147"/>
      <c r="EN551" s="147"/>
      <c r="EO551" s="147"/>
      <c r="EP551" s="147"/>
      <c r="EQ551" s="147"/>
      <c r="ER551" s="147"/>
      <c r="ES551" s="147"/>
      <c r="ET551" s="147"/>
      <c r="EU551" s="147"/>
      <c r="EV551" s="147"/>
      <c r="EW551" s="147"/>
      <c r="EX551" s="147"/>
      <c r="EY551" s="147"/>
      <c r="EZ551" s="147"/>
      <c r="FA551" s="147"/>
      <c r="FB551" s="147"/>
      <c r="FC551" s="147"/>
      <c r="FD551" s="147"/>
      <c r="FE551" s="147"/>
      <c r="FF551" s="147"/>
      <c r="FG551" s="147"/>
      <c r="FH551" s="147"/>
      <c r="FI551" s="147"/>
      <c r="FJ551" s="147"/>
      <c r="FK551" s="147"/>
      <c r="FL551" s="147"/>
      <c r="FM551" s="147"/>
      <c r="FN551" s="147"/>
      <c r="FO551" s="147"/>
      <c r="FP551" s="147"/>
      <c r="FQ551" s="147"/>
      <c r="FR551" s="147"/>
      <c r="FS551" s="147"/>
      <c r="FT551" s="147"/>
      <c r="FU551" s="147"/>
      <c r="FV551" s="147"/>
      <c r="FW551" s="147"/>
      <c r="FX551" s="147"/>
      <c r="FY551" s="147"/>
      <c r="FZ551" s="147"/>
      <c r="GA551" s="147"/>
      <c r="GB551" s="147"/>
      <c r="GC551" s="147"/>
      <c r="GD551" s="147"/>
      <c r="GE551" s="147"/>
      <c r="GF551" s="147"/>
      <c r="GG551" s="147"/>
      <c r="GH551" s="147"/>
      <c r="GI551" s="147"/>
      <c r="GJ551" s="147"/>
      <c r="GK551" s="147"/>
      <c r="GL551" s="147"/>
      <c r="GM551" s="147"/>
      <c r="GN551" s="147"/>
      <c r="GO551" s="96"/>
    </row>
    <row r="552" spans="1:197" ht="18" hidden="1" customHeight="1">
      <c r="A552" s="351"/>
      <c r="B552" s="426"/>
      <c r="C552" s="340"/>
      <c r="D552" s="340"/>
      <c r="E552" s="339"/>
      <c r="F552" s="346"/>
      <c r="G552" s="366"/>
      <c r="H552" s="199"/>
      <c r="I552" s="165" t="s">
        <v>31</v>
      </c>
      <c r="J552" s="160"/>
      <c r="K552" s="160"/>
      <c r="L552" s="155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336"/>
      <c r="X552" s="40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DY552" s="147"/>
      <c r="DZ552" s="147"/>
      <c r="EA552" s="147"/>
      <c r="EB552" s="147"/>
      <c r="EC552" s="147"/>
      <c r="ED552" s="147"/>
      <c r="EE552" s="147"/>
      <c r="EF552" s="147"/>
      <c r="EG552" s="147"/>
      <c r="EH552" s="147"/>
      <c r="EI552" s="147"/>
      <c r="EJ552" s="147"/>
      <c r="EK552" s="147"/>
      <c r="EL552" s="147"/>
      <c r="EM552" s="147"/>
      <c r="EN552" s="147"/>
      <c r="EO552" s="147"/>
      <c r="EP552" s="147"/>
      <c r="EQ552" s="147"/>
      <c r="ER552" s="147"/>
      <c r="ES552" s="147"/>
      <c r="ET552" s="147"/>
      <c r="EU552" s="147"/>
      <c r="EV552" s="147"/>
      <c r="EW552" s="147"/>
      <c r="EX552" s="147"/>
      <c r="EY552" s="147"/>
      <c r="EZ552" s="147"/>
      <c r="FA552" s="147"/>
      <c r="FB552" s="147"/>
      <c r="FC552" s="147"/>
      <c r="FD552" s="147"/>
      <c r="FE552" s="147"/>
      <c r="FF552" s="147"/>
      <c r="FG552" s="147"/>
      <c r="FH552" s="147"/>
      <c r="FI552" s="147"/>
      <c r="FJ552" s="147"/>
      <c r="FK552" s="147"/>
      <c r="FL552" s="147"/>
      <c r="FM552" s="147"/>
      <c r="FN552" s="147"/>
      <c r="FO552" s="147"/>
      <c r="FP552" s="147"/>
      <c r="FQ552" s="147"/>
      <c r="FR552" s="147"/>
      <c r="FS552" s="147"/>
      <c r="FT552" s="147"/>
      <c r="FU552" s="147"/>
      <c r="FV552" s="147"/>
      <c r="FW552" s="147"/>
      <c r="FX552" s="147"/>
      <c r="FY552" s="147"/>
      <c r="FZ552" s="147"/>
      <c r="GA552" s="147"/>
      <c r="GB552" s="147"/>
      <c r="GC552" s="147"/>
      <c r="GD552" s="147"/>
      <c r="GE552" s="147"/>
      <c r="GF552" s="147"/>
      <c r="GG552" s="147"/>
      <c r="GH552" s="147"/>
      <c r="GI552" s="147"/>
      <c r="GJ552" s="147"/>
      <c r="GK552" s="147"/>
      <c r="GL552" s="147"/>
      <c r="GM552" s="147"/>
      <c r="GN552" s="147"/>
      <c r="GO552" s="96"/>
    </row>
    <row r="553" spans="1:197" ht="18" hidden="1" customHeight="1">
      <c r="A553" s="351"/>
      <c r="B553" s="426"/>
      <c r="C553" s="340"/>
      <c r="D553" s="340"/>
      <c r="E553" s="339"/>
      <c r="F553" s="346"/>
      <c r="G553" s="366"/>
      <c r="H553" s="199"/>
      <c r="I553" s="165" t="s">
        <v>30</v>
      </c>
      <c r="J553" s="160"/>
      <c r="K553" s="160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336"/>
      <c r="X553" s="40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147"/>
      <c r="EB553" s="147"/>
      <c r="EC553" s="147"/>
      <c r="ED553" s="147"/>
      <c r="EE553" s="147"/>
      <c r="EF553" s="147"/>
      <c r="EG553" s="147"/>
      <c r="EH553" s="147"/>
      <c r="EI553" s="147"/>
      <c r="EJ553" s="147"/>
      <c r="EK553" s="147"/>
      <c r="EL553" s="147"/>
      <c r="EM553" s="147"/>
      <c r="EN553" s="147"/>
      <c r="EO553" s="147"/>
      <c r="EP553" s="147"/>
      <c r="EQ553" s="147"/>
      <c r="ER553" s="147"/>
      <c r="ES553" s="147"/>
      <c r="ET553" s="147"/>
      <c r="EU553" s="147"/>
      <c r="EV553" s="147"/>
      <c r="EW553" s="147"/>
      <c r="EX553" s="147"/>
      <c r="EY553" s="147"/>
      <c r="EZ553" s="147"/>
      <c r="FA553" s="147"/>
      <c r="FB553" s="147"/>
      <c r="FC553" s="147"/>
      <c r="FD553" s="147"/>
      <c r="FE553" s="147"/>
      <c r="FF553" s="147"/>
      <c r="FG553" s="147"/>
      <c r="FH553" s="147"/>
      <c r="FI553" s="147"/>
      <c r="FJ553" s="147"/>
      <c r="FK553" s="147"/>
      <c r="FL553" s="147"/>
      <c r="FM553" s="147"/>
      <c r="FN553" s="147"/>
      <c r="FO553" s="147"/>
      <c r="FP553" s="147"/>
      <c r="FQ553" s="147"/>
      <c r="FR553" s="147"/>
      <c r="FS553" s="147"/>
      <c r="FT553" s="147"/>
      <c r="FU553" s="147"/>
      <c r="FV553" s="147"/>
      <c r="FW553" s="147"/>
      <c r="FX553" s="147"/>
      <c r="FY553" s="147"/>
      <c r="FZ553" s="147"/>
      <c r="GA553" s="147"/>
      <c r="GB553" s="147"/>
      <c r="GC553" s="147"/>
      <c r="GD553" s="147"/>
      <c r="GE553" s="147"/>
      <c r="GF553" s="147"/>
      <c r="GG553" s="147"/>
      <c r="GH553" s="147"/>
      <c r="GI553" s="147"/>
      <c r="GJ553" s="147"/>
      <c r="GK553" s="147"/>
      <c r="GL553" s="147"/>
      <c r="GM553" s="147"/>
      <c r="GN553" s="147"/>
      <c r="GO553" s="96"/>
    </row>
    <row r="554" spans="1:197" ht="18" hidden="1" customHeight="1">
      <c r="A554" s="351"/>
      <c r="B554" s="426"/>
      <c r="C554" s="340"/>
      <c r="D554" s="340"/>
      <c r="E554" s="339"/>
      <c r="F554" s="346"/>
      <c r="G554" s="366"/>
      <c r="H554" s="199"/>
      <c r="I554" s="165" t="s">
        <v>70</v>
      </c>
      <c r="J554" s="160"/>
      <c r="K554" s="160"/>
      <c r="L554" s="155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336"/>
      <c r="X554" s="40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147"/>
      <c r="EB554" s="147"/>
      <c r="EC554" s="147"/>
      <c r="ED554" s="147"/>
      <c r="EE554" s="147"/>
      <c r="EF554" s="147"/>
      <c r="EG554" s="147"/>
      <c r="EH554" s="147"/>
      <c r="EI554" s="147"/>
      <c r="EJ554" s="147"/>
      <c r="EK554" s="147"/>
      <c r="EL554" s="147"/>
      <c r="EM554" s="147"/>
      <c r="EN554" s="147"/>
      <c r="EO554" s="147"/>
      <c r="EP554" s="147"/>
      <c r="EQ554" s="147"/>
      <c r="ER554" s="147"/>
      <c r="ES554" s="147"/>
      <c r="ET554" s="147"/>
      <c r="EU554" s="147"/>
      <c r="EV554" s="147"/>
      <c r="EW554" s="147"/>
      <c r="EX554" s="147"/>
      <c r="EY554" s="147"/>
      <c r="EZ554" s="147"/>
      <c r="FA554" s="147"/>
      <c r="FB554" s="147"/>
      <c r="FC554" s="147"/>
      <c r="FD554" s="147"/>
      <c r="FE554" s="147"/>
      <c r="FF554" s="147"/>
      <c r="FG554" s="147"/>
      <c r="FH554" s="147"/>
      <c r="FI554" s="147"/>
      <c r="FJ554" s="147"/>
      <c r="FK554" s="147"/>
      <c r="FL554" s="147"/>
      <c r="FM554" s="147"/>
      <c r="FN554" s="147"/>
      <c r="FO554" s="147"/>
      <c r="FP554" s="147"/>
      <c r="FQ554" s="147"/>
      <c r="FR554" s="147"/>
      <c r="FS554" s="147"/>
      <c r="FT554" s="147"/>
      <c r="FU554" s="147"/>
      <c r="FV554" s="147"/>
      <c r="FW554" s="147"/>
      <c r="FX554" s="147"/>
      <c r="FY554" s="147"/>
      <c r="FZ554" s="147"/>
      <c r="GA554" s="147"/>
      <c r="GB554" s="147"/>
      <c r="GC554" s="147"/>
      <c r="GD554" s="147"/>
      <c r="GE554" s="147"/>
      <c r="GF554" s="147"/>
      <c r="GG554" s="147"/>
      <c r="GH554" s="147"/>
      <c r="GI554" s="147"/>
      <c r="GJ554" s="147"/>
      <c r="GK554" s="147"/>
      <c r="GL554" s="147"/>
      <c r="GM554" s="147"/>
      <c r="GN554" s="147"/>
      <c r="GO554" s="96"/>
    </row>
    <row r="555" spans="1:197" ht="21" hidden="1" customHeight="1">
      <c r="A555" s="351"/>
      <c r="B555" s="426"/>
      <c r="C555" s="340"/>
      <c r="D555" s="340"/>
      <c r="E555" s="339"/>
      <c r="F555" s="346"/>
      <c r="G555" s="366"/>
      <c r="H555" s="199"/>
      <c r="I555" s="159" t="s">
        <v>26</v>
      </c>
      <c r="J555" s="160"/>
      <c r="K555" s="160"/>
      <c r="L555" s="160">
        <f t="shared" ref="L555:O555" si="153">SUM(L551:L554)</f>
        <v>0</v>
      </c>
      <c r="M555" s="160">
        <f t="shared" si="153"/>
        <v>0</v>
      </c>
      <c r="N555" s="160">
        <f t="shared" si="153"/>
        <v>0</v>
      </c>
      <c r="O555" s="160">
        <f t="shared" si="153"/>
        <v>0</v>
      </c>
      <c r="P555" s="160"/>
      <c r="Q555" s="160"/>
      <c r="R555" s="160"/>
      <c r="S555" s="160"/>
      <c r="T555" s="160"/>
      <c r="U555" s="160"/>
      <c r="V555" s="160"/>
      <c r="W555" s="336"/>
      <c r="X555" s="40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147"/>
      <c r="EB555" s="147"/>
      <c r="EC555" s="147"/>
      <c r="ED555" s="147"/>
      <c r="EE555" s="147"/>
      <c r="EF555" s="147"/>
      <c r="EG555" s="147"/>
      <c r="EH555" s="147"/>
      <c r="EI555" s="147"/>
      <c r="EJ555" s="147"/>
      <c r="EK555" s="147"/>
      <c r="EL555" s="147"/>
      <c r="EM555" s="147"/>
      <c r="EN555" s="147"/>
      <c r="EO555" s="147"/>
      <c r="EP555" s="147"/>
      <c r="EQ555" s="147"/>
      <c r="ER555" s="147"/>
      <c r="ES555" s="147"/>
      <c r="ET555" s="147"/>
      <c r="EU555" s="147"/>
      <c r="EV555" s="147"/>
      <c r="EW555" s="147"/>
      <c r="EX555" s="147"/>
      <c r="EY555" s="147"/>
      <c r="EZ555" s="147"/>
      <c r="FA555" s="147"/>
      <c r="FB555" s="147"/>
      <c r="FC555" s="147"/>
      <c r="FD555" s="147"/>
      <c r="FE555" s="147"/>
      <c r="FF555" s="147"/>
      <c r="FG555" s="147"/>
      <c r="FH555" s="147"/>
      <c r="FI555" s="147"/>
      <c r="FJ555" s="147"/>
      <c r="FK555" s="147"/>
      <c r="FL555" s="147"/>
      <c r="FM555" s="147"/>
      <c r="FN555" s="147"/>
      <c r="FO555" s="147"/>
      <c r="FP555" s="147"/>
      <c r="FQ555" s="147"/>
      <c r="FR555" s="147"/>
      <c r="FS555" s="147"/>
      <c r="FT555" s="147"/>
      <c r="FU555" s="147"/>
      <c r="FV555" s="147"/>
      <c r="FW555" s="147"/>
      <c r="FX555" s="147"/>
      <c r="FY555" s="147"/>
      <c r="FZ555" s="147"/>
      <c r="GA555" s="147"/>
      <c r="GB555" s="147"/>
      <c r="GC555" s="147"/>
      <c r="GD555" s="147"/>
      <c r="GE555" s="147"/>
      <c r="GF555" s="147"/>
      <c r="GG555" s="147"/>
      <c r="GH555" s="147"/>
      <c r="GI555" s="147"/>
      <c r="GJ555" s="147"/>
      <c r="GK555" s="147"/>
      <c r="GL555" s="147"/>
      <c r="GM555" s="147"/>
      <c r="GN555" s="147"/>
      <c r="GO555" s="96"/>
    </row>
    <row r="556" spans="1:197" ht="15.75" hidden="1" customHeight="1">
      <c r="A556" s="351">
        <v>41</v>
      </c>
      <c r="B556" s="355" t="s">
        <v>186</v>
      </c>
      <c r="C556" s="368">
        <v>2022</v>
      </c>
      <c r="D556" s="368">
        <v>2024</v>
      </c>
      <c r="E556" s="339" t="s">
        <v>252</v>
      </c>
      <c r="F556" s="451">
        <f>W556</f>
        <v>0</v>
      </c>
      <c r="G556" s="386">
        <v>60016</v>
      </c>
      <c r="H556" s="88">
        <v>6050</v>
      </c>
      <c r="I556" s="209" t="s">
        <v>28</v>
      </c>
      <c r="J556" s="65"/>
      <c r="K556" s="65"/>
      <c r="L556" s="84"/>
      <c r="M556" s="84"/>
      <c r="N556" s="84"/>
      <c r="O556" s="62"/>
      <c r="P556" s="62"/>
      <c r="Q556" s="62"/>
      <c r="R556" s="62"/>
      <c r="S556" s="62"/>
      <c r="T556" s="62"/>
      <c r="U556" s="62"/>
      <c r="V556" s="62"/>
      <c r="W556" s="349">
        <f>SUM(L560:V560)</f>
        <v>0</v>
      </c>
      <c r="X556" s="40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147"/>
      <c r="EB556" s="147"/>
      <c r="EC556" s="147"/>
      <c r="ED556" s="147"/>
      <c r="EE556" s="147"/>
      <c r="EF556" s="147"/>
      <c r="EG556" s="147"/>
      <c r="EH556" s="147"/>
      <c r="EI556" s="147"/>
      <c r="EJ556" s="147"/>
      <c r="EK556" s="147"/>
      <c r="EL556" s="147"/>
      <c r="EM556" s="147"/>
      <c r="EN556" s="147"/>
      <c r="EO556" s="147"/>
      <c r="EP556" s="147"/>
      <c r="EQ556" s="147"/>
      <c r="ER556" s="147"/>
      <c r="ES556" s="147"/>
      <c r="ET556" s="147"/>
      <c r="EU556" s="147"/>
      <c r="EV556" s="147"/>
      <c r="EW556" s="147"/>
      <c r="EX556" s="147"/>
      <c r="EY556" s="147"/>
      <c r="EZ556" s="147"/>
      <c r="FA556" s="147"/>
      <c r="FB556" s="147"/>
      <c r="FC556" s="147"/>
      <c r="FD556" s="147"/>
      <c r="FE556" s="147"/>
      <c r="FF556" s="147"/>
      <c r="FG556" s="147"/>
      <c r="FH556" s="147"/>
      <c r="FI556" s="147"/>
      <c r="FJ556" s="147"/>
      <c r="FK556" s="147"/>
      <c r="FL556" s="147"/>
      <c r="FM556" s="147"/>
      <c r="FN556" s="147"/>
      <c r="FO556" s="147"/>
      <c r="FP556" s="147"/>
      <c r="FQ556" s="147"/>
      <c r="FR556" s="147"/>
      <c r="FS556" s="147"/>
      <c r="FT556" s="147"/>
      <c r="FU556" s="147"/>
      <c r="FV556" s="147"/>
      <c r="FW556" s="147"/>
      <c r="FX556" s="147"/>
      <c r="FY556" s="147"/>
      <c r="FZ556" s="147"/>
      <c r="GA556" s="147"/>
      <c r="GB556" s="147"/>
      <c r="GC556" s="147"/>
      <c r="GD556" s="147"/>
      <c r="GE556" s="147"/>
      <c r="GF556" s="147"/>
      <c r="GG556" s="147"/>
      <c r="GH556" s="147"/>
      <c r="GI556" s="147"/>
      <c r="GJ556" s="147"/>
      <c r="GK556" s="147"/>
      <c r="GL556" s="147"/>
      <c r="GM556" s="147"/>
      <c r="GN556" s="147"/>
      <c r="GO556" s="96"/>
    </row>
    <row r="557" spans="1:197" ht="15.75" hidden="1" customHeight="1">
      <c r="A557" s="351"/>
      <c r="B557" s="355"/>
      <c r="C557" s="368"/>
      <c r="D557" s="368"/>
      <c r="E557" s="339"/>
      <c r="F557" s="452"/>
      <c r="G557" s="387"/>
      <c r="H557" s="223"/>
      <c r="I557" s="209" t="s">
        <v>28</v>
      </c>
      <c r="J557" s="65"/>
      <c r="K557" s="65"/>
      <c r="L557" s="8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349"/>
      <c r="X557" s="40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147"/>
      <c r="EB557" s="147"/>
      <c r="EC557" s="147"/>
      <c r="ED557" s="147"/>
      <c r="EE557" s="147"/>
      <c r="EF557" s="147"/>
      <c r="EG557" s="147"/>
      <c r="EH557" s="147"/>
      <c r="EI557" s="147"/>
      <c r="EJ557" s="147"/>
      <c r="EK557" s="147"/>
      <c r="EL557" s="147"/>
      <c r="EM557" s="147"/>
      <c r="EN557" s="147"/>
      <c r="EO557" s="147"/>
      <c r="EP557" s="147"/>
      <c r="EQ557" s="147"/>
      <c r="ER557" s="147"/>
      <c r="ES557" s="147"/>
      <c r="ET557" s="147"/>
      <c r="EU557" s="147"/>
      <c r="EV557" s="147"/>
      <c r="EW557" s="147"/>
      <c r="EX557" s="147"/>
      <c r="EY557" s="147"/>
      <c r="EZ557" s="147"/>
      <c r="FA557" s="147"/>
      <c r="FB557" s="147"/>
      <c r="FC557" s="147"/>
      <c r="FD557" s="147"/>
      <c r="FE557" s="147"/>
      <c r="FF557" s="147"/>
      <c r="FG557" s="147"/>
      <c r="FH557" s="147"/>
      <c r="FI557" s="147"/>
      <c r="FJ557" s="147"/>
      <c r="FK557" s="147"/>
      <c r="FL557" s="147"/>
      <c r="FM557" s="147"/>
      <c r="FN557" s="147"/>
      <c r="FO557" s="147"/>
      <c r="FP557" s="147"/>
      <c r="FQ557" s="147"/>
      <c r="FR557" s="147"/>
      <c r="FS557" s="147"/>
      <c r="FT557" s="147"/>
      <c r="FU557" s="147"/>
      <c r="FV557" s="147"/>
      <c r="FW557" s="147"/>
      <c r="FX557" s="147"/>
      <c r="FY557" s="147"/>
      <c r="FZ557" s="147"/>
      <c r="GA557" s="147"/>
      <c r="GB557" s="147"/>
      <c r="GC557" s="147"/>
      <c r="GD557" s="147"/>
      <c r="GE557" s="147"/>
      <c r="GF557" s="147"/>
      <c r="GG557" s="147"/>
      <c r="GH557" s="147"/>
      <c r="GI557" s="147"/>
      <c r="GJ557" s="147"/>
      <c r="GK557" s="147"/>
      <c r="GL557" s="147"/>
      <c r="GM557" s="147"/>
      <c r="GN557" s="147"/>
      <c r="GO557" s="96"/>
    </row>
    <row r="558" spans="1:197" ht="15.75" hidden="1" customHeight="1">
      <c r="A558" s="351"/>
      <c r="B558" s="355"/>
      <c r="C558" s="368"/>
      <c r="D558" s="368"/>
      <c r="E558" s="339"/>
      <c r="F558" s="452"/>
      <c r="G558" s="387"/>
      <c r="H558" s="88"/>
      <c r="I558" s="209" t="s">
        <v>30</v>
      </c>
      <c r="J558" s="65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349"/>
      <c r="X558" s="40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147"/>
      <c r="EB558" s="147"/>
      <c r="EC558" s="147"/>
      <c r="ED558" s="147"/>
      <c r="EE558" s="147"/>
      <c r="EF558" s="147"/>
      <c r="EG558" s="147"/>
      <c r="EH558" s="147"/>
      <c r="EI558" s="147"/>
      <c r="EJ558" s="147"/>
      <c r="EK558" s="147"/>
      <c r="EL558" s="147"/>
      <c r="EM558" s="147"/>
      <c r="EN558" s="147"/>
      <c r="EO558" s="147"/>
      <c r="EP558" s="147"/>
      <c r="EQ558" s="147"/>
      <c r="ER558" s="147"/>
      <c r="ES558" s="147"/>
      <c r="ET558" s="147"/>
      <c r="EU558" s="147"/>
      <c r="EV558" s="147"/>
      <c r="EW558" s="147"/>
      <c r="EX558" s="147"/>
      <c r="EY558" s="147"/>
      <c r="EZ558" s="147"/>
      <c r="FA558" s="147"/>
      <c r="FB558" s="147"/>
      <c r="FC558" s="147"/>
      <c r="FD558" s="147"/>
      <c r="FE558" s="147"/>
      <c r="FF558" s="147"/>
      <c r="FG558" s="147"/>
      <c r="FH558" s="147"/>
      <c r="FI558" s="147"/>
      <c r="FJ558" s="147"/>
      <c r="FK558" s="147"/>
      <c r="FL558" s="147"/>
      <c r="FM558" s="147"/>
      <c r="FN558" s="147"/>
      <c r="FO558" s="147"/>
      <c r="FP558" s="147"/>
      <c r="FQ558" s="147"/>
      <c r="FR558" s="147"/>
      <c r="FS558" s="147"/>
      <c r="FT558" s="147"/>
      <c r="FU558" s="147"/>
      <c r="FV558" s="147"/>
      <c r="FW558" s="147"/>
      <c r="FX558" s="147"/>
      <c r="FY558" s="147"/>
      <c r="FZ558" s="147"/>
      <c r="GA558" s="147"/>
      <c r="GB558" s="147"/>
      <c r="GC558" s="147"/>
      <c r="GD558" s="147"/>
      <c r="GE558" s="147"/>
      <c r="GF558" s="147"/>
      <c r="GG558" s="147"/>
      <c r="GH558" s="147"/>
      <c r="GI558" s="147"/>
      <c r="GJ558" s="147"/>
      <c r="GK558" s="147"/>
      <c r="GL558" s="147"/>
      <c r="GM558" s="147"/>
      <c r="GN558" s="147"/>
      <c r="GO558" s="96"/>
    </row>
    <row r="559" spans="1:197" ht="15.75" hidden="1" customHeight="1">
      <c r="A559" s="351"/>
      <c r="B559" s="355"/>
      <c r="C559" s="368"/>
      <c r="D559" s="368"/>
      <c r="E559" s="339"/>
      <c r="F559" s="452"/>
      <c r="G559" s="387"/>
      <c r="H559" s="88"/>
      <c r="I559" s="209" t="s">
        <v>32</v>
      </c>
      <c r="J559" s="65"/>
      <c r="K559" s="65"/>
      <c r="L559" s="84">
        <v>0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349"/>
      <c r="X559" s="40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147"/>
      <c r="EB559" s="147"/>
      <c r="EC559" s="147"/>
      <c r="ED559" s="147"/>
      <c r="EE559" s="147"/>
      <c r="EF559" s="147"/>
      <c r="EG559" s="147"/>
      <c r="EH559" s="147"/>
      <c r="EI559" s="147"/>
      <c r="EJ559" s="147"/>
      <c r="EK559" s="147"/>
      <c r="EL559" s="147"/>
      <c r="EM559" s="147"/>
      <c r="EN559" s="147"/>
      <c r="EO559" s="147"/>
      <c r="EP559" s="147"/>
      <c r="EQ559" s="147"/>
      <c r="ER559" s="147"/>
      <c r="ES559" s="147"/>
      <c r="ET559" s="147"/>
      <c r="EU559" s="147"/>
      <c r="EV559" s="147"/>
      <c r="EW559" s="147"/>
      <c r="EX559" s="147"/>
      <c r="EY559" s="147"/>
      <c r="EZ559" s="147"/>
      <c r="FA559" s="147"/>
      <c r="FB559" s="147"/>
      <c r="FC559" s="147"/>
      <c r="FD559" s="147"/>
      <c r="FE559" s="147"/>
      <c r="FF559" s="147"/>
      <c r="FG559" s="147"/>
      <c r="FH559" s="147"/>
      <c r="FI559" s="147"/>
      <c r="FJ559" s="147"/>
      <c r="FK559" s="147"/>
      <c r="FL559" s="147"/>
      <c r="FM559" s="147"/>
      <c r="FN559" s="147"/>
      <c r="FO559" s="147"/>
      <c r="FP559" s="147"/>
      <c r="FQ559" s="147"/>
      <c r="FR559" s="147"/>
      <c r="FS559" s="147"/>
      <c r="FT559" s="147"/>
      <c r="FU559" s="147"/>
      <c r="FV559" s="147"/>
      <c r="FW559" s="147"/>
      <c r="FX559" s="147"/>
      <c r="FY559" s="147"/>
      <c r="FZ559" s="147"/>
      <c r="GA559" s="147"/>
      <c r="GB559" s="147"/>
      <c r="GC559" s="147"/>
      <c r="GD559" s="147"/>
      <c r="GE559" s="147"/>
      <c r="GF559" s="147"/>
      <c r="GG559" s="147"/>
      <c r="GH559" s="147"/>
      <c r="GI559" s="147"/>
      <c r="GJ559" s="147"/>
      <c r="GK559" s="147"/>
      <c r="GL559" s="147"/>
      <c r="GM559" s="147"/>
      <c r="GN559" s="147"/>
      <c r="GO559" s="96"/>
    </row>
    <row r="560" spans="1:197" ht="15" hidden="1" customHeight="1">
      <c r="A560" s="351"/>
      <c r="B560" s="355"/>
      <c r="C560" s="368"/>
      <c r="D560" s="368"/>
      <c r="E560" s="339"/>
      <c r="F560" s="453"/>
      <c r="G560" s="388"/>
      <c r="H560" s="88"/>
      <c r="I560" s="59" t="s">
        <v>26</v>
      </c>
      <c r="J560" s="65"/>
      <c r="K560" s="65"/>
      <c r="L560" s="65">
        <f t="shared" ref="L560:O560" si="154">SUM(L556:L559)</f>
        <v>0</v>
      </c>
      <c r="M560" s="65">
        <f t="shared" si="154"/>
        <v>0</v>
      </c>
      <c r="N560" s="65">
        <f t="shared" si="154"/>
        <v>0</v>
      </c>
      <c r="O560" s="65">
        <f t="shared" si="154"/>
        <v>0</v>
      </c>
      <c r="P560" s="65"/>
      <c r="Q560" s="65"/>
      <c r="R560" s="65"/>
      <c r="S560" s="65"/>
      <c r="T560" s="65"/>
      <c r="U560" s="65"/>
      <c r="V560" s="65"/>
      <c r="W560" s="349"/>
      <c r="X560" s="40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DY560" s="147"/>
      <c r="DZ560" s="147"/>
      <c r="EA560" s="147"/>
      <c r="EB560" s="147"/>
      <c r="EC560" s="147"/>
      <c r="ED560" s="147"/>
      <c r="EE560" s="147"/>
      <c r="EF560" s="147"/>
      <c r="EG560" s="147"/>
      <c r="EH560" s="147"/>
      <c r="EI560" s="147"/>
      <c r="EJ560" s="147"/>
      <c r="EK560" s="147"/>
      <c r="EL560" s="147"/>
      <c r="EM560" s="147"/>
      <c r="EN560" s="147"/>
      <c r="EO560" s="147"/>
      <c r="EP560" s="147"/>
      <c r="EQ560" s="147"/>
      <c r="ER560" s="147"/>
      <c r="ES560" s="147"/>
      <c r="ET560" s="147"/>
      <c r="EU560" s="147"/>
      <c r="EV560" s="147"/>
      <c r="EW560" s="147"/>
      <c r="EX560" s="147"/>
      <c r="EY560" s="147"/>
      <c r="EZ560" s="147"/>
      <c r="FA560" s="147"/>
      <c r="FB560" s="147"/>
      <c r="FC560" s="147"/>
      <c r="FD560" s="147"/>
      <c r="FE560" s="147"/>
      <c r="FF560" s="147"/>
      <c r="FG560" s="147"/>
      <c r="FH560" s="147"/>
      <c r="FI560" s="147"/>
      <c r="FJ560" s="147"/>
      <c r="FK560" s="147"/>
      <c r="FL560" s="147"/>
      <c r="FM560" s="147"/>
      <c r="FN560" s="147"/>
      <c r="FO560" s="147"/>
      <c r="FP560" s="147"/>
      <c r="FQ560" s="147"/>
      <c r="FR560" s="147"/>
      <c r="FS560" s="147"/>
      <c r="FT560" s="147"/>
      <c r="FU560" s="147"/>
      <c r="FV560" s="147"/>
      <c r="FW560" s="147"/>
      <c r="FX560" s="147"/>
      <c r="FY560" s="147"/>
      <c r="FZ560" s="147"/>
      <c r="GA560" s="147"/>
      <c r="GB560" s="147"/>
      <c r="GC560" s="147"/>
      <c r="GD560" s="147"/>
      <c r="GE560" s="147"/>
      <c r="GF560" s="147"/>
      <c r="GG560" s="147"/>
      <c r="GH560" s="147"/>
      <c r="GI560" s="147"/>
      <c r="GJ560" s="147"/>
      <c r="GK560" s="147"/>
      <c r="GL560" s="147"/>
      <c r="GM560" s="147"/>
      <c r="GN560" s="147"/>
      <c r="GO560" s="96"/>
    </row>
    <row r="561" spans="1:197" ht="12.75" hidden="1" customHeight="1">
      <c r="A561" s="438">
        <v>42</v>
      </c>
      <c r="B561" s="355" t="s">
        <v>190</v>
      </c>
      <c r="C561" s="352">
        <v>2023</v>
      </c>
      <c r="D561" s="352">
        <v>2024</v>
      </c>
      <c r="E561" s="339" t="s">
        <v>252</v>
      </c>
      <c r="F561" s="341"/>
      <c r="G561" s="345">
        <v>92120</v>
      </c>
      <c r="H561" s="90">
        <v>6580</v>
      </c>
      <c r="I561" s="58" t="s">
        <v>28</v>
      </c>
      <c r="J561" s="84">
        <v>20000</v>
      </c>
      <c r="K561" s="62"/>
      <c r="L561" s="84"/>
      <c r="M561" s="320"/>
      <c r="N561" s="62"/>
      <c r="O561" s="62"/>
      <c r="P561" s="62"/>
      <c r="Q561" s="62"/>
      <c r="R561" s="62"/>
      <c r="S561" s="62"/>
      <c r="T561" s="62"/>
      <c r="U561" s="62"/>
      <c r="V561" s="62"/>
      <c r="W561" s="445">
        <f>SUM(L565:V565)</f>
        <v>0</v>
      </c>
      <c r="X561" s="40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DY561" s="147"/>
      <c r="DZ561" s="147"/>
      <c r="EA561" s="147"/>
      <c r="EB561" s="147"/>
      <c r="EC561" s="147"/>
      <c r="ED561" s="147"/>
      <c r="EE561" s="147"/>
      <c r="EF561" s="147"/>
      <c r="EG561" s="147"/>
      <c r="EH561" s="147"/>
      <c r="EI561" s="147"/>
      <c r="EJ561" s="147"/>
      <c r="EK561" s="147"/>
      <c r="EL561" s="147"/>
      <c r="EM561" s="147"/>
      <c r="EN561" s="147"/>
      <c r="EO561" s="147"/>
      <c r="EP561" s="147"/>
      <c r="EQ561" s="147"/>
      <c r="ER561" s="147"/>
      <c r="ES561" s="147"/>
      <c r="ET561" s="147"/>
      <c r="EU561" s="147"/>
      <c r="EV561" s="147"/>
      <c r="EW561" s="147"/>
      <c r="EX561" s="147"/>
      <c r="EY561" s="147"/>
      <c r="EZ561" s="147"/>
      <c r="FA561" s="147"/>
      <c r="FB561" s="147"/>
      <c r="FC561" s="147"/>
      <c r="FD561" s="147"/>
      <c r="FE561" s="147"/>
      <c r="FF561" s="147"/>
      <c r="FG561" s="147"/>
      <c r="FH561" s="147"/>
      <c r="FI561" s="147"/>
      <c r="FJ561" s="147"/>
      <c r="FK561" s="147"/>
      <c r="FL561" s="147"/>
      <c r="FM561" s="147"/>
      <c r="FN561" s="147"/>
      <c r="FO561" s="147"/>
      <c r="FP561" s="147"/>
      <c r="FQ561" s="147"/>
      <c r="FR561" s="147"/>
      <c r="FS561" s="147"/>
      <c r="FT561" s="147"/>
      <c r="FU561" s="147"/>
      <c r="FV561" s="147"/>
      <c r="FW561" s="147"/>
      <c r="FX561" s="147"/>
      <c r="FY561" s="147"/>
      <c r="FZ561" s="147"/>
      <c r="GA561" s="147"/>
      <c r="GB561" s="147"/>
      <c r="GC561" s="147"/>
      <c r="GD561" s="147"/>
      <c r="GE561" s="147"/>
      <c r="GF561" s="147"/>
      <c r="GG561" s="147"/>
      <c r="GH561" s="147"/>
      <c r="GI561" s="147"/>
      <c r="GJ561" s="147"/>
      <c r="GK561" s="147"/>
      <c r="GL561" s="147"/>
      <c r="GM561" s="147"/>
      <c r="GN561" s="147"/>
      <c r="GO561" s="96"/>
    </row>
    <row r="562" spans="1:197" ht="12.75" hidden="1" customHeight="1">
      <c r="A562" s="439"/>
      <c r="B562" s="355"/>
      <c r="C562" s="352"/>
      <c r="D562" s="352"/>
      <c r="E562" s="339"/>
      <c r="F562" s="341"/>
      <c r="G562" s="345"/>
      <c r="H562" s="90"/>
      <c r="I562" s="61" t="s">
        <v>191</v>
      </c>
      <c r="J562" s="62"/>
      <c r="K562" s="62"/>
      <c r="L562" s="62"/>
      <c r="M562" s="84"/>
      <c r="N562" s="62"/>
      <c r="O562" s="62"/>
      <c r="P562" s="62"/>
      <c r="Q562" s="62"/>
      <c r="R562" s="62"/>
      <c r="S562" s="62"/>
      <c r="T562" s="62"/>
      <c r="U562" s="62"/>
      <c r="V562" s="62"/>
      <c r="W562" s="445"/>
      <c r="X562" s="40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DY562" s="147"/>
      <c r="DZ562" s="147"/>
      <c r="EA562" s="147"/>
      <c r="EB562" s="147"/>
      <c r="EC562" s="147"/>
      <c r="ED562" s="147"/>
      <c r="EE562" s="147"/>
      <c r="EF562" s="147"/>
      <c r="EG562" s="147"/>
      <c r="EH562" s="147"/>
      <c r="EI562" s="147"/>
      <c r="EJ562" s="147"/>
      <c r="EK562" s="147"/>
      <c r="EL562" s="147"/>
      <c r="EM562" s="147"/>
      <c r="EN562" s="147"/>
      <c r="EO562" s="147"/>
      <c r="EP562" s="147"/>
      <c r="EQ562" s="147"/>
      <c r="ER562" s="147"/>
      <c r="ES562" s="147"/>
      <c r="ET562" s="147"/>
      <c r="EU562" s="147"/>
      <c r="EV562" s="147"/>
      <c r="EW562" s="147"/>
      <c r="EX562" s="147"/>
      <c r="EY562" s="147"/>
      <c r="EZ562" s="147"/>
      <c r="FA562" s="147"/>
      <c r="FB562" s="147"/>
      <c r="FC562" s="147"/>
      <c r="FD562" s="147"/>
      <c r="FE562" s="147"/>
      <c r="FF562" s="147"/>
      <c r="FG562" s="147"/>
      <c r="FH562" s="147"/>
      <c r="FI562" s="147"/>
      <c r="FJ562" s="147"/>
      <c r="FK562" s="147"/>
      <c r="FL562" s="147"/>
      <c r="FM562" s="147"/>
      <c r="FN562" s="147"/>
      <c r="FO562" s="147"/>
      <c r="FP562" s="147"/>
      <c r="FQ562" s="147"/>
      <c r="FR562" s="147"/>
      <c r="FS562" s="147"/>
      <c r="FT562" s="147"/>
      <c r="FU562" s="147"/>
      <c r="FV562" s="147"/>
      <c r="FW562" s="147"/>
      <c r="FX562" s="147"/>
      <c r="FY562" s="147"/>
      <c r="FZ562" s="147"/>
      <c r="GA562" s="147"/>
      <c r="GB562" s="147"/>
      <c r="GC562" s="147"/>
      <c r="GD562" s="147"/>
      <c r="GE562" s="147"/>
      <c r="GF562" s="147"/>
      <c r="GG562" s="147"/>
      <c r="GH562" s="147"/>
      <c r="GI562" s="147"/>
      <c r="GJ562" s="147"/>
      <c r="GK562" s="147"/>
      <c r="GL562" s="147"/>
      <c r="GM562" s="147"/>
      <c r="GN562" s="147"/>
      <c r="GO562" s="96"/>
    </row>
    <row r="563" spans="1:197" ht="12.75" hidden="1" customHeight="1">
      <c r="A563" s="439"/>
      <c r="B563" s="355"/>
      <c r="C563" s="352"/>
      <c r="D563" s="352"/>
      <c r="E563" s="339"/>
      <c r="F563" s="341"/>
      <c r="G563" s="345"/>
      <c r="H563" s="90"/>
      <c r="I563" s="61" t="s">
        <v>30</v>
      </c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445"/>
      <c r="X563" s="40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DY563" s="147"/>
      <c r="DZ563" s="147"/>
      <c r="EA563" s="147"/>
      <c r="EB563" s="147"/>
      <c r="EC563" s="147"/>
      <c r="ED563" s="147"/>
      <c r="EE563" s="147"/>
      <c r="EF563" s="147"/>
      <c r="EG563" s="147"/>
      <c r="EH563" s="147"/>
      <c r="EI563" s="147"/>
      <c r="EJ563" s="147"/>
      <c r="EK563" s="147"/>
      <c r="EL563" s="147"/>
      <c r="EM563" s="147"/>
      <c r="EN563" s="147"/>
      <c r="EO563" s="147"/>
      <c r="EP563" s="147"/>
      <c r="EQ563" s="147"/>
      <c r="ER563" s="147"/>
      <c r="ES563" s="147"/>
      <c r="ET563" s="147"/>
      <c r="EU563" s="147"/>
      <c r="EV563" s="147"/>
      <c r="EW563" s="147"/>
      <c r="EX563" s="147"/>
      <c r="EY563" s="147"/>
      <c r="EZ563" s="147"/>
      <c r="FA563" s="147"/>
      <c r="FB563" s="147"/>
      <c r="FC563" s="147"/>
      <c r="FD563" s="147"/>
      <c r="FE563" s="147"/>
      <c r="FF563" s="147"/>
      <c r="FG563" s="147"/>
      <c r="FH563" s="147"/>
      <c r="FI563" s="147"/>
      <c r="FJ563" s="147"/>
      <c r="FK563" s="147"/>
      <c r="FL563" s="147"/>
      <c r="FM563" s="147"/>
      <c r="FN563" s="147"/>
      <c r="FO563" s="147"/>
      <c r="FP563" s="147"/>
      <c r="FQ563" s="147"/>
      <c r="FR563" s="147"/>
      <c r="FS563" s="147"/>
      <c r="FT563" s="147"/>
      <c r="FU563" s="147"/>
      <c r="FV563" s="147"/>
      <c r="FW563" s="147"/>
      <c r="FX563" s="147"/>
      <c r="FY563" s="147"/>
      <c r="FZ563" s="147"/>
      <c r="GA563" s="147"/>
      <c r="GB563" s="147"/>
      <c r="GC563" s="147"/>
      <c r="GD563" s="147"/>
      <c r="GE563" s="147"/>
      <c r="GF563" s="147"/>
      <c r="GG563" s="147"/>
      <c r="GH563" s="147"/>
      <c r="GI563" s="147"/>
      <c r="GJ563" s="147"/>
      <c r="GK563" s="147"/>
      <c r="GL563" s="147"/>
      <c r="GM563" s="147"/>
      <c r="GN563" s="147"/>
      <c r="GO563" s="96"/>
    </row>
    <row r="564" spans="1:197" ht="12.75" hidden="1" customHeight="1">
      <c r="A564" s="439"/>
      <c r="B564" s="355"/>
      <c r="C564" s="352"/>
      <c r="D564" s="352"/>
      <c r="E564" s="339"/>
      <c r="F564" s="341"/>
      <c r="G564" s="345"/>
      <c r="H564" s="90"/>
      <c r="I564" s="61" t="s">
        <v>70</v>
      </c>
      <c r="J564" s="62"/>
      <c r="K564" s="62">
        <v>14000</v>
      </c>
      <c r="L564" s="8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445"/>
      <c r="X564" s="40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DY564" s="147"/>
      <c r="DZ564" s="147"/>
      <c r="EA564" s="147"/>
      <c r="EB564" s="147"/>
      <c r="EC564" s="147"/>
      <c r="ED564" s="147"/>
      <c r="EE564" s="147"/>
      <c r="EF564" s="147"/>
      <c r="EG564" s="147"/>
      <c r="EH564" s="147"/>
      <c r="EI564" s="147"/>
      <c r="EJ564" s="147"/>
      <c r="EK564" s="147"/>
      <c r="EL564" s="147"/>
      <c r="EM564" s="147"/>
      <c r="EN564" s="147"/>
      <c r="EO564" s="147"/>
      <c r="EP564" s="147"/>
      <c r="EQ564" s="147"/>
      <c r="ER564" s="147"/>
      <c r="ES564" s="147"/>
      <c r="ET564" s="147"/>
      <c r="EU564" s="147"/>
      <c r="EV564" s="147"/>
      <c r="EW564" s="147"/>
      <c r="EX564" s="147"/>
      <c r="EY564" s="147"/>
      <c r="EZ564" s="147"/>
      <c r="FA564" s="147"/>
      <c r="FB564" s="147"/>
      <c r="FC564" s="147"/>
      <c r="FD564" s="147"/>
      <c r="FE564" s="147"/>
      <c r="FF564" s="147"/>
      <c r="FG564" s="147"/>
      <c r="FH564" s="147"/>
      <c r="FI564" s="147"/>
      <c r="FJ564" s="147"/>
      <c r="FK564" s="147"/>
      <c r="FL564" s="147"/>
      <c r="FM564" s="147"/>
      <c r="FN564" s="147"/>
      <c r="FO564" s="147"/>
      <c r="FP564" s="147"/>
      <c r="FQ564" s="147"/>
      <c r="FR564" s="147"/>
      <c r="FS564" s="147"/>
      <c r="FT564" s="147"/>
      <c r="FU564" s="147"/>
      <c r="FV564" s="147"/>
      <c r="FW564" s="147"/>
      <c r="FX564" s="147"/>
      <c r="FY564" s="147"/>
      <c r="FZ564" s="147"/>
      <c r="GA564" s="147"/>
      <c r="GB564" s="147"/>
      <c r="GC564" s="147"/>
      <c r="GD564" s="147"/>
      <c r="GE564" s="147"/>
      <c r="GF564" s="147"/>
      <c r="GG564" s="147"/>
      <c r="GH564" s="147"/>
      <c r="GI564" s="147"/>
      <c r="GJ564" s="147"/>
      <c r="GK564" s="147"/>
      <c r="GL564" s="147"/>
      <c r="GM564" s="147"/>
      <c r="GN564" s="147"/>
      <c r="GO564" s="96"/>
    </row>
    <row r="565" spans="1:197" ht="12.75" hidden="1" customHeight="1">
      <c r="A565" s="440"/>
      <c r="B565" s="355"/>
      <c r="C565" s="352"/>
      <c r="D565" s="352"/>
      <c r="E565" s="339"/>
      <c r="F565" s="341"/>
      <c r="G565" s="345"/>
      <c r="H565" s="90"/>
      <c r="I565" s="64" t="s">
        <v>26</v>
      </c>
      <c r="J565" s="65">
        <f>SUM(J561:J564)</f>
        <v>20000</v>
      </c>
      <c r="K565" s="65">
        <f t="shared" ref="K565:O565" si="155">SUM(K561:K564)</f>
        <v>14000</v>
      </c>
      <c r="L565" s="65">
        <f t="shared" si="155"/>
        <v>0</v>
      </c>
      <c r="M565" s="65">
        <f t="shared" si="155"/>
        <v>0</v>
      </c>
      <c r="N565" s="65">
        <f t="shared" si="155"/>
        <v>0</v>
      </c>
      <c r="O565" s="65">
        <f t="shared" si="155"/>
        <v>0</v>
      </c>
      <c r="P565" s="65"/>
      <c r="Q565" s="65"/>
      <c r="R565" s="65"/>
      <c r="S565" s="65"/>
      <c r="T565" s="65"/>
      <c r="U565" s="65"/>
      <c r="V565" s="65"/>
      <c r="W565" s="445"/>
      <c r="X565" s="40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DY565" s="147"/>
      <c r="DZ565" s="147"/>
      <c r="EA565" s="147"/>
      <c r="EB565" s="147"/>
      <c r="EC565" s="147"/>
      <c r="ED565" s="147"/>
      <c r="EE565" s="147"/>
      <c r="EF565" s="147"/>
      <c r="EG565" s="147"/>
      <c r="EH565" s="147"/>
      <c r="EI565" s="147"/>
      <c r="EJ565" s="147"/>
      <c r="EK565" s="147"/>
      <c r="EL565" s="147"/>
      <c r="EM565" s="147"/>
      <c r="EN565" s="147"/>
      <c r="EO565" s="147"/>
      <c r="EP565" s="147"/>
      <c r="EQ565" s="147"/>
      <c r="ER565" s="147"/>
      <c r="ES565" s="147"/>
      <c r="ET565" s="147"/>
      <c r="EU565" s="147"/>
      <c r="EV565" s="147"/>
      <c r="EW565" s="147"/>
      <c r="EX565" s="147"/>
      <c r="EY565" s="147"/>
      <c r="EZ565" s="147"/>
      <c r="FA565" s="147"/>
      <c r="FB565" s="147"/>
      <c r="FC565" s="147"/>
      <c r="FD565" s="147"/>
      <c r="FE565" s="147"/>
      <c r="FF565" s="147"/>
      <c r="FG565" s="147"/>
      <c r="FH565" s="147"/>
      <c r="FI565" s="147"/>
      <c r="FJ565" s="147"/>
      <c r="FK565" s="147"/>
      <c r="FL565" s="147"/>
      <c r="FM565" s="147"/>
      <c r="FN565" s="147"/>
      <c r="FO565" s="147"/>
      <c r="FP565" s="147"/>
      <c r="FQ565" s="147"/>
      <c r="FR565" s="147"/>
      <c r="FS565" s="147"/>
      <c r="FT565" s="147"/>
      <c r="FU565" s="147"/>
      <c r="FV565" s="147"/>
      <c r="FW565" s="147"/>
      <c r="FX565" s="147"/>
      <c r="FY565" s="147"/>
      <c r="FZ565" s="147"/>
      <c r="GA565" s="147"/>
      <c r="GB565" s="147"/>
      <c r="GC565" s="147"/>
      <c r="GD565" s="147"/>
      <c r="GE565" s="147"/>
      <c r="GF565" s="147"/>
      <c r="GG565" s="147"/>
      <c r="GH565" s="147"/>
      <c r="GI565" s="147"/>
      <c r="GJ565" s="147"/>
      <c r="GK565" s="147"/>
      <c r="GL565" s="147"/>
      <c r="GM565" s="147"/>
      <c r="GN565" s="147"/>
      <c r="GO565" s="96"/>
    </row>
    <row r="566" spans="1:197" ht="15" hidden="1" customHeight="1">
      <c r="A566" s="438">
        <v>43</v>
      </c>
      <c r="B566" s="355" t="s">
        <v>193</v>
      </c>
      <c r="C566" s="352">
        <v>2023</v>
      </c>
      <c r="D566" s="352">
        <v>2024</v>
      </c>
      <c r="E566" s="339" t="s">
        <v>252</v>
      </c>
      <c r="F566" s="341"/>
      <c r="G566" s="345">
        <v>60016</v>
      </c>
      <c r="H566" s="90">
        <v>6050</v>
      </c>
      <c r="I566" s="58" t="s">
        <v>28</v>
      </c>
      <c r="J566" s="84">
        <v>20000</v>
      </c>
      <c r="K566" s="62"/>
      <c r="L566" s="84"/>
      <c r="M566" s="320"/>
      <c r="N566" s="62"/>
      <c r="O566" s="62"/>
      <c r="P566" s="62"/>
      <c r="Q566" s="62"/>
      <c r="R566" s="62"/>
      <c r="S566" s="62"/>
      <c r="T566" s="62"/>
      <c r="U566" s="62"/>
      <c r="V566" s="62"/>
      <c r="W566" s="445">
        <f>SUM(L570:V570)</f>
        <v>0</v>
      </c>
      <c r="X566" s="40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DY566" s="147"/>
      <c r="DZ566" s="147"/>
      <c r="EA566" s="147"/>
      <c r="EB566" s="147"/>
      <c r="EC566" s="147"/>
      <c r="ED566" s="147"/>
      <c r="EE566" s="147"/>
      <c r="EF566" s="147"/>
      <c r="EG566" s="147"/>
      <c r="EH566" s="147"/>
      <c r="EI566" s="147"/>
      <c r="EJ566" s="147"/>
      <c r="EK566" s="147"/>
      <c r="EL566" s="147"/>
      <c r="EM566" s="147"/>
      <c r="EN566" s="147"/>
      <c r="EO566" s="147"/>
      <c r="EP566" s="147"/>
      <c r="EQ566" s="147"/>
      <c r="ER566" s="147"/>
      <c r="ES566" s="147"/>
      <c r="ET566" s="147"/>
      <c r="EU566" s="147"/>
      <c r="EV566" s="147"/>
      <c r="EW566" s="147"/>
      <c r="EX566" s="147"/>
      <c r="EY566" s="147"/>
      <c r="EZ566" s="147"/>
      <c r="FA566" s="147"/>
      <c r="FB566" s="147"/>
      <c r="FC566" s="147"/>
      <c r="FD566" s="147"/>
      <c r="FE566" s="147"/>
      <c r="FF566" s="147"/>
      <c r="FG566" s="147"/>
      <c r="FH566" s="147"/>
      <c r="FI566" s="147"/>
      <c r="FJ566" s="147"/>
      <c r="FK566" s="147"/>
      <c r="FL566" s="147"/>
      <c r="FM566" s="147"/>
      <c r="FN566" s="147"/>
      <c r="FO566" s="147"/>
      <c r="FP566" s="147"/>
      <c r="FQ566" s="147"/>
      <c r="FR566" s="147"/>
      <c r="FS566" s="147"/>
      <c r="FT566" s="147"/>
      <c r="FU566" s="147"/>
      <c r="FV566" s="147"/>
      <c r="FW566" s="147"/>
      <c r="FX566" s="147"/>
      <c r="FY566" s="147"/>
      <c r="FZ566" s="147"/>
      <c r="GA566" s="147"/>
      <c r="GB566" s="147"/>
      <c r="GC566" s="147"/>
      <c r="GD566" s="147"/>
      <c r="GE566" s="147"/>
      <c r="GF566" s="147"/>
      <c r="GG566" s="147"/>
      <c r="GH566" s="147"/>
      <c r="GI566" s="147"/>
      <c r="GJ566" s="147"/>
      <c r="GK566" s="147"/>
      <c r="GL566" s="147"/>
      <c r="GM566" s="147"/>
      <c r="GN566" s="147"/>
      <c r="GO566" s="96"/>
    </row>
    <row r="567" spans="1:197" ht="15" hidden="1" customHeight="1">
      <c r="A567" s="439"/>
      <c r="B567" s="355"/>
      <c r="C567" s="352"/>
      <c r="D567" s="352"/>
      <c r="E567" s="339"/>
      <c r="F567" s="341"/>
      <c r="G567" s="345"/>
      <c r="H567" s="90">
        <v>6050</v>
      </c>
      <c r="I567" s="61" t="s">
        <v>194</v>
      </c>
      <c r="J567" s="62"/>
      <c r="K567" s="62"/>
      <c r="L567" s="62"/>
      <c r="M567" s="84"/>
      <c r="N567" s="62"/>
      <c r="O567" s="62"/>
      <c r="P567" s="62"/>
      <c r="Q567" s="62"/>
      <c r="R567" s="62"/>
      <c r="S567" s="62"/>
      <c r="T567" s="62"/>
      <c r="U567" s="62"/>
      <c r="V567" s="62"/>
      <c r="W567" s="445"/>
      <c r="X567" s="40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DY567" s="147"/>
      <c r="DZ567" s="147"/>
      <c r="EA567" s="147"/>
      <c r="EB567" s="147"/>
      <c r="EC567" s="147"/>
      <c r="ED567" s="147"/>
      <c r="EE567" s="147"/>
      <c r="EF567" s="147"/>
      <c r="EG567" s="147"/>
      <c r="EH567" s="147"/>
      <c r="EI567" s="147"/>
      <c r="EJ567" s="147"/>
      <c r="EK567" s="147"/>
      <c r="EL567" s="147"/>
      <c r="EM567" s="147"/>
      <c r="EN567" s="147"/>
      <c r="EO567" s="147"/>
      <c r="EP567" s="147"/>
      <c r="EQ567" s="147"/>
      <c r="ER567" s="147"/>
      <c r="ES567" s="147"/>
      <c r="ET567" s="147"/>
      <c r="EU567" s="147"/>
      <c r="EV567" s="147"/>
      <c r="EW567" s="147"/>
      <c r="EX567" s="147"/>
      <c r="EY567" s="147"/>
      <c r="EZ567" s="147"/>
      <c r="FA567" s="147"/>
      <c r="FB567" s="147"/>
      <c r="FC567" s="147"/>
      <c r="FD567" s="147"/>
      <c r="FE567" s="147"/>
      <c r="FF567" s="147"/>
      <c r="FG567" s="147"/>
      <c r="FH567" s="147"/>
      <c r="FI567" s="147"/>
      <c r="FJ567" s="147"/>
      <c r="FK567" s="147"/>
      <c r="FL567" s="147"/>
      <c r="FM567" s="147"/>
      <c r="FN567" s="147"/>
      <c r="FO567" s="147"/>
      <c r="FP567" s="147"/>
      <c r="FQ567" s="147"/>
      <c r="FR567" s="147"/>
      <c r="FS567" s="147"/>
      <c r="FT567" s="147"/>
      <c r="FU567" s="147"/>
      <c r="FV567" s="147"/>
      <c r="FW567" s="147"/>
      <c r="FX567" s="147"/>
      <c r="FY567" s="147"/>
      <c r="FZ567" s="147"/>
      <c r="GA567" s="147"/>
      <c r="GB567" s="147"/>
      <c r="GC567" s="147"/>
      <c r="GD567" s="147"/>
      <c r="GE567" s="147"/>
      <c r="GF567" s="147"/>
      <c r="GG567" s="147"/>
      <c r="GH567" s="147"/>
      <c r="GI567" s="147"/>
      <c r="GJ567" s="147"/>
      <c r="GK567" s="147"/>
      <c r="GL567" s="147"/>
      <c r="GM567" s="147"/>
      <c r="GN567" s="147"/>
      <c r="GO567" s="96"/>
    </row>
    <row r="568" spans="1:197" ht="15" hidden="1" customHeight="1">
      <c r="A568" s="439"/>
      <c r="B568" s="355"/>
      <c r="C568" s="352"/>
      <c r="D568" s="352"/>
      <c r="E568" s="339"/>
      <c r="F568" s="341"/>
      <c r="G568" s="345"/>
      <c r="H568" s="90"/>
      <c r="I568" s="61" t="s">
        <v>30</v>
      </c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445"/>
      <c r="X568" s="40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DY568" s="147"/>
      <c r="DZ568" s="147"/>
      <c r="EA568" s="147"/>
      <c r="EB568" s="147"/>
      <c r="EC568" s="147"/>
      <c r="ED568" s="147"/>
      <c r="EE568" s="147"/>
      <c r="EF568" s="147"/>
      <c r="EG568" s="147"/>
      <c r="EH568" s="147"/>
      <c r="EI568" s="147"/>
      <c r="EJ568" s="147"/>
      <c r="EK568" s="147"/>
      <c r="EL568" s="147"/>
      <c r="EM568" s="147"/>
      <c r="EN568" s="147"/>
      <c r="EO568" s="147"/>
      <c r="EP568" s="147"/>
      <c r="EQ568" s="147"/>
      <c r="ER568" s="147"/>
      <c r="ES568" s="147"/>
      <c r="ET568" s="147"/>
      <c r="EU568" s="147"/>
      <c r="EV568" s="147"/>
      <c r="EW568" s="147"/>
      <c r="EX568" s="147"/>
      <c r="EY568" s="147"/>
      <c r="EZ568" s="147"/>
      <c r="FA568" s="147"/>
      <c r="FB568" s="147"/>
      <c r="FC568" s="147"/>
      <c r="FD568" s="147"/>
      <c r="FE568" s="147"/>
      <c r="FF568" s="147"/>
      <c r="FG568" s="147"/>
      <c r="FH568" s="147"/>
      <c r="FI568" s="147"/>
      <c r="FJ568" s="147"/>
      <c r="FK568" s="147"/>
      <c r="FL568" s="147"/>
      <c r="FM568" s="147"/>
      <c r="FN568" s="147"/>
      <c r="FO568" s="147"/>
      <c r="FP568" s="147"/>
      <c r="FQ568" s="147"/>
      <c r="FR568" s="147"/>
      <c r="FS568" s="147"/>
      <c r="FT568" s="147"/>
      <c r="FU568" s="147"/>
      <c r="FV568" s="147"/>
      <c r="FW568" s="147"/>
      <c r="FX568" s="147"/>
      <c r="FY568" s="147"/>
      <c r="FZ568" s="147"/>
      <c r="GA568" s="147"/>
      <c r="GB568" s="147"/>
      <c r="GC568" s="147"/>
      <c r="GD568" s="147"/>
      <c r="GE568" s="147"/>
      <c r="GF568" s="147"/>
      <c r="GG568" s="147"/>
      <c r="GH568" s="147"/>
      <c r="GI568" s="147"/>
      <c r="GJ568" s="147"/>
      <c r="GK568" s="147"/>
      <c r="GL568" s="147"/>
      <c r="GM568" s="147"/>
      <c r="GN568" s="147"/>
      <c r="GO568" s="96"/>
    </row>
    <row r="569" spans="1:197" ht="15" hidden="1" customHeight="1">
      <c r="A569" s="439"/>
      <c r="B569" s="355"/>
      <c r="C569" s="352"/>
      <c r="D569" s="352"/>
      <c r="E569" s="339"/>
      <c r="F569" s="341"/>
      <c r="G569" s="345"/>
      <c r="H569" s="90"/>
      <c r="I569" s="61" t="s">
        <v>70</v>
      </c>
      <c r="J569" s="62"/>
      <c r="K569" s="62">
        <v>14000</v>
      </c>
      <c r="L569" s="8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445"/>
      <c r="X569" s="40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DY569" s="147"/>
      <c r="DZ569" s="147"/>
      <c r="EA569" s="147"/>
      <c r="EB569" s="147"/>
      <c r="EC569" s="147"/>
      <c r="ED569" s="147"/>
      <c r="EE569" s="147"/>
      <c r="EF569" s="147"/>
      <c r="EG569" s="147"/>
      <c r="EH569" s="147"/>
      <c r="EI569" s="147"/>
      <c r="EJ569" s="147"/>
      <c r="EK569" s="147"/>
      <c r="EL569" s="147"/>
      <c r="EM569" s="147"/>
      <c r="EN569" s="147"/>
      <c r="EO569" s="147"/>
      <c r="EP569" s="147"/>
      <c r="EQ569" s="147"/>
      <c r="ER569" s="147"/>
      <c r="ES569" s="147"/>
      <c r="ET569" s="147"/>
      <c r="EU569" s="147"/>
      <c r="EV569" s="147"/>
      <c r="EW569" s="147"/>
      <c r="EX569" s="147"/>
      <c r="EY569" s="147"/>
      <c r="EZ569" s="147"/>
      <c r="FA569" s="147"/>
      <c r="FB569" s="147"/>
      <c r="FC569" s="147"/>
      <c r="FD569" s="147"/>
      <c r="FE569" s="147"/>
      <c r="FF569" s="147"/>
      <c r="FG569" s="147"/>
      <c r="FH569" s="147"/>
      <c r="FI569" s="147"/>
      <c r="FJ569" s="147"/>
      <c r="FK569" s="147"/>
      <c r="FL569" s="147"/>
      <c r="FM569" s="147"/>
      <c r="FN569" s="147"/>
      <c r="FO569" s="147"/>
      <c r="FP569" s="147"/>
      <c r="FQ569" s="147"/>
      <c r="FR569" s="147"/>
      <c r="FS569" s="147"/>
      <c r="FT569" s="147"/>
      <c r="FU569" s="147"/>
      <c r="FV569" s="147"/>
      <c r="FW569" s="147"/>
      <c r="FX569" s="147"/>
      <c r="FY569" s="147"/>
      <c r="FZ569" s="147"/>
      <c r="GA569" s="147"/>
      <c r="GB569" s="147"/>
      <c r="GC569" s="147"/>
      <c r="GD569" s="147"/>
      <c r="GE569" s="147"/>
      <c r="GF569" s="147"/>
      <c r="GG569" s="147"/>
      <c r="GH569" s="147"/>
      <c r="GI569" s="147"/>
      <c r="GJ569" s="147"/>
      <c r="GK569" s="147"/>
      <c r="GL569" s="147"/>
      <c r="GM569" s="147"/>
      <c r="GN569" s="147"/>
      <c r="GO569" s="96"/>
    </row>
    <row r="570" spans="1:197" ht="15" hidden="1" customHeight="1">
      <c r="A570" s="440"/>
      <c r="B570" s="355"/>
      <c r="C570" s="352"/>
      <c r="D570" s="352"/>
      <c r="E570" s="339"/>
      <c r="F570" s="341"/>
      <c r="G570" s="345"/>
      <c r="H570" s="90"/>
      <c r="I570" s="64" t="s">
        <v>26</v>
      </c>
      <c r="J570" s="65">
        <f>SUM(J566:J569)</f>
        <v>20000</v>
      </c>
      <c r="K570" s="65">
        <f t="shared" ref="K570:O570" si="156">SUM(K566:K569)</f>
        <v>14000</v>
      </c>
      <c r="L570" s="65">
        <f t="shared" si="156"/>
        <v>0</v>
      </c>
      <c r="M570" s="65">
        <f t="shared" si="156"/>
        <v>0</v>
      </c>
      <c r="N570" s="65">
        <f t="shared" si="156"/>
        <v>0</v>
      </c>
      <c r="O570" s="65">
        <f t="shared" si="156"/>
        <v>0</v>
      </c>
      <c r="P570" s="65"/>
      <c r="Q570" s="65"/>
      <c r="R570" s="65"/>
      <c r="S570" s="65"/>
      <c r="T570" s="65"/>
      <c r="U570" s="65"/>
      <c r="V570" s="65"/>
      <c r="W570" s="445"/>
      <c r="X570" s="40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DY570" s="147"/>
      <c r="DZ570" s="147"/>
      <c r="EA570" s="147"/>
      <c r="EB570" s="147"/>
      <c r="EC570" s="147"/>
      <c r="ED570" s="147"/>
      <c r="EE570" s="147"/>
      <c r="EF570" s="147"/>
      <c r="EG570" s="147"/>
      <c r="EH570" s="147"/>
      <c r="EI570" s="147"/>
      <c r="EJ570" s="147"/>
      <c r="EK570" s="147"/>
      <c r="EL570" s="147"/>
      <c r="EM570" s="147"/>
      <c r="EN570" s="147"/>
      <c r="EO570" s="147"/>
      <c r="EP570" s="147"/>
      <c r="EQ570" s="147"/>
      <c r="ER570" s="147"/>
      <c r="ES570" s="147"/>
      <c r="ET570" s="147"/>
      <c r="EU570" s="147"/>
      <c r="EV570" s="147"/>
      <c r="EW570" s="147"/>
      <c r="EX570" s="147"/>
      <c r="EY570" s="147"/>
      <c r="EZ570" s="147"/>
      <c r="FA570" s="147"/>
      <c r="FB570" s="147"/>
      <c r="FC570" s="147"/>
      <c r="FD570" s="147"/>
      <c r="FE570" s="147"/>
      <c r="FF570" s="147"/>
      <c r="FG570" s="147"/>
      <c r="FH570" s="147"/>
      <c r="FI570" s="147"/>
      <c r="FJ570" s="147"/>
      <c r="FK570" s="147"/>
      <c r="FL570" s="147"/>
      <c r="FM570" s="147"/>
      <c r="FN570" s="147"/>
      <c r="FO570" s="147"/>
      <c r="FP570" s="147"/>
      <c r="FQ570" s="147"/>
      <c r="FR570" s="147"/>
      <c r="FS570" s="147"/>
      <c r="FT570" s="147"/>
      <c r="FU570" s="147"/>
      <c r="FV570" s="147"/>
      <c r="FW570" s="147"/>
      <c r="FX570" s="147"/>
      <c r="FY570" s="147"/>
      <c r="FZ570" s="147"/>
      <c r="GA570" s="147"/>
      <c r="GB570" s="147"/>
      <c r="GC570" s="147"/>
      <c r="GD570" s="147"/>
      <c r="GE570" s="147"/>
      <c r="GF570" s="147"/>
      <c r="GG570" s="147"/>
      <c r="GH570" s="147"/>
      <c r="GI570" s="147"/>
      <c r="GJ570" s="147"/>
      <c r="GK570" s="147"/>
      <c r="GL570" s="147"/>
      <c r="GM570" s="147"/>
      <c r="GN570" s="147"/>
      <c r="GO570" s="96"/>
    </row>
    <row r="571" spans="1:197" ht="12.75" hidden="1" customHeight="1">
      <c r="A571" s="438">
        <v>44</v>
      </c>
      <c r="B571" s="355" t="s">
        <v>234</v>
      </c>
      <c r="C571" s="352">
        <v>2023</v>
      </c>
      <c r="D571" s="352">
        <v>2024</v>
      </c>
      <c r="E571" s="339" t="s">
        <v>252</v>
      </c>
      <c r="F571" s="341"/>
      <c r="G571" s="345">
        <v>92120</v>
      </c>
      <c r="H571" s="90">
        <v>6580</v>
      </c>
      <c r="I571" s="58" t="s">
        <v>28</v>
      </c>
      <c r="J571" s="84">
        <v>20000</v>
      </c>
      <c r="K571" s="62"/>
      <c r="L571" s="84"/>
      <c r="M571" s="84"/>
      <c r="N571" s="62"/>
      <c r="O571" s="62"/>
      <c r="P571" s="62"/>
      <c r="Q571" s="62"/>
      <c r="R571" s="62"/>
      <c r="S571" s="62"/>
      <c r="T571" s="62"/>
      <c r="U571" s="62"/>
      <c r="V571" s="62"/>
      <c r="W571" s="349">
        <f>SUM(L575:V575)</f>
        <v>0</v>
      </c>
      <c r="X571" s="40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DY571" s="147"/>
      <c r="DZ571" s="147"/>
      <c r="EA571" s="147"/>
      <c r="EB571" s="147"/>
      <c r="EC571" s="147"/>
      <c r="ED571" s="147"/>
      <c r="EE571" s="147"/>
      <c r="EF571" s="147"/>
      <c r="EG571" s="147"/>
      <c r="EH571" s="147"/>
      <c r="EI571" s="147"/>
      <c r="EJ571" s="147"/>
      <c r="EK571" s="147"/>
      <c r="EL571" s="147"/>
      <c r="EM571" s="147"/>
      <c r="EN571" s="147"/>
      <c r="EO571" s="147"/>
      <c r="EP571" s="147"/>
      <c r="EQ571" s="147"/>
      <c r="ER571" s="147"/>
      <c r="ES571" s="147"/>
      <c r="ET571" s="147"/>
      <c r="EU571" s="147"/>
      <c r="EV571" s="147"/>
      <c r="EW571" s="147"/>
      <c r="EX571" s="147"/>
      <c r="EY571" s="147"/>
      <c r="EZ571" s="147"/>
      <c r="FA571" s="147"/>
      <c r="FB571" s="147"/>
      <c r="FC571" s="147"/>
      <c r="FD571" s="147"/>
      <c r="FE571" s="147"/>
      <c r="FF571" s="147"/>
      <c r="FG571" s="147"/>
      <c r="FH571" s="147"/>
      <c r="FI571" s="147"/>
      <c r="FJ571" s="147"/>
      <c r="FK571" s="147"/>
      <c r="FL571" s="147"/>
      <c r="FM571" s="147"/>
      <c r="FN571" s="147"/>
      <c r="FO571" s="147"/>
      <c r="FP571" s="147"/>
      <c r="FQ571" s="147"/>
      <c r="FR571" s="147"/>
      <c r="FS571" s="147"/>
      <c r="FT571" s="147"/>
      <c r="FU571" s="147"/>
      <c r="FV571" s="147"/>
      <c r="FW571" s="147"/>
      <c r="FX571" s="147"/>
      <c r="FY571" s="147"/>
      <c r="FZ571" s="147"/>
      <c r="GA571" s="147"/>
      <c r="GB571" s="147"/>
      <c r="GC571" s="147"/>
      <c r="GD571" s="147"/>
      <c r="GE571" s="147"/>
      <c r="GF571" s="147"/>
      <c r="GG571" s="147"/>
      <c r="GH571" s="147"/>
      <c r="GI571" s="147"/>
      <c r="GJ571" s="147"/>
      <c r="GK571" s="147"/>
      <c r="GL571" s="147"/>
      <c r="GM571" s="147"/>
      <c r="GN571" s="147"/>
      <c r="GO571" s="96"/>
    </row>
    <row r="572" spans="1:197" ht="15" hidden="1" customHeight="1">
      <c r="A572" s="439"/>
      <c r="B572" s="355"/>
      <c r="C572" s="352"/>
      <c r="D572" s="352"/>
      <c r="E572" s="339"/>
      <c r="F572" s="341"/>
      <c r="G572" s="345"/>
      <c r="H572" s="90"/>
      <c r="I572" s="61" t="s">
        <v>219</v>
      </c>
      <c r="J572" s="62"/>
      <c r="K572" s="62"/>
      <c r="L572" s="62"/>
      <c r="M572" s="84"/>
      <c r="N572" s="62"/>
      <c r="O572" s="62"/>
      <c r="P572" s="62"/>
      <c r="Q572" s="62"/>
      <c r="R572" s="62"/>
      <c r="S572" s="62"/>
      <c r="T572" s="62"/>
      <c r="U572" s="62"/>
      <c r="V572" s="62"/>
      <c r="W572" s="349"/>
      <c r="X572" s="40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DY572" s="147"/>
      <c r="DZ572" s="147"/>
      <c r="EA572" s="147"/>
      <c r="EB572" s="147"/>
      <c r="EC572" s="147"/>
      <c r="ED572" s="147"/>
      <c r="EE572" s="147"/>
      <c r="EF572" s="147"/>
      <c r="EG572" s="147"/>
      <c r="EH572" s="147"/>
      <c r="EI572" s="147"/>
      <c r="EJ572" s="147"/>
      <c r="EK572" s="147"/>
      <c r="EL572" s="147"/>
      <c r="EM572" s="147"/>
      <c r="EN572" s="147"/>
      <c r="EO572" s="147"/>
      <c r="EP572" s="147"/>
      <c r="EQ572" s="147"/>
      <c r="ER572" s="147"/>
      <c r="ES572" s="147"/>
      <c r="ET572" s="147"/>
      <c r="EU572" s="147"/>
      <c r="EV572" s="147"/>
      <c r="EW572" s="147"/>
      <c r="EX572" s="147"/>
      <c r="EY572" s="147"/>
      <c r="EZ572" s="147"/>
      <c r="FA572" s="147"/>
      <c r="FB572" s="147"/>
      <c r="FC572" s="147"/>
      <c r="FD572" s="147"/>
      <c r="FE572" s="147"/>
      <c r="FF572" s="147"/>
      <c r="FG572" s="147"/>
      <c r="FH572" s="147"/>
      <c r="FI572" s="147"/>
      <c r="FJ572" s="147"/>
      <c r="FK572" s="147"/>
      <c r="FL572" s="147"/>
      <c r="FM572" s="147"/>
      <c r="FN572" s="147"/>
      <c r="FO572" s="147"/>
      <c r="FP572" s="147"/>
      <c r="FQ572" s="147"/>
      <c r="FR572" s="147"/>
      <c r="FS572" s="147"/>
      <c r="FT572" s="147"/>
      <c r="FU572" s="147"/>
      <c r="FV572" s="147"/>
      <c r="FW572" s="147"/>
      <c r="FX572" s="147"/>
      <c r="FY572" s="147"/>
      <c r="FZ572" s="147"/>
      <c r="GA572" s="147"/>
      <c r="GB572" s="147"/>
      <c r="GC572" s="147"/>
      <c r="GD572" s="147"/>
      <c r="GE572" s="147"/>
      <c r="GF572" s="147"/>
      <c r="GG572" s="147"/>
      <c r="GH572" s="147"/>
      <c r="GI572" s="147"/>
      <c r="GJ572" s="147"/>
      <c r="GK572" s="147"/>
      <c r="GL572" s="147"/>
      <c r="GM572" s="147"/>
      <c r="GN572" s="147"/>
      <c r="GO572" s="96"/>
    </row>
    <row r="573" spans="1:197" ht="12" hidden="1" customHeight="1">
      <c r="A573" s="439"/>
      <c r="B573" s="355"/>
      <c r="C573" s="352"/>
      <c r="D573" s="352"/>
      <c r="E573" s="339"/>
      <c r="F573" s="341"/>
      <c r="G573" s="345"/>
      <c r="H573" s="90"/>
      <c r="I573" s="61" t="s">
        <v>30</v>
      </c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349"/>
      <c r="X573" s="40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DY573" s="147"/>
      <c r="DZ573" s="147"/>
      <c r="EA573" s="147"/>
      <c r="EB573" s="147"/>
      <c r="EC573" s="147"/>
      <c r="ED573" s="147"/>
      <c r="EE573" s="147"/>
      <c r="EF573" s="147"/>
      <c r="EG573" s="147"/>
      <c r="EH573" s="147"/>
      <c r="EI573" s="147"/>
      <c r="EJ573" s="147"/>
      <c r="EK573" s="147"/>
      <c r="EL573" s="147"/>
      <c r="EM573" s="147"/>
      <c r="EN573" s="147"/>
      <c r="EO573" s="147"/>
      <c r="EP573" s="147"/>
      <c r="EQ573" s="147"/>
      <c r="ER573" s="147"/>
      <c r="ES573" s="147"/>
      <c r="ET573" s="147"/>
      <c r="EU573" s="147"/>
      <c r="EV573" s="147"/>
      <c r="EW573" s="147"/>
      <c r="EX573" s="147"/>
      <c r="EY573" s="147"/>
      <c r="EZ573" s="147"/>
      <c r="FA573" s="147"/>
      <c r="FB573" s="147"/>
      <c r="FC573" s="147"/>
      <c r="FD573" s="147"/>
      <c r="FE573" s="147"/>
      <c r="FF573" s="147"/>
      <c r="FG573" s="147"/>
      <c r="FH573" s="147"/>
      <c r="FI573" s="147"/>
      <c r="FJ573" s="147"/>
      <c r="FK573" s="147"/>
      <c r="FL573" s="147"/>
      <c r="FM573" s="147"/>
      <c r="FN573" s="147"/>
      <c r="FO573" s="147"/>
      <c r="FP573" s="147"/>
      <c r="FQ573" s="147"/>
      <c r="FR573" s="147"/>
      <c r="FS573" s="147"/>
      <c r="FT573" s="147"/>
      <c r="FU573" s="147"/>
      <c r="FV573" s="147"/>
      <c r="FW573" s="147"/>
      <c r="FX573" s="147"/>
      <c r="FY573" s="147"/>
      <c r="FZ573" s="147"/>
      <c r="GA573" s="147"/>
      <c r="GB573" s="147"/>
      <c r="GC573" s="147"/>
      <c r="GD573" s="147"/>
      <c r="GE573" s="147"/>
      <c r="GF573" s="147"/>
      <c r="GG573" s="147"/>
      <c r="GH573" s="147"/>
      <c r="GI573" s="147"/>
      <c r="GJ573" s="147"/>
      <c r="GK573" s="147"/>
      <c r="GL573" s="147"/>
      <c r="GM573" s="147"/>
      <c r="GN573" s="147"/>
      <c r="GO573" s="96"/>
    </row>
    <row r="574" spans="1:197" ht="12" hidden="1" customHeight="1">
      <c r="A574" s="439"/>
      <c r="B574" s="355"/>
      <c r="C574" s="352"/>
      <c r="D574" s="352"/>
      <c r="E574" s="339"/>
      <c r="F574" s="341"/>
      <c r="G574" s="345"/>
      <c r="H574" s="90"/>
      <c r="I574" s="61" t="s">
        <v>70</v>
      </c>
      <c r="J574" s="62"/>
      <c r="K574" s="62">
        <v>14000</v>
      </c>
      <c r="L574" s="8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349"/>
      <c r="X574" s="40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DY574" s="147"/>
      <c r="DZ574" s="147"/>
      <c r="EA574" s="147"/>
      <c r="EB574" s="147"/>
      <c r="EC574" s="147"/>
      <c r="ED574" s="147"/>
      <c r="EE574" s="147"/>
      <c r="EF574" s="147"/>
      <c r="EG574" s="147"/>
      <c r="EH574" s="147"/>
      <c r="EI574" s="147"/>
      <c r="EJ574" s="147"/>
      <c r="EK574" s="147"/>
      <c r="EL574" s="147"/>
      <c r="EM574" s="147"/>
      <c r="EN574" s="147"/>
      <c r="EO574" s="147"/>
      <c r="EP574" s="147"/>
      <c r="EQ574" s="147"/>
      <c r="ER574" s="147"/>
      <c r="ES574" s="147"/>
      <c r="ET574" s="147"/>
      <c r="EU574" s="147"/>
      <c r="EV574" s="147"/>
      <c r="EW574" s="147"/>
      <c r="EX574" s="147"/>
      <c r="EY574" s="147"/>
      <c r="EZ574" s="147"/>
      <c r="FA574" s="147"/>
      <c r="FB574" s="147"/>
      <c r="FC574" s="147"/>
      <c r="FD574" s="147"/>
      <c r="FE574" s="147"/>
      <c r="FF574" s="147"/>
      <c r="FG574" s="147"/>
      <c r="FH574" s="147"/>
      <c r="FI574" s="147"/>
      <c r="FJ574" s="147"/>
      <c r="FK574" s="147"/>
      <c r="FL574" s="147"/>
      <c r="FM574" s="147"/>
      <c r="FN574" s="147"/>
      <c r="FO574" s="147"/>
      <c r="FP574" s="147"/>
      <c r="FQ574" s="147"/>
      <c r="FR574" s="147"/>
      <c r="FS574" s="147"/>
      <c r="FT574" s="147"/>
      <c r="FU574" s="147"/>
      <c r="FV574" s="147"/>
      <c r="FW574" s="147"/>
      <c r="FX574" s="147"/>
      <c r="FY574" s="147"/>
      <c r="FZ574" s="147"/>
      <c r="GA574" s="147"/>
      <c r="GB574" s="147"/>
      <c r="GC574" s="147"/>
      <c r="GD574" s="147"/>
      <c r="GE574" s="147"/>
      <c r="GF574" s="147"/>
      <c r="GG574" s="147"/>
      <c r="GH574" s="147"/>
      <c r="GI574" s="147"/>
      <c r="GJ574" s="147"/>
      <c r="GK574" s="147"/>
      <c r="GL574" s="147"/>
      <c r="GM574" s="147"/>
      <c r="GN574" s="147"/>
      <c r="GO574" s="96"/>
    </row>
    <row r="575" spans="1:197" ht="11.25" hidden="1" customHeight="1">
      <c r="A575" s="440"/>
      <c r="B575" s="355"/>
      <c r="C575" s="352"/>
      <c r="D575" s="352"/>
      <c r="E575" s="339"/>
      <c r="F575" s="341"/>
      <c r="G575" s="345"/>
      <c r="H575" s="90"/>
      <c r="I575" s="64" t="s">
        <v>26</v>
      </c>
      <c r="J575" s="65">
        <f>SUM(J571:J574)</f>
        <v>20000</v>
      </c>
      <c r="K575" s="65">
        <f t="shared" ref="K575:O575" si="157">SUM(K571:K574)</f>
        <v>14000</v>
      </c>
      <c r="L575" s="65">
        <f t="shared" si="157"/>
        <v>0</v>
      </c>
      <c r="M575" s="65">
        <f t="shared" si="157"/>
        <v>0</v>
      </c>
      <c r="N575" s="65">
        <f t="shared" si="157"/>
        <v>0</v>
      </c>
      <c r="O575" s="65">
        <f t="shared" si="157"/>
        <v>0</v>
      </c>
      <c r="P575" s="65"/>
      <c r="Q575" s="65"/>
      <c r="R575" s="65"/>
      <c r="S575" s="65"/>
      <c r="T575" s="65"/>
      <c r="U575" s="65"/>
      <c r="V575" s="65"/>
      <c r="W575" s="349"/>
      <c r="X575" s="40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DY575" s="147"/>
      <c r="DZ575" s="147"/>
      <c r="EA575" s="147"/>
      <c r="EB575" s="147"/>
      <c r="EC575" s="147"/>
      <c r="ED575" s="147"/>
      <c r="EE575" s="147"/>
      <c r="EF575" s="147"/>
      <c r="EG575" s="147"/>
      <c r="EH575" s="147"/>
      <c r="EI575" s="147"/>
      <c r="EJ575" s="147"/>
      <c r="EK575" s="147"/>
      <c r="EL575" s="147"/>
      <c r="EM575" s="147"/>
      <c r="EN575" s="147"/>
      <c r="EO575" s="147"/>
      <c r="EP575" s="147"/>
      <c r="EQ575" s="147"/>
      <c r="ER575" s="147"/>
      <c r="ES575" s="147"/>
      <c r="ET575" s="147"/>
      <c r="EU575" s="147"/>
      <c r="EV575" s="147"/>
      <c r="EW575" s="147"/>
      <c r="EX575" s="147"/>
      <c r="EY575" s="147"/>
      <c r="EZ575" s="147"/>
      <c r="FA575" s="147"/>
      <c r="FB575" s="147"/>
      <c r="FC575" s="147"/>
      <c r="FD575" s="147"/>
      <c r="FE575" s="147"/>
      <c r="FF575" s="147"/>
      <c r="FG575" s="147"/>
      <c r="FH575" s="147"/>
      <c r="FI575" s="147"/>
      <c r="FJ575" s="147"/>
      <c r="FK575" s="147"/>
      <c r="FL575" s="147"/>
      <c r="FM575" s="147"/>
      <c r="FN575" s="147"/>
      <c r="FO575" s="147"/>
      <c r="FP575" s="147"/>
      <c r="FQ575" s="147"/>
      <c r="FR575" s="147"/>
      <c r="FS575" s="147"/>
      <c r="FT575" s="147"/>
      <c r="FU575" s="147"/>
      <c r="FV575" s="147"/>
      <c r="FW575" s="147"/>
      <c r="FX575" s="147"/>
      <c r="FY575" s="147"/>
      <c r="FZ575" s="147"/>
      <c r="GA575" s="147"/>
      <c r="GB575" s="147"/>
      <c r="GC575" s="147"/>
      <c r="GD575" s="147"/>
      <c r="GE575" s="147"/>
      <c r="GF575" s="147"/>
      <c r="GG575" s="147"/>
      <c r="GH575" s="147"/>
      <c r="GI575" s="147"/>
      <c r="GJ575" s="147"/>
      <c r="GK575" s="147"/>
      <c r="GL575" s="147"/>
      <c r="GM575" s="147"/>
      <c r="GN575" s="147"/>
      <c r="GO575" s="96"/>
    </row>
    <row r="576" spans="1:197" ht="11.25" hidden="1" customHeight="1">
      <c r="A576" s="351">
        <v>41</v>
      </c>
      <c r="B576" s="354" t="s">
        <v>96</v>
      </c>
      <c r="C576" s="352">
        <v>2018</v>
      </c>
      <c r="D576" s="538">
        <v>2026</v>
      </c>
      <c r="E576" s="339" t="s">
        <v>252</v>
      </c>
      <c r="F576" s="341"/>
      <c r="G576" s="345">
        <v>63003</v>
      </c>
      <c r="H576" s="90">
        <v>6050</v>
      </c>
      <c r="I576" s="209" t="s">
        <v>28</v>
      </c>
      <c r="J576" s="84">
        <v>57810</v>
      </c>
      <c r="K576" s="62"/>
      <c r="L576" s="62"/>
      <c r="M576" s="84">
        <v>0</v>
      </c>
      <c r="N576" s="84"/>
      <c r="O576" s="242"/>
      <c r="P576" s="84"/>
      <c r="Q576" s="84"/>
      <c r="R576" s="84"/>
      <c r="S576" s="84"/>
      <c r="T576" s="84"/>
      <c r="U576" s="84"/>
      <c r="V576" s="84"/>
      <c r="W576" s="349">
        <f>SUM(K580:V580)</f>
        <v>0</v>
      </c>
      <c r="X576" s="40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DY576" s="147"/>
      <c r="DZ576" s="147"/>
      <c r="EA576" s="147"/>
      <c r="EB576" s="147"/>
      <c r="EC576" s="147"/>
      <c r="ED576" s="147"/>
      <c r="EE576" s="147"/>
      <c r="EF576" s="147"/>
      <c r="EG576" s="147"/>
      <c r="EH576" s="147"/>
      <c r="EI576" s="147"/>
      <c r="EJ576" s="147"/>
      <c r="EK576" s="147"/>
      <c r="EL576" s="147"/>
      <c r="EM576" s="147"/>
      <c r="EN576" s="147"/>
      <c r="EO576" s="147"/>
      <c r="EP576" s="147"/>
      <c r="EQ576" s="147"/>
      <c r="ER576" s="147"/>
      <c r="ES576" s="147"/>
      <c r="ET576" s="147"/>
      <c r="EU576" s="147"/>
      <c r="EV576" s="147"/>
      <c r="EW576" s="147"/>
      <c r="EX576" s="147"/>
      <c r="EY576" s="147"/>
      <c r="EZ576" s="147"/>
      <c r="FA576" s="147"/>
      <c r="FB576" s="147"/>
      <c r="FC576" s="147"/>
      <c r="FD576" s="147"/>
      <c r="FE576" s="147"/>
      <c r="FF576" s="147"/>
      <c r="FG576" s="147"/>
      <c r="FH576" s="147"/>
      <c r="FI576" s="147"/>
      <c r="FJ576" s="147"/>
      <c r="FK576" s="147"/>
      <c r="FL576" s="147"/>
      <c r="FM576" s="147"/>
      <c r="FN576" s="147"/>
      <c r="FO576" s="147"/>
      <c r="FP576" s="147"/>
      <c r="FQ576" s="147"/>
      <c r="FR576" s="147"/>
      <c r="FS576" s="147"/>
      <c r="FT576" s="147"/>
      <c r="FU576" s="147"/>
      <c r="FV576" s="147"/>
      <c r="FW576" s="147"/>
      <c r="FX576" s="147"/>
      <c r="FY576" s="147"/>
      <c r="FZ576" s="147"/>
      <c r="GA576" s="147"/>
      <c r="GB576" s="147"/>
      <c r="GC576" s="147"/>
      <c r="GD576" s="147"/>
      <c r="GE576" s="147"/>
      <c r="GF576" s="147"/>
      <c r="GG576" s="147"/>
      <c r="GH576" s="147"/>
      <c r="GI576" s="147"/>
      <c r="GJ576" s="147"/>
      <c r="GK576" s="147"/>
      <c r="GL576" s="147"/>
      <c r="GM576" s="147"/>
      <c r="GN576" s="147"/>
      <c r="GO576" s="96"/>
    </row>
    <row r="577" spans="1:197" ht="11.25" hidden="1" customHeight="1">
      <c r="A577" s="351"/>
      <c r="B577" s="354"/>
      <c r="C577" s="352"/>
      <c r="D577" s="538"/>
      <c r="E577" s="339"/>
      <c r="F577" s="341"/>
      <c r="G577" s="345"/>
      <c r="H577" s="90"/>
      <c r="I577" s="209" t="s">
        <v>28</v>
      </c>
      <c r="J577" s="62"/>
      <c r="K577" s="62"/>
      <c r="L577" s="62"/>
      <c r="M577" s="84"/>
      <c r="N577" s="62"/>
      <c r="O577" s="62"/>
      <c r="P577" s="62"/>
      <c r="Q577" s="62"/>
      <c r="R577" s="62"/>
      <c r="S577" s="62"/>
      <c r="T577" s="62"/>
      <c r="U577" s="62"/>
      <c r="V577" s="62"/>
      <c r="W577" s="349"/>
      <c r="X577" s="40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DY577" s="147"/>
      <c r="DZ577" s="147"/>
      <c r="EA577" s="147"/>
      <c r="EB577" s="147"/>
      <c r="EC577" s="147"/>
      <c r="ED577" s="147"/>
      <c r="EE577" s="147"/>
      <c r="EF577" s="147"/>
      <c r="EG577" s="147"/>
      <c r="EH577" s="147"/>
      <c r="EI577" s="147"/>
      <c r="EJ577" s="147"/>
      <c r="EK577" s="147"/>
      <c r="EL577" s="147"/>
      <c r="EM577" s="147"/>
      <c r="EN577" s="147"/>
      <c r="EO577" s="147"/>
      <c r="EP577" s="147"/>
      <c r="EQ577" s="147"/>
      <c r="ER577" s="147"/>
      <c r="ES577" s="147"/>
      <c r="ET577" s="147"/>
      <c r="EU577" s="147"/>
      <c r="EV577" s="147"/>
      <c r="EW577" s="147"/>
      <c r="EX577" s="147"/>
      <c r="EY577" s="147"/>
      <c r="EZ577" s="147"/>
      <c r="FA577" s="147"/>
      <c r="FB577" s="147"/>
      <c r="FC577" s="147"/>
      <c r="FD577" s="147"/>
      <c r="FE577" s="147"/>
      <c r="FF577" s="147"/>
      <c r="FG577" s="147"/>
      <c r="FH577" s="147"/>
      <c r="FI577" s="147"/>
      <c r="FJ577" s="147"/>
      <c r="FK577" s="147"/>
      <c r="FL577" s="147"/>
      <c r="FM577" s="147"/>
      <c r="FN577" s="147"/>
      <c r="FO577" s="147"/>
      <c r="FP577" s="147"/>
      <c r="FQ577" s="147"/>
      <c r="FR577" s="147"/>
      <c r="FS577" s="147"/>
      <c r="FT577" s="147"/>
      <c r="FU577" s="147"/>
      <c r="FV577" s="147"/>
      <c r="FW577" s="147"/>
      <c r="FX577" s="147"/>
      <c r="FY577" s="147"/>
      <c r="FZ577" s="147"/>
      <c r="GA577" s="147"/>
      <c r="GB577" s="147"/>
      <c r="GC577" s="147"/>
      <c r="GD577" s="147"/>
      <c r="GE577" s="147"/>
      <c r="GF577" s="147"/>
      <c r="GG577" s="147"/>
      <c r="GH577" s="147"/>
      <c r="GI577" s="147"/>
      <c r="GJ577" s="147"/>
      <c r="GK577" s="147"/>
      <c r="GL577" s="147"/>
      <c r="GM577" s="147"/>
      <c r="GN577" s="147"/>
      <c r="GO577" s="96"/>
    </row>
    <row r="578" spans="1:197" ht="11.25" hidden="1" customHeight="1">
      <c r="A578" s="351"/>
      <c r="B578" s="354"/>
      <c r="C578" s="352"/>
      <c r="D578" s="538"/>
      <c r="E578" s="339"/>
      <c r="F578" s="341"/>
      <c r="G578" s="345"/>
      <c r="H578" s="90"/>
      <c r="I578" s="60" t="s">
        <v>30</v>
      </c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349"/>
      <c r="X578" s="40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DY578" s="147"/>
      <c r="DZ578" s="147"/>
      <c r="EA578" s="147"/>
      <c r="EB578" s="147"/>
      <c r="EC578" s="147"/>
      <c r="ED578" s="147"/>
      <c r="EE578" s="147"/>
      <c r="EF578" s="147"/>
      <c r="EG578" s="147"/>
      <c r="EH578" s="147"/>
      <c r="EI578" s="147"/>
      <c r="EJ578" s="147"/>
      <c r="EK578" s="147"/>
      <c r="EL578" s="147"/>
      <c r="EM578" s="147"/>
      <c r="EN578" s="147"/>
      <c r="EO578" s="147"/>
      <c r="EP578" s="147"/>
      <c r="EQ578" s="147"/>
      <c r="ER578" s="147"/>
      <c r="ES578" s="147"/>
      <c r="ET578" s="147"/>
      <c r="EU578" s="147"/>
      <c r="EV578" s="147"/>
      <c r="EW578" s="147"/>
      <c r="EX578" s="147"/>
      <c r="EY578" s="147"/>
      <c r="EZ578" s="147"/>
      <c r="FA578" s="147"/>
      <c r="FB578" s="147"/>
      <c r="FC578" s="147"/>
      <c r="FD578" s="147"/>
      <c r="FE578" s="147"/>
      <c r="FF578" s="147"/>
      <c r="FG578" s="147"/>
      <c r="FH578" s="147"/>
      <c r="FI578" s="147"/>
      <c r="FJ578" s="147"/>
      <c r="FK578" s="147"/>
      <c r="FL578" s="147"/>
      <c r="FM578" s="147"/>
      <c r="FN578" s="147"/>
      <c r="FO578" s="147"/>
      <c r="FP578" s="147"/>
      <c r="FQ578" s="147"/>
      <c r="FR578" s="147"/>
      <c r="FS578" s="147"/>
      <c r="FT578" s="147"/>
      <c r="FU578" s="147"/>
      <c r="FV578" s="147"/>
      <c r="FW578" s="147"/>
      <c r="FX578" s="147"/>
      <c r="FY578" s="147"/>
      <c r="FZ578" s="147"/>
      <c r="GA578" s="147"/>
      <c r="GB578" s="147"/>
      <c r="GC578" s="147"/>
      <c r="GD578" s="147"/>
      <c r="GE578" s="147"/>
      <c r="GF578" s="147"/>
      <c r="GG578" s="147"/>
      <c r="GH578" s="147"/>
      <c r="GI578" s="147"/>
      <c r="GJ578" s="147"/>
      <c r="GK578" s="147"/>
      <c r="GL578" s="147"/>
      <c r="GM578" s="147"/>
      <c r="GN578" s="147"/>
      <c r="GO578" s="96"/>
    </row>
    <row r="579" spans="1:197" ht="11.25" hidden="1" customHeight="1">
      <c r="A579" s="351"/>
      <c r="B579" s="354"/>
      <c r="C579" s="352"/>
      <c r="D579" s="538"/>
      <c r="E579" s="339"/>
      <c r="F579" s="341"/>
      <c r="G579" s="345"/>
      <c r="H579" s="90"/>
      <c r="I579" s="60" t="s">
        <v>33</v>
      </c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349"/>
      <c r="X579" s="40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DY579" s="147"/>
      <c r="DZ579" s="147"/>
      <c r="EA579" s="147"/>
      <c r="EB579" s="147"/>
      <c r="EC579" s="147"/>
      <c r="ED579" s="147"/>
      <c r="EE579" s="147"/>
      <c r="EF579" s="147"/>
      <c r="EG579" s="147"/>
      <c r="EH579" s="147"/>
      <c r="EI579" s="147"/>
      <c r="EJ579" s="147"/>
      <c r="EK579" s="147"/>
      <c r="EL579" s="147"/>
      <c r="EM579" s="147"/>
      <c r="EN579" s="147"/>
      <c r="EO579" s="147"/>
      <c r="EP579" s="147"/>
      <c r="EQ579" s="147"/>
      <c r="ER579" s="147"/>
      <c r="ES579" s="147"/>
      <c r="ET579" s="147"/>
      <c r="EU579" s="147"/>
      <c r="EV579" s="147"/>
      <c r="EW579" s="147"/>
      <c r="EX579" s="147"/>
      <c r="EY579" s="147"/>
      <c r="EZ579" s="147"/>
      <c r="FA579" s="147"/>
      <c r="FB579" s="147"/>
      <c r="FC579" s="147"/>
      <c r="FD579" s="147"/>
      <c r="FE579" s="147"/>
      <c r="FF579" s="147"/>
      <c r="FG579" s="147"/>
      <c r="FH579" s="147"/>
      <c r="FI579" s="147"/>
      <c r="FJ579" s="147"/>
      <c r="FK579" s="147"/>
      <c r="FL579" s="147"/>
      <c r="FM579" s="147"/>
      <c r="FN579" s="147"/>
      <c r="FO579" s="147"/>
      <c r="FP579" s="147"/>
      <c r="FQ579" s="147"/>
      <c r="FR579" s="147"/>
      <c r="FS579" s="147"/>
      <c r="FT579" s="147"/>
      <c r="FU579" s="147"/>
      <c r="FV579" s="147"/>
      <c r="FW579" s="147"/>
      <c r="FX579" s="147"/>
      <c r="FY579" s="147"/>
      <c r="FZ579" s="147"/>
      <c r="GA579" s="147"/>
      <c r="GB579" s="147"/>
      <c r="GC579" s="147"/>
      <c r="GD579" s="147"/>
      <c r="GE579" s="147"/>
      <c r="GF579" s="147"/>
      <c r="GG579" s="147"/>
      <c r="GH579" s="147"/>
      <c r="GI579" s="147"/>
      <c r="GJ579" s="147"/>
      <c r="GK579" s="147"/>
      <c r="GL579" s="147"/>
      <c r="GM579" s="147"/>
      <c r="GN579" s="147"/>
      <c r="GO579" s="96"/>
    </row>
    <row r="580" spans="1:197" ht="9" hidden="1" customHeight="1">
      <c r="A580" s="351"/>
      <c r="B580" s="354"/>
      <c r="C580" s="352"/>
      <c r="D580" s="538"/>
      <c r="E580" s="339"/>
      <c r="F580" s="341"/>
      <c r="G580" s="345"/>
      <c r="H580" s="90"/>
      <c r="I580" s="64" t="s">
        <v>26</v>
      </c>
      <c r="J580" s="65">
        <f>SUM(J576:J579)</f>
        <v>57810</v>
      </c>
      <c r="K580" s="65">
        <f t="shared" ref="K580:M580" si="158">SUM(K576:K579)</f>
        <v>0</v>
      </c>
      <c r="L580" s="65">
        <f t="shared" si="158"/>
        <v>0</v>
      </c>
      <c r="M580" s="65">
        <f t="shared" si="158"/>
        <v>0</v>
      </c>
      <c r="N580" s="65">
        <f>SUM(N576:N579)</f>
        <v>0</v>
      </c>
      <c r="O580" s="65">
        <f>SUM(O576:O579)</f>
        <v>0</v>
      </c>
      <c r="P580" s="65"/>
      <c r="Q580" s="65"/>
      <c r="R580" s="65"/>
      <c r="S580" s="65"/>
      <c r="T580" s="65"/>
      <c r="U580" s="65"/>
      <c r="V580" s="65"/>
      <c r="W580" s="349"/>
      <c r="X580" s="40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DY580" s="147"/>
      <c r="DZ580" s="147"/>
      <c r="EA580" s="147"/>
      <c r="EB580" s="147"/>
      <c r="EC580" s="147"/>
      <c r="ED580" s="147"/>
      <c r="EE580" s="147"/>
      <c r="EF580" s="147"/>
      <c r="EG580" s="147"/>
      <c r="EH580" s="147"/>
      <c r="EI580" s="147"/>
      <c r="EJ580" s="147"/>
      <c r="EK580" s="147"/>
      <c r="EL580" s="147"/>
      <c r="EM580" s="147"/>
      <c r="EN580" s="147"/>
      <c r="EO580" s="147"/>
      <c r="EP580" s="147"/>
      <c r="EQ580" s="147"/>
      <c r="ER580" s="147"/>
      <c r="ES580" s="147"/>
      <c r="ET580" s="147"/>
      <c r="EU580" s="147"/>
      <c r="EV580" s="147"/>
      <c r="EW580" s="147"/>
      <c r="EX580" s="147"/>
      <c r="EY580" s="147"/>
      <c r="EZ580" s="147"/>
      <c r="FA580" s="147"/>
      <c r="FB580" s="147"/>
      <c r="FC580" s="147"/>
      <c r="FD580" s="147"/>
      <c r="FE580" s="147"/>
      <c r="FF580" s="147"/>
      <c r="FG580" s="147"/>
      <c r="FH580" s="147"/>
      <c r="FI580" s="147"/>
      <c r="FJ580" s="147"/>
      <c r="FK580" s="147"/>
      <c r="FL580" s="147"/>
      <c r="FM580" s="147"/>
      <c r="FN580" s="147"/>
      <c r="FO580" s="147"/>
      <c r="FP580" s="147"/>
      <c r="FQ580" s="147"/>
      <c r="FR580" s="147"/>
      <c r="FS580" s="147"/>
      <c r="FT580" s="147"/>
      <c r="FU580" s="147"/>
      <c r="FV580" s="147"/>
      <c r="FW580" s="147"/>
      <c r="FX580" s="147"/>
      <c r="FY580" s="147"/>
      <c r="FZ580" s="147"/>
      <c r="GA580" s="147"/>
      <c r="GB580" s="147"/>
      <c r="GC580" s="147"/>
      <c r="GD580" s="147"/>
      <c r="GE580" s="147"/>
      <c r="GF580" s="147"/>
      <c r="GG580" s="147"/>
      <c r="GH580" s="147"/>
      <c r="GI580" s="147"/>
      <c r="GJ580" s="147"/>
      <c r="GK580" s="147"/>
      <c r="GL580" s="147"/>
      <c r="GM580" s="147"/>
      <c r="GN580" s="147"/>
      <c r="GO580" s="96"/>
    </row>
    <row r="581" spans="1:197" ht="14.25" customHeight="1">
      <c r="A581" s="351">
        <v>29</v>
      </c>
      <c r="B581" s="354" t="s">
        <v>94</v>
      </c>
      <c r="C581" s="394">
        <v>2017</v>
      </c>
      <c r="D581" s="394">
        <v>2031</v>
      </c>
      <c r="E581" s="339" t="s">
        <v>252</v>
      </c>
      <c r="F581" s="448">
        <f>9237968+W581+2063150.72+853510</f>
        <v>15215778.720000001</v>
      </c>
      <c r="G581" s="382">
        <v>70005</v>
      </c>
      <c r="H581" s="86">
        <v>6060</v>
      </c>
      <c r="I581" s="58" t="s">
        <v>28</v>
      </c>
      <c r="J581" s="87">
        <v>792379</v>
      </c>
      <c r="K581" s="87">
        <v>1440880</v>
      </c>
      <c r="L581" s="87"/>
      <c r="M581" s="327"/>
      <c r="N581" s="87">
        <v>1500000</v>
      </c>
      <c r="O581" s="84">
        <v>1158872</v>
      </c>
      <c r="P581" s="84">
        <v>102278</v>
      </c>
      <c r="Q581" s="84">
        <v>100000</v>
      </c>
      <c r="R581" s="84">
        <v>100000</v>
      </c>
      <c r="S581" s="84">
        <v>100000</v>
      </c>
      <c r="T581" s="84"/>
      <c r="U581" s="84"/>
      <c r="V581" s="62"/>
      <c r="W581" s="448">
        <f>SUM(L585:V585)</f>
        <v>3061150</v>
      </c>
      <c r="X581" s="40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</row>
    <row r="582" spans="1:197" ht="14.25" customHeight="1">
      <c r="A582" s="351"/>
      <c r="B582" s="354"/>
      <c r="C582" s="394"/>
      <c r="D582" s="394"/>
      <c r="E582" s="339"/>
      <c r="F582" s="448"/>
      <c r="G582" s="382"/>
      <c r="H582" s="86"/>
      <c r="I582" s="58" t="s">
        <v>31</v>
      </c>
      <c r="J582" s="71"/>
      <c r="K582" s="71"/>
      <c r="L582" s="71"/>
      <c r="M582" s="305"/>
      <c r="N582" s="71"/>
      <c r="O582" s="62"/>
      <c r="P582" s="62"/>
      <c r="Q582" s="62"/>
      <c r="R582" s="62"/>
      <c r="S582" s="62"/>
      <c r="T582" s="62"/>
      <c r="U582" s="62"/>
      <c r="V582" s="62"/>
      <c r="W582" s="448"/>
      <c r="X582" s="40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</row>
    <row r="583" spans="1:197" ht="14.25" customHeight="1">
      <c r="A583" s="351"/>
      <c r="B583" s="354"/>
      <c r="C583" s="394"/>
      <c r="D583" s="394"/>
      <c r="E583" s="339"/>
      <c r="F583" s="448"/>
      <c r="G583" s="382"/>
      <c r="H583" s="86"/>
      <c r="I583" s="58" t="s">
        <v>30</v>
      </c>
      <c r="J583" s="71"/>
      <c r="K583" s="71"/>
      <c r="L583" s="71"/>
      <c r="M583" s="306"/>
      <c r="N583" s="70"/>
      <c r="O583" s="62"/>
      <c r="P583" s="62"/>
      <c r="Q583" s="62"/>
      <c r="R583" s="62"/>
      <c r="S583" s="62"/>
      <c r="T583" s="62"/>
      <c r="U583" s="62"/>
      <c r="V583" s="62"/>
      <c r="W583" s="448"/>
      <c r="X583" s="40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</row>
    <row r="584" spans="1:197" ht="12.75" customHeight="1">
      <c r="A584" s="351"/>
      <c r="B584" s="354"/>
      <c r="C584" s="394"/>
      <c r="D584" s="394"/>
      <c r="E584" s="339"/>
      <c r="F584" s="448"/>
      <c r="G584" s="382"/>
      <c r="H584" s="86">
        <v>6050</v>
      </c>
      <c r="I584" s="58" t="s">
        <v>33</v>
      </c>
      <c r="J584" s="71"/>
      <c r="K584" s="71"/>
      <c r="L584" s="87"/>
      <c r="M584" s="306"/>
      <c r="N584" s="70"/>
      <c r="O584" s="62"/>
      <c r="P584" s="62"/>
      <c r="Q584" s="62"/>
      <c r="R584" s="62"/>
      <c r="S584" s="62"/>
      <c r="T584" s="62"/>
      <c r="U584" s="62"/>
      <c r="V584" s="62"/>
      <c r="W584" s="448"/>
      <c r="X584" s="40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</row>
    <row r="585" spans="1:197" ht="9.75" customHeight="1">
      <c r="A585" s="351"/>
      <c r="B585" s="354"/>
      <c r="C585" s="394"/>
      <c r="D585" s="394"/>
      <c r="E585" s="339"/>
      <c r="F585" s="448"/>
      <c r="G585" s="382"/>
      <c r="H585" s="86"/>
      <c r="I585" s="59" t="s">
        <v>26</v>
      </c>
      <c r="J585" s="211">
        <f t="shared" ref="J585:U585" si="159">SUM(J581:J584)</f>
        <v>792379</v>
      </c>
      <c r="K585" s="236">
        <f t="shared" si="159"/>
        <v>1440880</v>
      </c>
      <c r="L585" s="211">
        <f t="shared" si="159"/>
        <v>0</v>
      </c>
      <c r="M585" s="307">
        <f t="shared" si="159"/>
        <v>0</v>
      </c>
      <c r="N585" s="314">
        <f t="shared" si="159"/>
        <v>1500000</v>
      </c>
      <c r="O585" s="314">
        <f t="shared" si="159"/>
        <v>1158872</v>
      </c>
      <c r="P585" s="211">
        <f t="shared" si="159"/>
        <v>102278</v>
      </c>
      <c r="Q585" s="211">
        <f t="shared" si="159"/>
        <v>100000</v>
      </c>
      <c r="R585" s="211">
        <f t="shared" si="159"/>
        <v>100000</v>
      </c>
      <c r="S585" s="211">
        <f t="shared" si="159"/>
        <v>100000</v>
      </c>
      <c r="T585" s="211">
        <f t="shared" si="159"/>
        <v>0</v>
      </c>
      <c r="U585" s="211">
        <f t="shared" si="159"/>
        <v>0</v>
      </c>
      <c r="V585" s="211"/>
      <c r="W585" s="448"/>
      <c r="X585" s="40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</row>
    <row r="586" spans="1:197" ht="13.5" hidden="1" customHeight="1">
      <c r="A586" s="351">
        <v>43</v>
      </c>
      <c r="B586" s="354" t="s">
        <v>138</v>
      </c>
      <c r="C586" s="385">
        <v>2021</v>
      </c>
      <c r="D586" s="385">
        <v>2028</v>
      </c>
      <c r="E586" s="339" t="s">
        <v>252</v>
      </c>
      <c r="F586" s="378"/>
      <c r="G586" s="345">
        <v>70005</v>
      </c>
      <c r="H586" s="89">
        <v>6050</v>
      </c>
      <c r="I586" s="60" t="s">
        <v>28</v>
      </c>
      <c r="J586" s="77"/>
      <c r="K586" s="77"/>
      <c r="L586" s="210"/>
      <c r="M586" s="310"/>
      <c r="N586" s="316"/>
      <c r="O586" s="87"/>
      <c r="P586" s="312"/>
      <c r="Q586" s="77"/>
      <c r="R586" s="77"/>
      <c r="S586" s="77"/>
      <c r="T586" s="77"/>
      <c r="U586" s="77"/>
      <c r="V586" s="77"/>
      <c r="W586" s="349">
        <f>SUM(L590:V590)</f>
        <v>0</v>
      </c>
      <c r="X586" s="137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</row>
    <row r="587" spans="1:197" ht="13.5" hidden="1" customHeight="1">
      <c r="A587" s="351"/>
      <c r="B587" s="354"/>
      <c r="C587" s="385"/>
      <c r="D587" s="385"/>
      <c r="E587" s="339"/>
      <c r="F587" s="378"/>
      <c r="G587" s="345"/>
      <c r="H587" s="89"/>
      <c r="I587" s="60" t="s">
        <v>31</v>
      </c>
      <c r="J587" s="70"/>
      <c r="K587" s="70"/>
      <c r="L587" s="70"/>
      <c r="M587" s="311"/>
      <c r="N587" s="70"/>
      <c r="O587" s="70"/>
      <c r="P587" s="313"/>
      <c r="Q587" s="70"/>
      <c r="R587" s="70"/>
      <c r="S587" s="70"/>
      <c r="T587" s="70"/>
      <c r="U587" s="70"/>
      <c r="V587" s="70"/>
      <c r="W587" s="349"/>
      <c r="X587" s="40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</row>
    <row r="588" spans="1:197" ht="13.5" hidden="1" customHeight="1">
      <c r="A588" s="351"/>
      <c r="B588" s="354"/>
      <c r="C588" s="385"/>
      <c r="D588" s="385"/>
      <c r="E588" s="339"/>
      <c r="F588" s="378"/>
      <c r="G588" s="345"/>
      <c r="H588" s="89"/>
      <c r="I588" s="60" t="s">
        <v>30</v>
      </c>
      <c r="J588" s="70"/>
      <c r="K588" s="70"/>
      <c r="L588" s="70"/>
      <c r="M588" s="311"/>
      <c r="N588" s="70"/>
      <c r="O588" s="70"/>
      <c r="P588" s="313"/>
      <c r="Q588" s="70"/>
      <c r="R588" s="70"/>
      <c r="S588" s="70"/>
      <c r="T588" s="70"/>
      <c r="U588" s="70"/>
      <c r="V588" s="70"/>
      <c r="W588" s="349"/>
      <c r="X588" s="40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</row>
    <row r="589" spans="1:197" ht="13.5" hidden="1" customHeight="1">
      <c r="A589" s="351"/>
      <c r="B589" s="354"/>
      <c r="C589" s="385"/>
      <c r="D589" s="385"/>
      <c r="E589" s="339"/>
      <c r="F589" s="378"/>
      <c r="G589" s="345"/>
      <c r="H589" s="89">
        <v>6050</v>
      </c>
      <c r="I589" s="60" t="s">
        <v>55</v>
      </c>
      <c r="J589" s="70"/>
      <c r="K589" s="70"/>
      <c r="L589" s="87"/>
      <c r="M589" s="71">
        <v>0</v>
      </c>
      <c r="N589" s="315"/>
      <c r="O589" s="315"/>
      <c r="P589" s="70"/>
      <c r="Q589" s="70"/>
      <c r="R589" s="70"/>
      <c r="S589" s="70"/>
      <c r="T589" s="70"/>
      <c r="U589" s="70"/>
      <c r="V589" s="70"/>
      <c r="W589" s="349"/>
      <c r="X589" s="40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</row>
    <row r="590" spans="1:197" ht="9.75" hidden="1" customHeight="1">
      <c r="A590" s="351"/>
      <c r="B590" s="354"/>
      <c r="C590" s="385"/>
      <c r="D590" s="385"/>
      <c r="E590" s="339"/>
      <c r="F590" s="378"/>
      <c r="G590" s="345"/>
      <c r="H590" s="89"/>
      <c r="I590" s="72" t="s">
        <v>26</v>
      </c>
      <c r="J590" s="66">
        <f t="shared" ref="J590:L590" si="160">SUM(J586:J589)</f>
        <v>0</v>
      </c>
      <c r="K590" s="66">
        <f t="shared" si="160"/>
        <v>0</v>
      </c>
      <c r="L590" s="66">
        <f t="shared" si="160"/>
        <v>0</v>
      </c>
      <c r="M590" s="66">
        <f>SUM(M586:M589)</f>
        <v>0</v>
      </c>
      <c r="N590" s="66">
        <f>SUM(N586:N589)</f>
        <v>0</v>
      </c>
      <c r="O590" s="66">
        <f>SUM(O586:O589)</f>
        <v>0</v>
      </c>
      <c r="P590" s="66">
        <f t="shared" ref="P590:S590" si="161">SUM(P586:P589)</f>
        <v>0</v>
      </c>
      <c r="Q590" s="66">
        <f t="shared" si="161"/>
        <v>0</v>
      </c>
      <c r="R590" s="66">
        <f t="shared" si="161"/>
        <v>0</v>
      </c>
      <c r="S590" s="66">
        <f t="shared" si="161"/>
        <v>0</v>
      </c>
      <c r="T590" s="66"/>
      <c r="U590" s="66"/>
      <c r="V590" s="66"/>
      <c r="W590" s="349"/>
      <c r="X590" s="40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</row>
    <row r="591" spans="1:197" ht="11.25" hidden="1" customHeight="1">
      <c r="A591" s="351">
        <v>31</v>
      </c>
      <c r="B591" s="354" t="s">
        <v>102</v>
      </c>
      <c r="C591" s="385">
        <v>2019</v>
      </c>
      <c r="D591" s="385">
        <v>2030</v>
      </c>
      <c r="E591" s="339" t="s">
        <v>252</v>
      </c>
      <c r="F591" s="378"/>
      <c r="G591" s="345">
        <v>70005</v>
      </c>
      <c r="H591" s="89">
        <v>6050</v>
      </c>
      <c r="I591" s="60" t="s">
        <v>28</v>
      </c>
      <c r="J591" s="77">
        <v>46947</v>
      </c>
      <c r="K591" s="87">
        <v>3000</v>
      </c>
      <c r="L591" s="77"/>
      <c r="M591" s="87"/>
      <c r="N591" s="242"/>
      <c r="O591" s="242"/>
      <c r="P591" s="87"/>
      <c r="Q591" s="87"/>
      <c r="R591" s="87"/>
      <c r="S591" s="71"/>
      <c r="T591" s="71"/>
      <c r="U591" s="71"/>
      <c r="V591" s="71"/>
      <c r="W591" s="349">
        <f>SUM(L595:V595)</f>
        <v>0</v>
      </c>
      <c r="X591" s="137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</row>
    <row r="592" spans="1:197" ht="11.25" hidden="1" customHeight="1">
      <c r="A592" s="351"/>
      <c r="B592" s="354"/>
      <c r="C592" s="385"/>
      <c r="D592" s="385"/>
      <c r="E592" s="339"/>
      <c r="F592" s="378"/>
      <c r="G592" s="345"/>
      <c r="H592" s="89"/>
      <c r="I592" s="60" t="s">
        <v>31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349"/>
      <c r="X592" s="40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</row>
    <row r="593" spans="1:197" ht="11.25" hidden="1" customHeight="1">
      <c r="A593" s="351"/>
      <c r="B593" s="354"/>
      <c r="C593" s="385"/>
      <c r="D593" s="385"/>
      <c r="E593" s="339"/>
      <c r="F593" s="378"/>
      <c r="G593" s="345"/>
      <c r="H593" s="89"/>
      <c r="I593" s="60" t="s">
        <v>30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349"/>
      <c r="X593" s="40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</row>
    <row r="594" spans="1:197" ht="11.25" hidden="1" customHeight="1">
      <c r="A594" s="351"/>
      <c r="B594" s="354"/>
      <c r="C594" s="385"/>
      <c r="D594" s="385"/>
      <c r="E594" s="339"/>
      <c r="F594" s="378"/>
      <c r="G594" s="345"/>
      <c r="H594" s="89"/>
      <c r="I594" s="60" t="s">
        <v>91</v>
      </c>
      <c r="J594" s="70">
        <v>13053</v>
      </c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349"/>
      <c r="X594" s="40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</row>
    <row r="595" spans="1:197" ht="11.25" hidden="1" customHeight="1">
      <c r="A595" s="351"/>
      <c r="B595" s="354"/>
      <c r="C595" s="385"/>
      <c r="D595" s="385"/>
      <c r="E595" s="339"/>
      <c r="F595" s="378"/>
      <c r="G595" s="345"/>
      <c r="H595" s="89"/>
      <c r="I595" s="72" t="s">
        <v>26</v>
      </c>
      <c r="J595" s="66">
        <f t="shared" ref="J595:K595" si="162">SUM(J591:J594)</f>
        <v>60000</v>
      </c>
      <c r="K595" s="66">
        <f t="shared" si="162"/>
        <v>3000</v>
      </c>
      <c r="L595" s="66">
        <f>SUM(L591:L594)</f>
        <v>0</v>
      </c>
      <c r="M595" s="66">
        <f>SUM(M591:M594)</f>
        <v>0</v>
      </c>
      <c r="N595" s="66">
        <f>SUM(N591:N594)</f>
        <v>0</v>
      </c>
      <c r="O595" s="66">
        <f>SUM(O591:O594)</f>
        <v>0</v>
      </c>
      <c r="P595" s="66">
        <f t="shared" ref="P595:V595" si="163">SUM(P591:P594)</f>
        <v>0</v>
      </c>
      <c r="Q595" s="66">
        <f t="shared" si="163"/>
        <v>0</v>
      </c>
      <c r="R595" s="66">
        <f t="shared" si="163"/>
        <v>0</v>
      </c>
      <c r="S595" s="66">
        <f t="shared" si="163"/>
        <v>0</v>
      </c>
      <c r="T595" s="66">
        <f t="shared" si="163"/>
        <v>0</v>
      </c>
      <c r="U595" s="66">
        <f t="shared" si="163"/>
        <v>0</v>
      </c>
      <c r="V595" s="66">
        <f t="shared" si="163"/>
        <v>0</v>
      </c>
      <c r="W595" s="349"/>
      <c r="X595" s="40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</row>
    <row r="596" spans="1:197" ht="15.75" hidden="1" customHeight="1">
      <c r="A596" s="351"/>
      <c r="B596" s="354" t="s">
        <v>216</v>
      </c>
      <c r="C596" s="340">
        <v>2024</v>
      </c>
      <c r="D596" s="340">
        <v>2025</v>
      </c>
      <c r="E596" s="339" t="s">
        <v>252</v>
      </c>
      <c r="F596" s="553">
        <f>W596</f>
        <v>0</v>
      </c>
      <c r="G596" s="366">
        <v>70005</v>
      </c>
      <c r="H596" s="199">
        <v>6050</v>
      </c>
      <c r="I596" s="154" t="s">
        <v>28</v>
      </c>
      <c r="J596" s="186">
        <v>383053</v>
      </c>
      <c r="K596" s="186"/>
      <c r="L596" s="186"/>
      <c r="M596" s="155"/>
      <c r="N596" s="186"/>
      <c r="O596" s="186"/>
      <c r="P596" s="186"/>
      <c r="Q596" s="186"/>
      <c r="R596" s="186"/>
      <c r="S596" s="186"/>
      <c r="T596" s="186"/>
      <c r="U596" s="186"/>
      <c r="V596" s="186"/>
      <c r="W596" s="349">
        <f>SUM(L600:V600)</f>
        <v>0</v>
      </c>
      <c r="X596" s="40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</row>
    <row r="597" spans="1:197" ht="15.75" hidden="1" customHeight="1">
      <c r="A597" s="351"/>
      <c r="B597" s="354"/>
      <c r="C597" s="340"/>
      <c r="D597" s="340"/>
      <c r="E597" s="339"/>
      <c r="F597" s="553"/>
      <c r="G597" s="366"/>
      <c r="H597" s="199"/>
      <c r="I597" s="154" t="s">
        <v>31</v>
      </c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349"/>
      <c r="X597" s="40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</row>
    <row r="598" spans="1:197" ht="15.75" hidden="1" customHeight="1">
      <c r="A598" s="351"/>
      <c r="B598" s="354"/>
      <c r="C598" s="340"/>
      <c r="D598" s="340"/>
      <c r="E598" s="339"/>
      <c r="F598" s="553"/>
      <c r="G598" s="366"/>
      <c r="H598" s="199"/>
      <c r="I598" s="154" t="s">
        <v>30</v>
      </c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349"/>
      <c r="X598" s="40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</row>
    <row r="599" spans="1:197" ht="15.75" hidden="1" customHeight="1">
      <c r="A599" s="351"/>
      <c r="B599" s="354"/>
      <c r="C599" s="340"/>
      <c r="D599" s="340"/>
      <c r="E599" s="339"/>
      <c r="F599" s="553"/>
      <c r="G599" s="366"/>
      <c r="H599" s="199"/>
      <c r="I599" s="154" t="s">
        <v>91</v>
      </c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349"/>
      <c r="X599" s="40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</row>
    <row r="600" spans="1:197" ht="15.75" hidden="1" customHeight="1">
      <c r="A600" s="351"/>
      <c r="B600" s="354"/>
      <c r="C600" s="340"/>
      <c r="D600" s="340"/>
      <c r="E600" s="339"/>
      <c r="F600" s="553"/>
      <c r="G600" s="366"/>
      <c r="H600" s="199"/>
      <c r="I600" s="220" t="s">
        <v>26</v>
      </c>
      <c r="J600" s="161">
        <f>SUM(J596:J599)</f>
        <v>383053</v>
      </c>
      <c r="K600" s="161">
        <f t="shared" ref="K600:O600" si="164">SUM(K596:K599)</f>
        <v>0</v>
      </c>
      <c r="L600" s="161">
        <f t="shared" si="164"/>
        <v>0</v>
      </c>
      <c r="M600" s="161">
        <f t="shared" si="164"/>
        <v>0</v>
      </c>
      <c r="N600" s="161">
        <f t="shared" si="164"/>
        <v>0</v>
      </c>
      <c r="O600" s="161">
        <f t="shared" si="164"/>
        <v>0</v>
      </c>
      <c r="P600" s="161"/>
      <c r="Q600" s="161"/>
      <c r="R600" s="161"/>
      <c r="S600" s="161"/>
      <c r="T600" s="161"/>
      <c r="U600" s="161"/>
      <c r="V600" s="161"/>
      <c r="W600" s="349"/>
      <c r="X600" s="40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</row>
    <row r="601" spans="1:197" ht="15.75" hidden="1" customHeight="1">
      <c r="A601" s="351">
        <v>51</v>
      </c>
      <c r="B601" s="359" t="s">
        <v>76</v>
      </c>
      <c r="C601" s="443">
        <v>2018</v>
      </c>
      <c r="D601" s="443">
        <v>2024</v>
      </c>
      <c r="E601" s="339" t="s">
        <v>252</v>
      </c>
      <c r="F601" s="432">
        <v>0</v>
      </c>
      <c r="G601" s="433">
        <v>90013</v>
      </c>
      <c r="H601" s="104">
        <v>6060</v>
      </c>
      <c r="I601" s="105" t="s">
        <v>28</v>
      </c>
      <c r="J601" s="14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348">
        <f>SUM(J605:O605)</f>
        <v>0</v>
      </c>
      <c r="X601" s="140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</row>
    <row r="602" spans="1:197" ht="15.75" hidden="1" customHeight="1">
      <c r="A602" s="351"/>
      <c r="B602" s="359"/>
      <c r="C602" s="443"/>
      <c r="D602" s="443"/>
      <c r="E602" s="339"/>
      <c r="F602" s="432"/>
      <c r="G602" s="433"/>
      <c r="H602" s="104">
        <v>6610</v>
      </c>
      <c r="I602" s="105" t="s">
        <v>28</v>
      </c>
      <c r="J602" s="94">
        <v>0</v>
      </c>
      <c r="K602" s="93">
        <v>0</v>
      </c>
      <c r="L602" s="93">
        <v>0</v>
      </c>
      <c r="M602" s="93">
        <v>0</v>
      </c>
      <c r="N602" s="93">
        <v>0</v>
      </c>
      <c r="O602" s="93"/>
      <c r="P602" s="93"/>
      <c r="Q602" s="93"/>
      <c r="R602" s="93"/>
      <c r="S602" s="93"/>
      <c r="T602" s="93"/>
      <c r="U602" s="93"/>
      <c r="V602" s="93"/>
      <c r="W602" s="348"/>
      <c r="X602" s="40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</row>
    <row r="603" spans="1:197" ht="15.75" hidden="1" customHeight="1">
      <c r="A603" s="351"/>
      <c r="B603" s="359"/>
      <c r="C603" s="443"/>
      <c r="D603" s="443"/>
      <c r="E603" s="339"/>
      <c r="F603" s="432"/>
      <c r="G603" s="433"/>
      <c r="H603" s="104"/>
      <c r="I603" s="105" t="s">
        <v>30</v>
      </c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348"/>
      <c r="X603" s="40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</row>
    <row r="604" spans="1:197" ht="15.75" hidden="1" customHeight="1">
      <c r="A604" s="351"/>
      <c r="B604" s="359"/>
      <c r="C604" s="443"/>
      <c r="D604" s="443"/>
      <c r="E604" s="339"/>
      <c r="F604" s="432"/>
      <c r="G604" s="433"/>
      <c r="H604" s="104"/>
      <c r="I604" s="105" t="s">
        <v>33</v>
      </c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348"/>
      <c r="X604" s="40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</row>
    <row r="605" spans="1:197" ht="9.75" hidden="1" customHeight="1">
      <c r="A605" s="351"/>
      <c r="B605" s="359"/>
      <c r="C605" s="443"/>
      <c r="D605" s="443"/>
      <c r="E605" s="339"/>
      <c r="F605" s="432"/>
      <c r="G605" s="433"/>
      <c r="H605" s="104"/>
      <c r="I605" s="108" t="s">
        <v>26</v>
      </c>
      <c r="J605" s="102">
        <f>SUM(J601:J604)</f>
        <v>0</v>
      </c>
      <c r="K605" s="102">
        <f t="shared" ref="K605:O605" si="165">SUM(K601:K604)</f>
        <v>0</v>
      </c>
      <c r="L605" s="102">
        <f t="shared" si="165"/>
        <v>0</v>
      </c>
      <c r="M605" s="102">
        <f t="shared" si="165"/>
        <v>0</v>
      </c>
      <c r="N605" s="102">
        <f t="shared" si="165"/>
        <v>0</v>
      </c>
      <c r="O605" s="102">
        <f t="shared" si="165"/>
        <v>0</v>
      </c>
      <c r="P605" s="102"/>
      <c r="Q605" s="102"/>
      <c r="R605" s="102"/>
      <c r="S605" s="102"/>
      <c r="T605" s="102"/>
      <c r="U605" s="102"/>
      <c r="V605" s="102"/>
      <c r="W605" s="348"/>
      <c r="X605" s="40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</row>
    <row r="606" spans="1:197" ht="16.5" hidden="1" customHeight="1">
      <c r="A606" s="351">
        <v>39</v>
      </c>
      <c r="B606" s="354" t="s">
        <v>192</v>
      </c>
      <c r="C606" s="352">
        <v>2024</v>
      </c>
      <c r="D606" s="352">
        <v>2024</v>
      </c>
      <c r="E606" s="339" t="s">
        <v>252</v>
      </c>
      <c r="F606" s="378">
        <f>W606</f>
        <v>0</v>
      </c>
      <c r="G606" s="345">
        <v>70007</v>
      </c>
      <c r="H606" s="90">
        <v>6050</v>
      </c>
      <c r="I606" s="61" t="s">
        <v>28</v>
      </c>
      <c r="J606" s="62"/>
      <c r="K606" s="62"/>
      <c r="L606" s="87"/>
      <c r="M606" s="87"/>
      <c r="N606" s="87"/>
      <c r="O606" s="71"/>
      <c r="P606" s="71"/>
      <c r="Q606" s="71"/>
      <c r="R606" s="71"/>
      <c r="S606" s="71"/>
      <c r="T606" s="71"/>
      <c r="U606" s="71"/>
      <c r="V606" s="71"/>
      <c r="W606" s="349">
        <f>SUM(L610:O610)</f>
        <v>0</v>
      </c>
      <c r="X606" s="40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</row>
    <row r="607" spans="1:197" ht="12" hidden="1" customHeight="1">
      <c r="A607" s="351"/>
      <c r="B607" s="354"/>
      <c r="C607" s="352"/>
      <c r="D607" s="352"/>
      <c r="E607" s="339"/>
      <c r="F607" s="378"/>
      <c r="G607" s="345"/>
      <c r="H607" s="90"/>
      <c r="I607" s="61" t="s">
        <v>31</v>
      </c>
      <c r="J607" s="62"/>
      <c r="K607" s="62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349"/>
      <c r="X607" s="40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</row>
    <row r="608" spans="1:197" ht="13.5" hidden="1" customHeight="1">
      <c r="A608" s="351"/>
      <c r="B608" s="354"/>
      <c r="C608" s="352"/>
      <c r="D608" s="352"/>
      <c r="E608" s="339"/>
      <c r="F608" s="378"/>
      <c r="G608" s="345"/>
      <c r="H608" s="90"/>
      <c r="I608" s="61" t="s">
        <v>30</v>
      </c>
      <c r="J608" s="62"/>
      <c r="K608" s="62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349"/>
      <c r="X608" s="40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</row>
    <row r="609" spans="1:197" ht="15" hidden="1" customHeight="1">
      <c r="A609" s="351"/>
      <c r="B609" s="354"/>
      <c r="C609" s="352"/>
      <c r="D609" s="352"/>
      <c r="E609" s="339"/>
      <c r="F609" s="378"/>
      <c r="G609" s="345"/>
      <c r="H609" s="90"/>
      <c r="I609" s="61" t="s">
        <v>170</v>
      </c>
      <c r="J609" s="62"/>
      <c r="K609" s="62"/>
      <c r="L609" s="71">
        <v>0</v>
      </c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349"/>
      <c r="X609" s="40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</row>
    <row r="610" spans="1:197" ht="14.25" hidden="1" customHeight="1">
      <c r="A610" s="351"/>
      <c r="B610" s="354"/>
      <c r="C610" s="352"/>
      <c r="D610" s="352"/>
      <c r="E610" s="339"/>
      <c r="F610" s="378"/>
      <c r="G610" s="345"/>
      <c r="H610" s="90"/>
      <c r="I610" s="64" t="s">
        <v>26</v>
      </c>
      <c r="J610" s="65"/>
      <c r="K610" s="65"/>
      <c r="L610" s="65">
        <f>SUM(L606:L609)</f>
        <v>0</v>
      </c>
      <c r="M610" s="65">
        <f>SUM(M606:M609)</f>
        <v>0</v>
      </c>
      <c r="N610" s="65">
        <f>SUM(N606:N609)</f>
        <v>0</v>
      </c>
      <c r="O610" s="65">
        <f>SUM(O606:O609)</f>
        <v>0</v>
      </c>
      <c r="P610" s="65"/>
      <c r="Q610" s="65"/>
      <c r="R610" s="65"/>
      <c r="S610" s="65"/>
      <c r="T610" s="65"/>
      <c r="U610" s="65"/>
      <c r="V610" s="65"/>
      <c r="W610" s="349"/>
      <c r="X610" s="40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</row>
    <row r="611" spans="1:197" ht="12.75" hidden="1" customHeight="1">
      <c r="A611" s="351">
        <v>40</v>
      </c>
      <c r="B611" s="359" t="s">
        <v>171</v>
      </c>
      <c r="C611" s="385">
        <v>2020</v>
      </c>
      <c r="D611" s="352">
        <v>2023</v>
      </c>
      <c r="E611" s="339" t="s">
        <v>252</v>
      </c>
      <c r="F611" s="378"/>
      <c r="G611" s="345">
        <v>70007</v>
      </c>
      <c r="H611" s="89">
        <v>6050</v>
      </c>
      <c r="I611" s="60" t="s">
        <v>28</v>
      </c>
      <c r="J611" s="65"/>
      <c r="K611" s="65"/>
      <c r="L611" s="87"/>
      <c r="M611" s="87"/>
      <c r="N611" s="77"/>
      <c r="O611" s="70"/>
      <c r="P611" s="70"/>
      <c r="Q611" s="70"/>
      <c r="R611" s="70"/>
      <c r="S611" s="70"/>
      <c r="T611" s="70"/>
      <c r="U611" s="70"/>
      <c r="V611" s="70"/>
      <c r="W611" s="349">
        <f>SUM(L615:O615)</f>
        <v>0</v>
      </c>
      <c r="X611" s="40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</row>
    <row r="612" spans="1:197" ht="12.75" hidden="1" customHeight="1">
      <c r="A612" s="351"/>
      <c r="B612" s="359"/>
      <c r="C612" s="385"/>
      <c r="D612" s="352"/>
      <c r="E612" s="339"/>
      <c r="F612" s="378"/>
      <c r="G612" s="345"/>
      <c r="H612" s="89"/>
      <c r="I612" s="60" t="s">
        <v>31</v>
      </c>
      <c r="J612" s="65"/>
      <c r="K612" s="65"/>
      <c r="L612" s="70"/>
      <c r="M612" s="71"/>
      <c r="N612" s="70"/>
      <c r="O612" s="70"/>
      <c r="P612" s="70"/>
      <c r="Q612" s="70"/>
      <c r="R612" s="70"/>
      <c r="S612" s="70"/>
      <c r="T612" s="70"/>
      <c r="U612" s="70"/>
      <c r="V612" s="70"/>
      <c r="W612" s="349"/>
      <c r="X612" s="40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</row>
    <row r="613" spans="1:197" ht="12.75" hidden="1" customHeight="1">
      <c r="A613" s="351"/>
      <c r="B613" s="359"/>
      <c r="C613" s="385"/>
      <c r="D613" s="352"/>
      <c r="E613" s="339"/>
      <c r="F613" s="378"/>
      <c r="G613" s="345"/>
      <c r="H613" s="89"/>
      <c r="I613" s="60" t="s">
        <v>30</v>
      </c>
      <c r="J613" s="65"/>
      <c r="K613" s="65"/>
      <c r="L613" s="71"/>
      <c r="M613" s="71"/>
      <c r="N613" s="70"/>
      <c r="O613" s="70"/>
      <c r="P613" s="70"/>
      <c r="Q613" s="70"/>
      <c r="R613" s="70"/>
      <c r="S613" s="70"/>
      <c r="T613" s="70"/>
      <c r="U613" s="70"/>
      <c r="V613" s="70"/>
      <c r="W613" s="349"/>
      <c r="X613" s="40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</row>
    <row r="614" spans="1:197" ht="12.75" hidden="1" customHeight="1">
      <c r="A614" s="351"/>
      <c r="B614" s="359"/>
      <c r="C614" s="385"/>
      <c r="D614" s="352"/>
      <c r="E614" s="339"/>
      <c r="F614" s="378"/>
      <c r="G614" s="345"/>
      <c r="H614" s="89"/>
      <c r="I614" s="61" t="s">
        <v>170</v>
      </c>
      <c r="J614" s="62"/>
      <c r="K614" s="62"/>
      <c r="L614" s="71">
        <v>0</v>
      </c>
      <c r="M614" s="71"/>
      <c r="N614" s="70"/>
      <c r="O614" s="70"/>
      <c r="P614" s="70"/>
      <c r="Q614" s="70"/>
      <c r="R614" s="70"/>
      <c r="S614" s="70"/>
      <c r="T614" s="70"/>
      <c r="U614" s="70"/>
      <c r="V614" s="70"/>
      <c r="W614" s="349"/>
      <c r="X614" s="40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</row>
    <row r="615" spans="1:197" ht="12" hidden="1" customHeight="1">
      <c r="A615" s="351"/>
      <c r="B615" s="359"/>
      <c r="C615" s="385"/>
      <c r="D615" s="352"/>
      <c r="E615" s="339"/>
      <c r="F615" s="378"/>
      <c r="G615" s="345"/>
      <c r="H615" s="89"/>
      <c r="I615" s="72" t="s">
        <v>26</v>
      </c>
      <c r="J615" s="65"/>
      <c r="K615" s="65"/>
      <c r="L615" s="66">
        <f>SUM(L611:L614)</f>
        <v>0</v>
      </c>
      <c r="M615" s="66">
        <f>SUM(M611:M614)</f>
        <v>0</v>
      </c>
      <c r="N615" s="66">
        <f>SUM(N611:N614)</f>
        <v>0</v>
      </c>
      <c r="O615" s="66">
        <f>SUM(O611:O614)</f>
        <v>0</v>
      </c>
      <c r="P615" s="66"/>
      <c r="Q615" s="66"/>
      <c r="R615" s="66"/>
      <c r="S615" s="66"/>
      <c r="T615" s="66"/>
      <c r="U615" s="66"/>
      <c r="V615" s="66"/>
      <c r="W615" s="349"/>
      <c r="X615" s="40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</row>
    <row r="616" spans="1:197" ht="12.75" hidden="1" customHeight="1">
      <c r="A616" s="351">
        <v>45</v>
      </c>
      <c r="B616" s="354" t="s">
        <v>183</v>
      </c>
      <c r="C616" s="352">
        <v>2023</v>
      </c>
      <c r="D616" s="352">
        <v>2025</v>
      </c>
      <c r="E616" s="339" t="s">
        <v>252</v>
      </c>
      <c r="F616" s="378"/>
      <c r="G616" s="345">
        <v>70007</v>
      </c>
      <c r="H616" s="90">
        <v>6050</v>
      </c>
      <c r="I616" s="60" t="s">
        <v>28</v>
      </c>
      <c r="J616" s="65"/>
      <c r="K616" s="65"/>
      <c r="L616" s="87"/>
      <c r="M616" s="319"/>
      <c r="N616" s="77"/>
      <c r="O616" s="70"/>
      <c r="P616" s="70"/>
      <c r="Q616" s="70"/>
      <c r="R616" s="70"/>
      <c r="S616" s="70"/>
      <c r="T616" s="70"/>
      <c r="U616" s="70"/>
      <c r="V616" s="70"/>
      <c r="W616" s="349">
        <f>SUM(L620:V620)</f>
        <v>0</v>
      </c>
      <c r="X616" s="40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</row>
    <row r="617" spans="1:197" ht="12.75" hidden="1" customHeight="1">
      <c r="A617" s="351"/>
      <c r="B617" s="354"/>
      <c r="C617" s="352"/>
      <c r="D617" s="352"/>
      <c r="E617" s="339"/>
      <c r="F617" s="378"/>
      <c r="G617" s="345"/>
      <c r="H617" s="90"/>
      <c r="I617" s="60" t="s">
        <v>31</v>
      </c>
      <c r="J617" s="65"/>
      <c r="K617" s="65"/>
      <c r="L617" s="70"/>
      <c r="M617" s="71"/>
      <c r="N617" s="70"/>
      <c r="O617" s="70"/>
      <c r="P617" s="70"/>
      <c r="Q617" s="70"/>
      <c r="R617" s="70"/>
      <c r="S617" s="70"/>
      <c r="T617" s="70"/>
      <c r="U617" s="70"/>
      <c r="V617" s="70"/>
      <c r="W617" s="349"/>
      <c r="X617" s="40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</row>
    <row r="618" spans="1:197" ht="12.75" hidden="1" customHeight="1">
      <c r="A618" s="351"/>
      <c r="B618" s="354"/>
      <c r="C618" s="352"/>
      <c r="D618" s="352"/>
      <c r="E618" s="339"/>
      <c r="F618" s="378"/>
      <c r="G618" s="345"/>
      <c r="H618" s="90"/>
      <c r="I618" s="60" t="s">
        <v>30</v>
      </c>
      <c r="J618" s="65"/>
      <c r="K618" s="65"/>
      <c r="L618" s="71"/>
      <c r="M618" s="71"/>
      <c r="N618" s="70"/>
      <c r="O618" s="70"/>
      <c r="P618" s="70"/>
      <c r="Q618" s="70"/>
      <c r="R618" s="70"/>
      <c r="S618" s="70"/>
      <c r="T618" s="70"/>
      <c r="U618" s="70"/>
      <c r="V618" s="70"/>
      <c r="W618" s="349"/>
      <c r="X618" s="40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</row>
    <row r="619" spans="1:197" ht="12.75" hidden="1" customHeight="1">
      <c r="A619" s="351"/>
      <c r="B619" s="354"/>
      <c r="C619" s="352"/>
      <c r="D619" s="352"/>
      <c r="E619" s="339"/>
      <c r="F619" s="378"/>
      <c r="G619" s="345"/>
      <c r="H619" s="90">
        <v>6370</v>
      </c>
      <c r="I619" s="61" t="s">
        <v>184</v>
      </c>
      <c r="J619" s="62"/>
      <c r="K619" s="62"/>
      <c r="L619" s="71">
        <v>0</v>
      </c>
      <c r="M619" s="319"/>
      <c r="N619" s="70"/>
      <c r="O619" s="70"/>
      <c r="P619" s="70"/>
      <c r="Q619" s="70"/>
      <c r="R619" s="70"/>
      <c r="S619" s="70"/>
      <c r="T619" s="70"/>
      <c r="U619" s="70"/>
      <c r="V619" s="70"/>
      <c r="W619" s="349"/>
      <c r="X619" s="40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</row>
    <row r="620" spans="1:197" ht="9.75" hidden="1" customHeight="1">
      <c r="A620" s="351"/>
      <c r="B620" s="354"/>
      <c r="C620" s="352"/>
      <c r="D620" s="352"/>
      <c r="E620" s="339"/>
      <c r="F620" s="378"/>
      <c r="G620" s="345"/>
      <c r="H620" s="90"/>
      <c r="I620" s="72" t="s">
        <v>26</v>
      </c>
      <c r="J620" s="65"/>
      <c r="K620" s="65"/>
      <c r="L620" s="66">
        <f>SUM(L616:L619)</f>
        <v>0</v>
      </c>
      <c r="M620" s="66">
        <f>SUM(M616:M619)</f>
        <v>0</v>
      </c>
      <c r="N620" s="66">
        <f>SUM(N616:N619)</f>
        <v>0</v>
      </c>
      <c r="O620" s="66">
        <f>SUM(O616:O619)</f>
        <v>0</v>
      </c>
      <c r="P620" s="66"/>
      <c r="Q620" s="66"/>
      <c r="R620" s="66"/>
      <c r="S620" s="66"/>
      <c r="T620" s="66"/>
      <c r="U620" s="66"/>
      <c r="V620" s="66"/>
      <c r="W620" s="349"/>
      <c r="X620" s="40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</row>
    <row r="621" spans="1:197" ht="12.75" hidden="1" customHeight="1">
      <c r="A621" s="351">
        <v>46</v>
      </c>
      <c r="B621" s="545" t="s">
        <v>232</v>
      </c>
      <c r="C621" s="352">
        <v>2020</v>
      </c>
      <c r="D621" s="352">
        <v>2030</v>
      </c>
      <c r="E621" s="339" t="s">
        <v>252</v>
      </c>
      <c r="F621" s="378"/>
      <c r="G621" s="345">
        <v>75023</v>
      </c>
      <c r="H621" s="90">
        <v>6050</v>
      </c>
      <c r="I621" s="60" t="s">
        <v>28</v>
      </c>
      <c r="J621" s="65"/>
      <c r="K621" s="65"/>
      <c r="L621" s="87"/>
      <c r="M621" s="87"/>
      <c r="N621" s="77"/>
      <c r="Q621" s="87"/>
      <c r="R621" s="87"/>
      <c r="S621" s="71"/>
      <c r="T621" s="70"/>
      <c r="U621" s="70"/>
      <c r="V621" s="70"/>
      <c r="W621" s="349">
        <f>SUM(L625:V625)</f>
        <v>0</v>
      </c>
      <c r="X621" s="40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</row>
    <row r="622" spans="1:197" ht="12.75" hidden="1" customHeight="1">
      <c r="A622" s="351"/>
      <c r="B622" s="545"/>
      <c r="C622" s="352"/>
      <c r="D622" s="352"/>
      <c r="E622" s="339"/>
      <c r="F622" s="378"/>
      <c r="G622" s="345"/>
      <c r="H622" s="90"/>
      <c r="I622" s="60" t="s">
        <v>168</v>
      </c>
      <c r="J622" s="65"/>
      <c r="K622" s="65"/>
      <c r="L622" s="87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349"/>
      <c r="X622" s="40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</row>
    <row r="623" spans="1:197" ht="12.75" hidden="1" customHeight="1">
      <c r="A623" s="351"/>
      <c r="B623" s="545"/>
      <c r="C623" s="352"/>
      <c r="D623" s="352"/>
      <c r="E623" s="339"/>
      <c r="F623" s="378"/>
      <c r="G623" s="345"/>
      <c r="H623" s="90"/>
      <c r="I623" s="60" t="s">
        <v>30</v>
      </c>
      <c r="J623" s="65"/>
      <c r="K623" s="65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349"/>
      <c r="X623" s="40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</row>
    <row r="624" spans="1:197" ht="12.75" hidden="1" customHeight="1">
      <c r="A624" s="351"/>
      <c r="B624" s="545"/>
      <c r="C624" s="352"/>
      <c r="D624" s="352"/>
      <c r="E624" s="339"/>
      <c r="F624" s="378"/>
      <c r="G624" s="345"/>
      <c r="H624" s="90"/>
      <c r="I624" s="60" t="s">
        <v>33</v>
      </c>
      <c r="J624" s="65"/>
      <c r="K624" s="65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349"/>
      <c r="X624" s="40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</row>
    <row r="625" spans="1:197" ht="9.75" hidden="1" customHeight="1">
      <c r="A625" s="351"/>
      <c r="B625" s="545"/>
      <c r="C625" s="352"/>
      <c r="D625" s="352"/>
      <c r="E625" s="339"/>
      <c r="F625" s="378"/>
      <c r="G625" s="345"/>
      <c r="H625" s="90"/>
      <c r="I625" s="72" t="s">
        <v>26</v>
      </c>
      <c r="J625" s="65"/>
      <c r="K625" s="65"/>
      <c r="L625" s="66">
        <f>SUM(L621:L624)</f>
        <v>0</v>
      </c>
      <c r="M625" s="66">
        <f>SUM(M621:M624)</f>
        <v>0</v>
      </c>
      <c r="N625" s="66">
        <f t="shared" ref="N625:R625" si="166">SUM(N621:N624)</f>
        <v>0</v>
      </c>
      <c r="O625" s="66">
        <f t="shared" si="166"/>
        <v>0</v>
      </c>
      <c r="P625" s="66">
        <f t="shared" si="166"/>
        <v>0</v>
      </c>
      <c r="Q625" s="66">
        <f t="shared" si="166"/>
        <v>0</v>
      </c>
      <c r="R625" s="66">
        <f t="shared" si="166"/>
        <v>0</v>
      </c>
      <c r="S625" s="66"/>
      <c r="T625" s="66"/>
      <c r="U625" s="66"/>
      <c r="V625" s="66"/>
      <c r="W625" s="349"/>
      <c r="X625" s="40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</row>
    <row r="626" spans="1:197" ht="12" hidden="1" customHeight="1">
      <c r="A626" s="351">
        <v>47</v>
      </c>
      <c r="B626" s="354" t="s">
        <v>246</v>
      </c>
      <c r="C626" s="352">
        <v>2024</v>
      </c>
      <c r="D626" s="352">
        <v>2026</v>
      </c>
      <c r="E626" s="339" t="s">
        <v>252</v>
      </c>
      <c r="F626" s="378">
        <f>W626</f>
        <v>0</v>
      </c>
      <c r="G626" s="345">
        <v>75495</v>
      </c>
      <c r="H626" s="90">
        <v>6050</v>
      </c>
      <c r="I626" s="61" t="s">
        <v>28</v>
      </c>
      <c r="J626" s="62"/>
      <c r="K626" s="62"/>
      <c r="L626" s="87">
        <v>0</v>
      </c>
      <c r="M626" s="87"/>
      <c r="N626" s="87">
        <v>0</v>
      </c>
      <c r="O626" s="71"/>
      <c r="P626" s="71"/>
      <c r="Q626" s="87">
        <v>0</v>
      </c>
      <c r="R626" s="71"/>
      <c r="S626" s="71"/>
      <c r="T626" s="71"/>
      <c r="U626" s="71"/>
      <c r="V626" s="71"/>
      <c r="W626" s="445">
        <f>SUM(L630:V630)</f>
        <v>0</v>
      </c>
      <c r="X626" s="40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</row>
    <row r="627" spans="1:197" ht="15.75" hidden="1" customHeight="1">
      <c r="A627" s="351"/>
      <c r="B627" s="354"/>
      <c r="C627" s="352"/>
      <c r="D627" s="352"/>
      <c r="E627" s="339"/>
      <c r="F627" s="378"/>
      <c r="G627" s="345"/>
      <c r="H627" s="90"/>
      <c r="I627" s="61" t="s">
        <v>31</v>
      </c>
      <c r="J627" s="62"/>
      <c r="K627" s="62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445"/>
      <c r="X627" s="40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</row>
    <row r="628" spans="1:197" ht="8.25" hidden="1" customHeight="1">
      <c r="A628" s="351"/>
      <c r="B628" s="354"/>
      <c r="C628" s="352"/>
      <c r="D628" s="352"/>
      <c r="E628" s="339"/>
      <c r="F628" s="378"/>
      <c r="G628" s="345"/>
      <c r="H628" s="90"/>
      <c r="I628" s="61" t="s">
        <v>30</v>
      </c>
      <c r="J628" s="62"/>
      <c r="K628" s="62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445"/>
      <c r="X628" s="40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</row>
    <row r="629" spans="1:197" ht="12" hidden="1" customHeight="1">
      <c r="A629" s="351"/>
      <c r="B629" s="354"/>
      <c r="C629" s="352"/>
      <c r="D629" s="352"/>
      <c r="E629" s="339"/>
      <c r="F629" s="378"/>
      <c r="G629" s="345"/>
      <c r="H629" s="90"/>
      <c r="I629" s="61" t="s">
        <v>33</v>
      </c>
      <c r="J629" s="62"/>
      <c r="K629" s="62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445"/>
      <c r="X629" s="40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</row>
    <row r="630" spans="1:197" ht="12" hidden="1" customHeight="1">
      <c r="A630" s="351"/>
      <c r="B630" s="354"/>
      <c r="C630" s="352"/>
      <c r="D630" s="352"/>
      <c r="E630" s="339"/>
      <c r="F630" s="378"/>
      <c r="G630" s="345"/>
      <c r="H630" s="90"/>
      <c r="I630" s="64" t="s">
        <v>26</v>
      </c>
      <c r="J630" s="65"/>
      <c r="K630" s="65"/>
      <c r="L630" s="65">
        <f>SUM(L626:L629)</f>
        <v>0</v>
      </c>
      <c r="M630" s="65">
        <f>SUM(M626:M629)</f>
        <v>0</v>
      </c>
      <c r="N630" s="65">
        <f t="shared" ref="N630:V630" si="167">SUM(N626:N629)</f>
        <v>0</v>
      </c>
      <c r="O630" s="65">
        <f t="shared" si="167"/>
        <v>0</v>
      </c>
      <c r="P630" s="65">
        <f t="shared" si="167"/>
        <v>0</v>
      </c>
      <c r="Q630" s="65">
        <f t="shared" si="167"/>
        <v>0</v>
      </c>
      <c r="R630" s="65">
        <f t="shared" si="167"/>
        <v>0</v>
      </c>
      <c r="S630" s="65">
        <f t="shared" si="167"/>
        <v>0</v>
      </c>
      <c r="T630" s="65">
        <f t="shared" si="167"/>
        <v>0</v>
      </c>
      <c r="U630" s="65">
        <f t="shared" si="167"/>
        <v>0</v>
      </c>
      <c r="V630" s="65">
        <f t="shared" si="167"/>
        <v>0</v>
      </c>
      <c r="W630" s="445"/>
      <c r="X630" s="40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</row>
    <row r="631" spans="1:197" ht="12" hidden="1" customHeight="1">
      <c r="A631" s="351">
        <v>47</v>
      </c>
      <c r="B631" s="354" t="s">
        <v>217</v>
      </c>
      <c r="C631" s="385">
        <v>2025</v>
      </c>
      <c r="D631" s="352">
        <v>2026</v>
      </c>
      <c r="E631" s="339" t="s">
        <v>252</v>
      </c>
      <c r="F631" s="378">
        <f>44273+W631+2200-46473</f>
        <v>0</v>
      </c>
      <c r="G631" s="345">
        <v>90026</v>
      </c>
      <c r="H631" s="89">
        <v>6050</v>
      </c>
      <c r="I631" s="60" t="s">
        <v>28</v>
      </c>
      <c r="J631" s="65"/>
      <c r="K631" s="65"/>
      <c r="L631" s="87">
        <v>0</v>
      </c>
      <c r="M631" s="87"/>
      <c r="N631" s="87">
        <v>0</v>
      </c>
      <c r="O631" s="71">
        <v>0</v>
      </c>
      <c r="P631" s="70"/>
      <c r="Q631" s="87"/>
      <c r="R631" s="70"/>
      <c r="S631" s="70"/>
      <c r="T631" s="70"/>
      <c r="U631" s="70"/>
      <c r="V631" s="70"/>
      <c r="W631" s="349">
        <f>SUM(L635:V635)</f>
        <v>0</v>
      </c>
      <c r="X631" s="40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</row>
    <row r="632" spans="1:197" ht="12" hidden="1" customHeight="1">
      <c r="A632" s="351"/>
      <c r="B632" s="354"/>
      <c r="C632" s="385"/>
      <c r="D632" s="352"/>
      <c r="E632" s="339"/>
      <c r="F632" s="378"/>
      <c r="G632" s="345"/>
      <c r="H632" s="89"/>
      <c r="I632" s="60" t="s">
        <v>31</v>
      </c>
      <c r="J632" s="65"/>
      <c r="K632" s="65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349"/>
      <c r="X632" s="40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</row>
    <row r="633" spans="1:197" ht="12" hidden="1" customHeight="1">
      <c r="A633" s="351"/>
      <c r="B633" s="354"/>
      <c r="C633" s="385"/>
      <c r="D633" s="352"/>
      <c r="E633" s="339"/>
      <c r="F633" s="378"/>
      <c r="G633" s="345"/>
      <c r="H633" s="89"/>
      <c r="I633" s="60" t="s">
        <v>30</v>
      </c>
      <c r="J633" s="65"/>
      <c r="K633" s="65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349"/>
      <c r="X633" s="40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</row>
    <row r="634" spans="1:197" ht="12" hidden="1" customHeight="1">
      <c r="A634" s="351"/>
      <c r="B634" s="354"/>
      <c r="C634" s="385"/>
      <c r="D634" s="352"/>
      <c r="E634" s="339"/>
      <c r="F634" s="378"/>
      <c r="G634" s="345"/>
      <c r="H634" s="89"/>
      <c r="I634" s="60" t="s">
        <v>33</v>
      </c>
      <c r="J634" s="65"/>
      <c r="K634" s="65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349"/>
      <c r="X634" s="40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</row>
    <row r="635" spans="1:197" ht="9.75" hidden="1" customHeight="1">
      <c r="A635" s="351"/>
      <c r="B635" s="354"/>
      <c r="C635" s="385"/>
      <c r="D635" s="352"/>
      <c r="E635" s="339"/>
      <c r="F635" s="378"/>
      <c r="G635" s="345"/>
      <c r="H635" s="89"/>
      <c r="I635" s="72" t="s">
        <v>26</v>
      </c>
      <c r="J635" s="65"/>
      <c r="K635" s="65"/>
      <c r="L635" s="65">
        <f>SUM(L631:L634)</f>
        <v>0</v>
      </c>
      <c r="M635" s="66">
        <f>SUM(M631:M634)</f>
        <v>0</v>
      </c>
      <c r="N635" s="66">
        <f t="shared" ref="N635:V635" si="168">SUM(N631:N634)</f>
        <v>0</v>
      </c>
      <c r="O635" s="66">
        <f t="shared" si="168"/>
        <v>0</v>
      </c>
      <c r="P635" s="66">
        <f t="shared" si="168"/>
        <v>0</v>
      </c>
      <c r="Q635" s="66">
        <f t="shared" si="168"/>
        <v>0</v>
      </c>
      <c r="R635" s="66">
        <f t="shared" si="168"/>
        <v>0</v>
      </c>
      <c r="S635" s="66">
        <f t="shared" si="168"/>
        <v>0</v>
      </c>
      <c r="T635" s="66">
        <f t="shared" si="168"/>
        <v>0</v>
      </c>
      <c r="U635" s="66">
        <f t="shared" si="168"/>
        <v>0</v>
      </c>
      <c r="V635" s="66">
        <f t="shared" si="168"/>
        <v>0</v>
      </c>
      <c r="W635" s="349"/>
      <c r="X635" s="40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</row>
    <row r="636" spans="1:197" ht="12.75" hidden="1" customHeight="1">
      <c r="A636" s="375">
        <v>48</v>
      </c>
      <c r="B636" s="379" t="s">
        <v>254</v>
      </c>
      <c r="C636" s="404">
        <v>2025</v>
      </c>
      <c r="D636" s="352">
        <v>2026</v>
      </c>
      <c r="E636" s="339" t="s">
        <v>252</v>
      </c>
      <c r="F636" s="378">
        <f>W636</f>
        <v>0</v>
      </c>
      <c r="G636" s="389">
        <v>80101</v>
      </c>
      <c r="H636" s="90">
        <v>6050</v>
      </c>
      <c r="I636" s="61" t="s">
        <v>28</v>
      </c>
      <c r="J636" s="62"/>
      <c r="K636" s="62"/>
      <c r="L636" s="87"/>
      <c r="M636" s="87"/>
      <c r="N636" s="87"/>
      <c r="O636" s="71"/>
      <c r="P636" s="71"/>
      <c r="Q636" s="71"/>
      <c r="R636" s="71"/>
      <c r="S636" s="71"/>
      <c r="T636" s="71"/>
      <c r="U636" s="71"/>
      <c r="V636" s="71"/>
      <c r="W636" s="349">
        <f>SUM(L640:O640)</f>
        <v>0</v>
      </c>
      <c r="X636" s="40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</row>
    <row r="637" spans="1:197" ht="12.75" hidden="1" customHeight="1">
      <c r="A637" s="376"/>
      <c r="B637" s="380"/>
      <c r="C637" s="405"/>
      <c r="D637" s="352"/>
      <c r="E637" s="339"/>
      <c r="F637" s="378"/>
      <c r="G637" s="390"/>
      <c r="H637" s="90"/>
      <c r="I637" s="61" t="s">
        <v>28</v>
      </c>
      <c r="J637" s="62"/>
      <c r="K637" s="62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349"/>
      <c r="X637" s="40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</row>
    <row r="638" spans="1:197" ht="12.75" hidden="1" customHeight="1">
      <c r="A638" s="376"/>
      <c r="B638" s="380"/>
      <c r="C638" s="405"/>
      <c r="D638" s="352"/>
      <c r="E638" s="339"/>
      <c r="F638" s="378"/>
      <c r="G638" s="390"/>
      <c r="H638" s="90"/>
      <c r="I638" s="61" t="s">
        <v>30</v>
      </c>
      <c r="J638" s="62"/>
      <c r="K638" s="62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349"/>
      <c r="X638" s="40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</row>
    <row r="639" spans="1:197" ht="9" hidden="1" customHeight="1">
      <c r="A639" s="376"/>
      <c r="B639" s="380"/>
      <c r="C639" s="405"/>
      <c r="D639" s="352"/>
      <c r="E639" s="339"/>
      <c r="F639" s="378"/>
      <c r="G639" s="390"/>
      <c r="H639" s="90"/>
      <c r="I639" s="61" t="s">
        <v>33</v>
      </c>
      <c r="J639" s="62"/>
      <c r="K639" s="62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349"/>
      <c r="X639" s="40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</row>
    <row r="640" spans="1:197" ht="11.25" hidden="1" customHeight="1">
      <c r="A640" s="377"/>
      <c r="B640" s="381"/>
      <c r="C640" s="406"/>
      <c r="D640" s="352"/>
      <c r="E640" s="339"/>
      <c r="F640" s="378"/>
      <c r="G640" s="391"/>
      <c r="H640" s="90"/>
      <c r="I640" s="64" t="s">
        <v>26</v>
      </c>
      <c r="J640" s="65"/>
      <c r="K640" s="65"/>
      <c r="L640" s="65">
        <f>SUM(L636:L639)</f>
        <v>0</v>
      </c>
      <c r="M640" s="65">
        <f>SUM(M636:M639)</f>
        <v>0</v>
      </c>
      <c r="N640" s="65">
        <f t="shared" ref="N640:O640" si="169">SUM(N636:N639)</f>
        <v>0</v>
      </c>
      <c r="O640" s="65">
        <f t="shared" si="169"/>
        <v>0</v>
      </c>
      <c r="P640" s="65"/>
      <c r="Q640" s="65"/>
      <c r="R640" s="65"/>
      <c r="S640" s="65"/>
      <c r="T640" s="65"/>
      <c r="U640" s="65"/>
      <c r="V640" s="65"/>
      <c r="W640" s="349"/>
      <c r="X640" s="40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</row>
    <row r="641" spans="1:197" ht="16.5" hidden="1" customHeight="1">
      <c r="A641" s="375">
        <v>53</v>
      </c>
      <c r="B641" s="379" t="s">
        <v>172</v>
      </c>
      <c r="C641" s="404">
        <v>2020</v>
      </c>
      <c r="D641" s="352">
        <v>2024</v>
      </c>
      <c r="E641" s="339" t="s">
        <v>252</v>
      </c>
      <c r="F641" s="378">
        <f>W641</f>
        <v>0</v>
      </c>
      <c r="G641" s="389">
        <v>80101</v>
      </c>
      <c r="H641" s="90">
        <v>6050</v>
      </c>
      <c r="I641" s="61" t="s">
        <v>129</v>
      </c>
      <c r="J641" s="62"/>
      <c r="K641" s="62"/>
      <c r="L641" s="87"/>
      <c r="M641" s="87"/>
      <c r="N641" s="87"/>
      <c r="O641" s="71"/>
      <c r="P641" s="71"/>
      <c r="Q641" s="71"/>
      <c r="R641" s="71"/>
      <c r="S641" s="71"/>
      <c r="T641" s="71"/>
      <c r="U641" s="71"/>
      <c r="V641" s="71"/>
      <c r="W641" s="349">
        <f>SUM(L645:O645)</f>
        <v>0</v>
      </c>
      <c r="X641" s="40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</row>
    <row r="642" spans="1:197" ht="12" hidden="1" customHeight="1">
      <c r="A642" s="376"/>
      <c r="B642" s="380"/>
      <c r="C642" s="405"/>
      <c r="D642" s="352"/>
      <c r="E642" s="339"/>
      <c r="F642" s="378"/>
      <c r="G642" s="390"/>
      <c r="H642" s="90"/>
      <c r="I642" s="61" t="s">
        <v>28</v>
      </c>
      <c r="J642" s="62"/>
      <c r="K642" s="62"/>
      <c r="L642" s="87"/>
      <c r="M642" s="87"/>
      <c r="N642" s="71"/>
      <c r="O642" s="71"/>
      <c r="P642" s="71"/>
      <c r="Q642" s="71"/>
      <c r="R642" s="71"/>
      <c r="S642" s="71"/>
      <c r="T642" s="71"/>
      <c r="U642" s="71"/>
      <c r="V642" s="71"/>
      <c r="W642" s="349"/>
      <c r="X642" s="40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</row>
    <row r="643" spans="1:197" ht="12" hidden="1" customHeight="1">
      <c r="A643" s="376"/>
      <c r="B643" s="380"/>
      <c r="C643" s="405"/>
      <c r="D643" s="352"/>
      <c r="E643" s="339"/>
      <c r="F643" s="378"/>
      <c r="G643" s="390"/>
      <c r="H643" s="90"/>
      <c r="I643" s="61" t="s">
        <v>31</v>
      </c>
      <c r="J643" s="62"/>
      <c r="K643" s="62"/>
      <c r="L643" s="87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349"/>
      <c r="X643" s="40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</row>
    <row r="644" spans="1:197" ht="12" hidden="1" customHeight="1">
      <c r="A644" s="376"/>
      <c r="B644" s="380"/>
      <c r="C644" s="405"/>
      <c r="D644" s="352"/>
      <c r="E644" s="339"/>
      <c r="F644" s="378"/>
      <c r="G644" s="390"/>
      <c r="H644" s="90"/>
      <c r="I644" s="61" t="s">
        <v>128</v>
      </c>
      <c r="J644" s="62"/>
      <c r="K644" s="62"/>
      <c r="L644" s="87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349"/>
      <c r="X644" s="40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</row>
    <row r="645" spans="1:197" ht="12" hidden="1" customHeight="1">
      <c r="A645" s="377"/>
      <c r="B645" s="381"/>
      <c r="C645" s="406"/>
      <c r="D645" s="352"/>
      <c r="E645" s="339"/>
      <c r="F645" s="378"/>
      <c r="G645" s="391"/>
      <c r="H645" s="90"/>
      <c r="I645" s="64" t="s">
        <v>26</v>
      </c>
      <c r="J645" s="65"/>
      <c r="K645" s="65"/>
      <c r="L645" s="65">
        <f>SUM(L641:L644)</f>
        <v>0</v>
      </c>
      <c r="M645" s="65">
        <f>SUM(M641:M644)</f>
        <v>0</v>
      </c>
      <c r="N645" s="65">
        <f t="shared" ref="N645:O645" si="170">SUM(N641:N644)</f>
        <v>0</v>
      </c>
      <c r="O645" s="65">
        <f t="shared" si="170"/>
        <v>0</v>
      </c>
      <c r="P645" s="65"/>
      <c r="Q645" s="65"/>
      <c r="R645" s="65"/>
      <c r="S645" s="65"/>
      <c r="T645" s="65"/>
      <c r="U645" s="65"/>
      <c r="V645" s="65"/>
      <c r="W645" s="349"/>
      <c r="X645" s="40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</row>
    <row r="646" spans="1:197" ht="13.5" hidden="1" customHeight="1">
      <c r="A646" s="375">
        <v>49</v>
      </c>
      <c r="B646" s="379" t="s">
        <v>222</v>
      </c>
      <c r="C646" s="404">
        <v>2023</v>
      </c>
      <c r="D646" s="352">
        <v>2025</v>
      </c>
      <c r="E646" s="339" t="s">
        <v>252</v>
      </c>
      <c r="F646" s="341"/>
      <c r="G646" s="389">
        <v>80101</v>
      </c>
      <c r="H646" s="297">
        <v>6050</v>
      </c>
      <c r="I646" s="61" t="s">
        <v>28</v>
      </c>
      <c r="J646" s="62"/>
      <c r="K646" s="62"/>
      <c r="L646" s="87"/>
      <c r="M646" s="317"/>
      <c r="N646" s="87"/>
      <c r="O646" s="71"/>
      <c r="P646" s="71"/>
      <c r="Q646" s="71"/>
      <c r="R646" s="71"/>
      <c r="S646" s="71"/>
      <c r="T646" s="71"/>
      <c r="U646" s="71"/>
      <c r="V646" s="71"/>
      <c r="W646" s="392">
        <f>SUM(L650:V650)</f>
        <v>0</v>
      </c>
      <c r="X646" s="40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</row>
    <row r="647" spans="1:197" ht="13.5" hidden="1" customHeight="1">
      <c r="A647" s="376"/>
      <c r="B647" s="380"/>
      <c r="C647" s="405"/>
      <c r="D647" s="352"/>
      <c r="E647" s="339"/>
      <c r="F647" s="341"/>
      <c r="G647" s="390"/>
      <c r="H647" s="298">
        <v>6370</v>
      </c>
      <c r="I647" s="61" t="s">
        <v>229</v>
      </c>
      <c r="J647" s="62"/>
      <c r="K647" s="62"/>
      <c r="L647" s="71"/>
      <c r="M647" s="163"/>
      <c r="N647" s="71"/>
      <c r="O647" s="71"/>
      <c r="P647" s="71"/>
      <c r="Q647" s="71"/>
      <c r="R647" s="71"/>
      <c r="S647" s="71"/>
      <c r="T647" s="71"/>
      <c r="U647" s="71"/>
      <c r="V647" s="71"/>
      <c r="W647" s="392"/>
      <c r="X647" s="40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</row>
    <row r="648" spans="1:197" ht="13.5" hidden="1" customHeight="1">
      <c r="A648" s="376"/>
      <c r="B648" s="380"/>
      <c r="C648" s="405"/>
      <c r="D648" s="352"/>
      <c r="E648" s="339"/>
      <c r="F648" s="341"/>
      <c r="G648" s="390"/>
      <c r="H648" s="298"/>
      <c r="I648" s="61" t="s">
        <v>30</v>
      </c>
      <c r="J648" s="62"/>
      <c r="K648" s="62"/>
      <c r="L648" s="71"/>
      <c r="M648" s="168"/>
      <c r="N648" s="71"/>
      <c r="O648" s="71"/>
      <c r="P648" s="71"/>
      <c r="Q648" s="71"/>
      <c r="R648" s="71"/>
      <c r="S648" s="71"/>
      <c r="T648" s="71"/>
      <c r="U648" s="71"/>
      <c r="V648" s="71"/>
      <c r="W648" s="392"/>
      <c r="X648" s="40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</row>
    <row r="649" spans="1:197" ht="13.5" hidden="1" customHeight="1">
      <c r="A649" s="376"/>
      <c r="B649" s="380"/>
      <c r="C649" s="405"/>
      <c r="D649" s="352"/>
      <c r="E649" s="339"/>
      <c r="F649" s="341"/>
      <c r="G649" s="390"/>
      <c r="H649" s="298"/>
      <c r="I649" s="61" t="s">
        <v>130</v>
      </c>
      <c r="J649" s="62"/>
      <c r="K649" s="62"/>
      <c r="L649" s="87"/>
      <c r="M649" s="168"/>
      <c r="N649" s="71"/>
      <c r="O649" s="71"/>
      <c r="P649" s="71"/>
      <c r="Q649" s="71"/>
      <c r="R649" s="71"/>
      <c r="S649" s="71"/>
      <c r="T649" s="71"/>
      <c r="U649" s="71"/>
      <c r="V649" s="71"/>
      <c r="W649" s="392"/>
      <c r="X649" s="40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</row>
    <row r="650" spans="1:197" ht="9.75" hidden="1" customHeight="1">
      <c r="A650" s="377"/>
      <c r="B650" s="381"/>
      <c r="C650" s="406"/>
      <c r="D650" s="352"/>
      <c r="E650" s="339"/>
      <c r="F650" s="341"/>
      <c r="G650" s="391"/>
      <c r="H650" s="299"/>
      <c r="I650" s="292" t="s">
        <v>26</v>
      </c>
      <c r="J650" s="293"/>
      <c r="K650" s="293"/>
      <c r="L650" s="293">
        <f>SUM(L646:L649)</f>
        <v>0</v>
      </c>
      <c r="M650" s="215">
        <f>SUM(M646:M649)</f>
        <v>0</v>
      </c>
      <c r="N650" s="293">
        <f t="shared" ref="N650:O650" si="171">SUM(N646:N649)</f>
        <v>0</v>
      </c>
      <c r="O650" s="293">
        <f t="shared" si="171"/>
        <v>0</v>
      </c>
      <c r="P650" s="293"/>
      <c r="Q650" s="293"/>
      <c r="R650" s="293"/>
      <c r="S650" s="293"/>
      <c r="T650" s="293"/>
      <c r="U650" s="293"/>
      <c r="V650" s="293"/>
      <c r="W650" s="392"/>
      <c r="X650" s="40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</row>
    <row r="651" spans="1:197" ht="16.5" hidden="1" customHeight="1">
      <c r="A651" s="375">
        <v>46</v>
      </c>
      <c r="B651" s="411" t="s">
        <v>115</v>
      </c>
      <c r="C651" s="404">
        <v>2021</v>
      </c>
      <c r="D651" s="352">
        <v>2023</v>
      </c>
      <c r="E651" s="339" t="s">
        <v>252</v>
      </c>
      <c r="F651" s="341">
        <f>W651</f>
        <v>0</v>
      </c>
      <c r="G651" s="389">
        <v>80195</v>
      </c>
      <c r="H651" s="389">
        <v>6050</v>
      </c>
      <c r="I651" s="61" t="s">
        <v>28</v>
      </c>
      <c r="J651" s="62"/>
      <c r="K651" s="62"/>
      <c r="L651" s="87"/>
      <c r="M651" s="87"/>
      <c r="N651" s="87"/>
      <c r="O651" s="71"/>
      <c r="P651" s="71"/>
      <c r="Q651" s="71"/>
      <c r="R651" s="71"/>
      <c r="S651" s="71"/>
      <c r="T651" s="71"/>
      <c r="U651" s="71"/>
      <c r="V651" s="71"/>
      <c r="W651" s="392">
        <f>SUM(L655:O655)</f>
        <v>0</v>
      </c>
      <c r="X651" s="40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</row>
    <row r="652" spans="1:197" ht="13.5" hidden="1" customHeight="1">
      <c r="A652" s="376"/>
      <c r="B652" s="412"/>
      <c r="C652" s="405"/>
      <c r="D652" s="352"/>
      <c r="E652" s="339"/>
      <c r="F652" s="341"/>
      <c r="G652" s="390"/>
      <c r="H652" s="390"/>
      <c r="I652" s="61" t="s">
        <v>31</v>
      </c>
      <c r="J652" s="62"/>
      <c r="K652" s="62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392"/>
      <c r="X652" s="40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</row>
    <row r="653" spans="1:197" ht="13.5" hidden="1" customHeight="1">
      <c r="A653" s="376"/>
      <c r="B653" s="412"/>
      <c r="C653" s="405"/>
      <c r="D653" s="352"/>
      <c r="E653" s="339"/>
      <c r="F653" s="341"/>
      <c r="G653" s="390"/>
      <c r="H653" s="390"/>
      <c r="I653" s="61" t="s">
        <v>30</v>
      </c>
      <c r="J653" s="62"/>
      <c r="K653" s="62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392"/>
      <c r="X653" s="40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</row>
    <row r="654" spans="1:197" ht="13.5" hidden="1" customHeight="1">
      <c r="A654" s="376"/>
      <c r="B654" s="412"/>
      <c r="C654" s="405"/>
      <c r="D654" s="352"/>
      <c r="E654" s="339"/>
      <c r="F654" s="341"/>
      <c r="G654" s="390"/>
      <c r="H654" s="390"/>
      <c r="I654" s="61" t="s">
        <v>130</v>
      </c>
      <c r="J654" s="62"/>
      <c r="K654" s="62"/>
      <c r="L654" s="87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392"/>
      <c r="X654" s="40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</row>
    <row r="655" spans="1:197" ht="2.25" hidden="1" customHeight="1">
      <c r="A655" s="377"/>
      <c r="B655" s="413"/>
      <c r="C655" s="406"/>
      <c r="D655" s="352"/>
      <c r="E655" s="339"/>
      <c r="F655" s="341"/>
      <c r="G655" s="391"/>
      <c r="H655" s="391"/>
      <c r="I655" s="64" t="s">
        <v>26</v>
      </c>
      <c r="J655" s="65"/>
      <c r="K655" s="65"/>
      <c r="L655" s="65">
        <f>SUM(L651:L654)</f>
        <v>0</v>
      </c>
      <c r="M655" s="65">
        <f>SUM(M651:M654)</f>
        <v>0</v>
      </c>
      <c r="N655" s="65">
        <f t="shared" ref="N655:O655" si="172">SUM(N651:N654)</f>
        <v>0</v>
      </c>
      <c r="O655" s="65">
        <f t="shared" si="172"/>
        <v>0</v>
      </c>
      <c r="P655" s="65"/>
      <c r="Q655" s="65"/>
      <c r="R655" s="65"/>
      <c r="S655" s="65"/>
      <c r="T655" s="65"/>
      <c r="U655" s="65"/>
      <c r="V655" s="65"/>
      <c r="W655" s="392"/>
      <c r="X655" s="40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</row>
    <row r="656" spans="1:197" ht="12" customHeight="1">
      <c r="A656" s="351">
        <v>30</v>
      </c>
      <c r="B656" s="355" t="s">
        <v>63</v>
      </c>
      <c r="C656" s="424">
        <v>2017</v>
      </c>
      <c r="D656" s="393">
        <v>2030</v>
      </c>
      <c r="E656" s="339" t="s">
        <v>252</v>
      </c>
      <c r="F656" s="346">
        <f>W656+1243191+79574+200000</f>
        <v>2302765</v>
      </c>
      <c r="G656" s="431">
        <v>90015</v>
      </c>
      <c r="H656" s="153">
        <v>6050</v>
      </c>
      <c r="I656" s="162" t="s">
        <v>28</v>
      </c>
      <c r="J656" s="163">
        <v>227100</v>
      </c>
      <c r="K656" s="163">
        <v>100518</v>
      </c>
      <c r="L656" s="163"/>
      <c r="M656" s="163"/>
      <c r="N656" s="163">
        <v>100000</v>
      </c>
      <c r="O656" s="163">
        <v>170000</v>
      </c>
      <c r="P656" s="163">
        <v>170000</v>
      </c>
      <c r="Q656" s="163">
        <v>120000</v>
      </c>
      <c r="R656" s="163">
        <v>220000</v>
      </c>
      <c r="S656" s="163">
        <v>0</v>
      </c>
      <c r="T656" s="163"/>
      <c r="U656" s="163"/>
      <c r="V656" s="163"/>
      <c r="W656" s="490">
        <f>SUM(L660:V660)</f>
        <v>780000</v>
      </c>
      <c r="X656" s="140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</row>
    <row r="657" spans="1:197" ht="12" customHeight="1">
      <c r="A657" s="351"/>
      <c r="B657" s="355"/>
      <c r="C657" s="424"/>
      <c r="D657" s="393"/>
      <c r="E657" s="339"/>
      <c r="F657" s="346"/>
      <c r="G657" s="431"/>
      <c r="H657" s="153"/>
      <c r="I657" s="162" t="s">
        <v>31</v>
      </c>
      <c r="J657" s="155"/>
      <c r="K657" s="155"/>
      <c r="L657" s="157"/>
      <c r="M657" s="157"/>
      <c r="N657" s="185"/>
      <c r="O657" s="185"/>
      <c r="P657" s="185"/>
      <c r="Q657" s="185"/>
      <c r="R657" s="185"/>
      <c r="S657" s="185"/>
      <c r="T657" s="185"/>
      <c r="U657" s="185"/>
      <c r="V657" s="185"/>
      <c r="W657" s="490"/>
      <c r="X657" s="40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</row>
    <row r="658" spans="1:197" ht="12" customHeight="1">
      <c r="A658" s="351"/>
      <c r="B658" s="355"/>
      <c r="C658" s="424"/>
      <c r="D658" s="393"/>
      <c r="E658" s="339"/>
      <c r="F658" s="346"/>
      <c r="G658" s="431"/>
      <c r="H658" s="153"/>
      <c r="I658" s="162" t="s">
        <v>30</v>
      </c>
      <c r="J658" s="155"/>
      <c r="K658" s="155"/>
      <c r="L658" s="157"/>
      <c r="M658" s="157"/>
      <c r="N658" s="185"/>
      <c r="O658" s="185"/>
      <c r="P658" s="185"/>
      <c r="Q658" s="185"/>
      <c r="R658" s="185"/>
      <c r="S658" s="185"/>
      <c r="T658" s="185"/>
      <c r="U658" s="185"/>
      <c r="V658" s="185"/>
      <c r="W658" s="490"/>
      <c r="X658" s="40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</row>
    <row r="659" spans="1:197" ht="12" customHeight="1">
      <c r="A659" s="351"/>
      <c r="B659" s="355"/>
      <c r="C659" s="424"/>
      <c r="D659" s="393"/>
      <c r="E659" s="339"/>
      <c r="F659" s="346"/>
      <c r="G659" s="431"/>
      <c r="H659" s="153"/>
      <c r="I659" s="162" t="s">
        <v>33</v>
      </c>
      <c r="J659" s="157"/>
      <c r="K659" s="157"/>
      <c r="L659" s="157"/>
      <c r="M659" s="157"/>
      <c r="N659" s="185"/>
      <c r="O659" s="185"/>
      <c r="P659" s="185"/>
      <c r="Q659" s="185"/>
      <c r="R659" s="185"/>
      <c r="S659" s="185"/>
      <c r="T659" s="185"/>
      <c r="U659" s="185"/>
      <c r="V659" s="185"/>
      <c r="W659" s="490"/>
      <c r="X659" s="40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</row>
    <row r="660" spans="1:197" ht="9.75" customHeight="1">
      <c r="A660" s="351"/>
      <c r="B660" s="355"/>
      <c r="C660" s="424"/>
      <c r="D660" s="393"/>
      <c r="E660" s="339"/>
      <c r="F660" s="346"/>
      <c r="G660" s="431"/>
      <c r="H660" s="153"/>
      <c r="I660" s="159" t="s">
        <v>26</v>
      </c>
      <c r="J660" s="160">
        <f t="shared" ref="J660:V660" si="173">SUM(J656:J659)</f>
        <v>227100</v>
      </c>
      <c r="K660" s="160">
        <f t="shared" si="173"/>
        <v>100518</v>
      </c>
      <c r="L660" s="160">
        <f t="shared" si="173"/>
        <v>0</v>
      </c>
      <c r="M660" s="160">
        <f t="shared" si="173"/>
        <v>0</v>
      </c>
      <c r="N660" s="160">
        <f t="shared" si="173"/>
        <v>100000</v>
      </c>
      <c r="O660" s="160">
        <f t="shared" si="173"/>
        <v>170000</v>
      </c>
      <c r="P660" s="160">
        <f t="shared" si="173"/>
        <v>170000</v>
      </c>
      <c r="Q660" s="160">
        <f t="shared" si="173"/>
        <v>120000</v>
      </c>
      <c r="R660" s="160">
        <f t="shared" si="173"/>
        <v>220000</v>
      </c>
      <c r="S660" s="160">
        <f t="shared" si="173"/>
        <v>0</v>
      </c>
      <c r="T660" s="160">
        <f t="shared" si="173"/>
        <v>0</v>
      </c>
      <c r="U660" s="160">
        <f t="shared" si="173"/>
        <v>0</v>
      </c>
      <c r="V660" s="160">
        <f t="shared" si="173"/>
        <v>0</v>
      </c>
      <c r="W660" s="490"/>
      <c r="X660" s="40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</row>
    <row r="661" spans="1:197" ht="12" customHeight="1">
      <c r="A661" s="351">
        <v>31</v>
      </c>
      <c r="B661" s="355" t="s">
        <v>64</v>
      </c>
      <c r="C661" s="385">
        <v>2015</v>
      </c>
      <c r="D661" s="385">
        <v>2033</v>
      </c>
      <c r="E661" s="339" t="s">
        <v>252</v>
      </c>
      <c r="F661" s="341">
        <f>61259+34652+W661+37800+7185</f>
        <v>773896</v>
      </c>
      <c r="G661" s="345">
        <v>90015</v>
      </c>
      <c r="H661" s="90">
        <v>6060</v>
      </c>
      <c r="I661" s="61" t="s">
        <v>28</v>
      </c>
      <c r="J661" s="84">
        <v>39000</v>
      </c>
      <c r="K661" s="84">
        <v>6000</v>
      </c>
      <c r="L661" s="84"/>
      <c r="M661" s="84"/>
      <c r="N661" s="84">
        <v>60000</v>
      </c>
      <c r="O661" s="84">
        <v>13000</v>
      </c>
      <c r="P661" s="84">
        <v>60000</v>
      </c>
      <c r="Q661" s="84">
        <v>100000</v>
      </c>
      <c r="R661" s="84">
        <v>100000</v>
      </c>
      <c r="S661" s="84">
        <v>100000</v>
      </c>
      <c r="T661" s="84">
        <v>100000</v>
      </c>
      <c r="U661" s="84">
        <v>100000</v>
      </c>
      <c r="V661" s="84">
        <v>0</v>
      </c>
      <c r="W661" s="392">
        <f>SUM(L665:V665)</f>
        <v>633000</v>
      </c>
      <c r="X661" s="140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</row>
    <row r="662" spans="1:197" ht="12" customHeight="1">
      <c r="A662" s="351"/>
      <c r="B662" s="355"/>
      <c r="C662" s="385"/>
      <c r="D662" s="385"/>
      <c r="E662" s="339"/>
      <c r="F662" s="341"/>
      <c r="G662" s="345"/>
      <c r="H662" s="89"/>
      <c r="I662" s="60" t="s">
        <v>31</v>
      </c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392"/>
      <c r="X662" s="40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</row>
    <row r="663" spans="1:197" ht="12" customHeight="1">
      <c r="A663" s="351"/>
      <c r="B663" s="355"/>
      <c r="C663" s="385"/>
      <c r="D663" s="385"/>
      <c r="E663" s="339"/>
      <c r="F663" s="341"/>
      <c r="G663" s="345"/>
      <c r="H663" s="89"/>
      <c r="I663" s="60" t="s">
        <v>30</v>
      </c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392"/>
      <c r="X663" s="40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</row>
    <row r="664" spans="1:197" ht="8.25" customHeight="1">
      <c r="A664" s="351"/>
      <c r="B664" s="355"/>
      <c r="C664" s="385"/>
      <c r="D664" s="385"/>
      <c r="E664" s="339"/>
      <c r="F664" s="341"/>
      <c r="G664" s="345"/>
      <c r="H664" s="89"/>
      <c r="I664" s="60" t="s">
        <v>33</v>
      </c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392"/>
      <c r="X664" s="40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</row>
    <row r="665" spans="1:197" ht="10.5" customHeight="1">
      <c r="A665" s="351"/>
      <c r="B665" s="355"/>
      <c r="C665" s="385"/>
      <c r="D665" s="385"/>
      <c r="E665" s="339"/>
      <c r="F665" s="341"/>
      <c r="G665" s="345"/>
      <c r="H665" s="89"/>
      <c r="I665" s="64" t="s">
        <v>26</v>
      </c>
      <c r="J665" s="65">
        <f t="shared" ref="J665:V665" si="174">SUM(J661:J664)</f>
        <v>39000</v>
      </c>
      <c r="K665" s="65">
        <f t="shared" si="174"/>
        <v>6000</v>
      </c>
      <c r="L665" s="65">
        <f t="shared" si="174"/>
        <v>0</v>
      </c>
      <c r="M665" s="65">
        <f t="shared" si="174"/>
        <v>0</v>
      </c>
      <c r="N665" s="65">
        <f t="shared" si="174"/>
        <v>60000</v>
      </c>
      <c r="O665" s="65">
        <f t="shared" si="174"/>
        <v>13000</v>
      </c>
      <c r="P665" s="65">
        <f t="shared" si="174"/>
        <v>60000</v>
      </c>
      <c r="Q665" s="65">
        <f t="shared" si="174"/>
        <v>100000</v>
      </c>
      <c r="R665" s="65">
        <f t="shared" si="174"/>
        <v>100000</v>
      </c>
      <c r="S665" s="65">
        <f t="shared" si="174"/>
        <v>100000</v>
      </c>
      <c r="T665" s="65">
        <f t="shared" si="174"/>
        <v>100000</v>
      </c>
      <c r="U665" s="65">
        <f t="shared" si="174"/>
        <v>100000</v>
      </c>
      <c r="V665" s="65">
        <f t="shared" si="174"/>
        <v>0</v>
      </c>
      <c r="W665" s="392"/>
      <c r="X665" s="40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</row>
    <row r="666" spans="1:197" ht="12" hidden="1" customHeight="1">
      <c r="A666" s="375">
        <v>57</v>
      </c>
      <c r="B666" s="379" t="s">
        <v>220</v>
      </c>
      <c r="C666" s="414">
        <v>2023</v>
      </c>
      <c r="D666" s="414">
        <v>2024</v>
      </c>
      <c r="E666" s="339" t="s">
        <v>252</v>
      </c>
      <c r="F666" s="451"/>
      <c r="G666" s="408">
        <v>90015</v>
      </c>
      <c r="H666" s="88">
        <v>6050</v>
      </c>
      <c r="I666" s="209" t="s">
        <v>28</v>
      </c>
      <c r="J666" s="77">
        <v>30000</v>
      </c>
      <c r="K666" s="63"/>
      <c r="L666" s="63"/>
      <c r="M666" s="84"/>
      <c r="N666" s="77"/>
      <c r="O666" s="77"/>
      <c r="P666" s="77"/>
      <c r="Q666" s="62"/>
      <c r="R666" s="63"/>
      <c r="S666" s="63"/>
      <c r="T666" s="63"/>
      <c r="U666" s="63"/>
      <c r="V666" s="63"/>
      <c r="W666" s="392">
        <f>SUM(L670:V670)</f>
        <v>0</v>
      </c>
      <c r="X666" s="40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</row>
    <row r="667" spans="1:197" ht="12" hidden="1" customHeight="1">
      <c r="A667" s="376"/>
      <c r="B667" s="380"/>
      <c r="C667" s="415"/>
      <c r="D667" s="415"/>
      <c r="E667" s="339"/>
      <c r="F667" s="452"/>
      <c r="G667" s="409"/>
      <c r="H667" s="88"/>
      <c r="I667" s="209" t="s">
        <v>31</v>
      </c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392"/>
      <c r="X667" s="40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</row>
    <row r="668" spans="1:197" ht="12" hidden="1" customHeight="1">
      <c r="A668" s="376"/>
      <c r="B668" s="380"/>
      <c r="C668" s="415"/>
      <c r="D668" s="415"/>
      <c r="E668" s="339"/>
      <c r="F668" s="452"/>
      <c r="G668" s="409"/>
      <c r="H668" s="88"/>
      <c r="I668" s="209" t="s">
        <v>30</v>
      </c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392"/>
      <c r="X668" s="40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</row>
    <row r="669" spans="1:197" ht="12" hidden="1" customHeight="1">
      <c r="A669" s="376"/>
      <c r="B669" s="380"/>
      <c r="C669" s="415"/>
      <c r="D669" s="415"/>
      <c r="E669" s="339"/>
      <c r="F669" s="452"/>
      <c r="G669" s="409"/>
      <c r="H669" s="88"/>
      <c r="I669" s="60" t="s">
        <v>70</v>
      </c>
      <c r="J669" s="85">
        <v>10000</v>
      </c>
      <c r="K669" s="63"/>
      <c r="L669" s="63"/>
      <c r="M669" s="84"/>
      <c r="N669" s="63"/>
      <c r="O669" s="63"/>
      <c r="P669" s="63"/>
      <c r="Q669" s="63"/>
      <c r="R669" s="63"/>
      <c r="S669" s="63"/>
      <c r="T669" s="63"/>
      <c r="U669" s="63"/>
      <c r="V669" s="63"/>
      <c r="W669" s="392"/>
      <c r="X669" s="40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</row>
    <row r="670" spans="1:197" ht="12" hidden="1" customHeight="1">
      <c r="A670" s="377"/>
      <c r="B670" s="381"/>
      <c r="C670" s="416"/>
      <c r="D670" s="416"/>
      <c r="E670" s="339"/>
      <c r="F670" s="453"/>
      <c r="G670" s="410"/>
      <c r="H670" s="88"/>
      <c r="I670" s="64" t="s">
        <v>26</v>
      </c>
      <c r="J670" s="65">
        <f t="shared" ref="J670:M670" si="175">SUM(J666:J669)</f>
        <v>40000</v>
      </c>
      <c r="K670" s="65">
        <f t="shared" si="175"/>
        <v>0</v>
      </c>
      <c r="L670" s="65">
        <f t="shared" si="175"/>
        <v>0</v>
      </c>
      <c r="M670" s="65">
        <f t="shared" si="175"/>
        <v>0</v>
      </c>
      <c r="N670" s="65">
        <f>SUM(N666:N669)</f>
        <v>0</v>
      </c>
      <c r="O670" s="65">
        <f t="shared" ref="O670" si="176">SUM(O666:O669)</f>
        <v>0</v>
      </c>
      <c r="P670" s="65">
        <f>SUM(P666:P669)</f>
        <v>0</v>
      </c>
      <c r="Q670" s="65">
        <f t="shared" ref="Q670:V670" si="177">SUM(Q666:Q669)</f>
        <v>0</v>
      </c>
      <c r="R670" s="65">
        <f t="shared" si="177"/>
        <v>0</v>
      </c>
      <c r="S670" s="65">
        <f t="shared" si="177"/>
        <v>0</v>
      </c>
      <c r="T670" s="65">
        <f t="shared" si="177"/>
        <v>0</v>
      </c>
      <c r="U670" s="65">
        <f t="shared" si="177"/>
        <v>0</v>
      </c>
      <c r="V670" s="65">
        <f t="shared" si="177"/>
        <v>0</v>
      </c>
      <c r="W670" s="392"/>
      <c r="X670" s="40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</row>
    <row r="671" spans="1:197" ht="13.9" hidden="1" customHeight="1">
      <c r="A671" s="375">
        <v>58</v>
      </c>
      <c r="B671" s="379" t="s">
        <v>218</v>
      </c>
      <c r="C671" s="414">
        <v>2023</v>
      </c>
      <c r="D671" s="414">
        <v>2024</v>
      </c>
      <c r="E671" s="339" t="s">
        <v>252</v>
      </c>
      <c r="F671" s="451"/>
      <c r="G671" s="408">
        <v>90015</v>
      </c>
      <c r="H671" s="88">
        <v>6050</v>
      </c>
      <c r="I671" s="209" t="s">
        <v>28</v>
      </c>
      <c r="J671" s="77">
        <v>30000</v>
      </c>
      <c r="K671" s="63"/>
      <c r="L671" s="63"/>
      <c r="M671" s="84"/>
      <c r="N671" s="77"/>
      <c r="O671" s="77"/>
      <c r="P671" s="77"/>
      <c r="Q671" s="62"/>
      <c r="R671" s="63"/>
      <c r="S671" s="63"/>
      <c r="T671" s="63"/>
      <c r="U671" s="63"/>
      <c r="V671" s="63"/>
      <c r="W671" s="392">
        <f>SUM(L675:V675)</f>
        <v>0</v>
      </c>
      <c r="X671" s="140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</row>
    <row r="672" spans="1:197" ht="13.9" hidden="1" customHeight="1">
      <c r="A672" s="376"/>
      <c r="B672" s="380"/>
      <c r="C672" s="415"/>
      <c r="D672" s="415"/>
      <c r="E672" s="339"/>
      <c r="F672" s="452"/>
      <c r="G672" s="409"/>
      <c r="H672" s="88"/>
      <c r="I672" s="209" t="s">
        <v>31</v>
      </c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392"/>
      <c r="X672" s="40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</row>
    <row r="673" spans="1:197" ht="13.9" hidden="1" customHeight="1">
      <c r="A673" s="376"/>
      <c r="B673" s="380"/>
      <c r="C673" s="415"/>
      <c r="D673" s="415"/>
      <c r="E673" s="339"/>
      <c r="F673" s="452"/>
      <c r="G673" s="409"/>
      <c r="H673" s="88"/>
      <c r="I673" s="209" t="s">
        <v>30</v>
      </c>
      <c r="J673" s="63"/>
      <c r="K673" s="63"/>
      <c r="L673" s="63"/>
      <c r="M673" s="62"/>
      <c r="N673" s="63"/>
      <c r="O673" s="63"/>
      <c r="P673" s="63"/>
      <c r="Q673" s="63"/>
      <c r="R673" s="63"/>
      <c r="S673" s="63"/>
      <c r="T673" s="63"/>
      <c r="U673" s="63"/>
      <c r="V673" s="63"/>
      <c r="W673" s="392"/>
      <c r="X673" s="40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</row>
    <row r="674" spans="1:197" ht="13.9" hidden="1" customHeight="1">
      <c r="A674" s="376"/>
      <c r="B674" s="380"/>
      <c r="C674" s="415"/>
      <c r="D674" s="415"/>
      <c r="E674" s="339"/>
      <c r="F674" s="452"/>
      <c r="G674" s="409"/>
      <c r="H674" s="88"/>
      <c r="I674" s="60" t="s">
        <v>70</v>
      </c>
      <c r="J674" s="85">
        <v>10000</v>
      </c>
      <c r="K674" s="63"/>
      <c r="L674" s="63"/>
      <c r="M674" s="84"/>
      <c r="N674" s="63"/>
      <c r="O674" s="63"/>
      <c r="P674" s="63"/>
      <c r="Q674" s="63"/>
      <c r="R674" s="63"/>
      <c r="S674" s="63"/>
      <c r="T674" s="63"/>
      <c r="U674" s="63"/>
      <c r="V674" s="63"/>
      <c r="W674" s="392"/>
      <c r="X674" s="141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</row>
    <row r="675" spans="1:197" ht="12.75" hidden="1" customHeight="1">
      <c r="A675" s="377"/>
      <c r="B675" s="381"/>
      <c r="C675" s="416"/>
      <c r="D675" s="416"/>
      <c r="E675" s="339"/>
      <c r="F675" s="453"/>
      <c r="G675" s="410"/>
      <c r="H675" s="88"/>
      <c r="I675" s="64" t="s">
        <v>26</v>
      </c>
      <c r="J675" s="65">
        <f t="shared" ref="J675:V675" si="178">SUM(J671:J674)</f>
        <v>40000</v>
      </c>
      <c r="K675" s="65">
        <f t="shared" si="178"/>
        <v>0</v>
      </c>
      <c r="L675" s="65">
        <f t="shared" si="178"/>
        <v>0</v>
      </c>
      <c r="M675" s="65">
        <f t="shared" si="178"/>
        <v>0</v>
      </c>
      <c r="N675" s="65">
        <f>SUM(N671:N674)</f>
        <v>0</v>
      </c>
      <c r="O675" s="65">
        <f t="shared" si="178"/>
        <v>0</v>
      </c>
      <c r="P675" s="65">
        <f>SUM(P671:P674)</f>
        <v>0</v>
      </c>
      <c r="Q675" s="65">
        <f t="shared" si="178"/>
        <v>0</v>
      </c>
      <c r="R675" s="65">
        <f t="shared" si="178"/>
        <v>0</v>
      </c>
      <c r="S675" s="65">
        <f t="shared" si="178"/>
        <v>0</v>
      </c>
      <c r="T675" s="65">
        <f t="shared" si="178"/>
        <v>0</v>
      </c>
      <c r="U675" s="65">
        <f t="shared" si="178"/>
        <v>0</v>
      </c>
      <c r="V675" s="65">
        <f t="shared" si="178"/>
        <v>0</v>
      </c>
      <c r="W675" s="392"/>
      <c r="X675" s="141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</row>
    <row r="676" spans="1:197" ht="12" hidden="1" customHeight="1">
      <c r="A676" s="351">
        <v>52</v>
      </c>
      <c r="B676" s="395" t="s">
        <v>141</v>
      </c>
      <c r="C676" s="385">
        <v>2014</v>
      </c>
      <c r="D676" s="385">
        <v>2025</v>
      </c>
      <c r="E676" s="339" t="s">
        <v>252</v>
      </c>
      <c r="F676" s="341"/>
      <c r="G676" s="374">
        <v>90095</v>
      </c>
      <c r="H676" s="86"/>
      <c r="I676" s="58" t="s">
        <v>28</v>
      </c>
      <c r="J676" s="87">
        <v>219943</v>
      </c>
      <c r="K676" s="87">
        <v>30000</v>
      </c>
      <c r="L676" s="77"/>
      <c r="M676" s="286"/>
      <c r="N676" s="63"/>
      <c r="O676" s="63"/>
      <c r="P676" s="63"/>
      <c r="Q676" s="63"/>
      <c r="R676" s="63"/>
      <c r="S676" s="63"/>
      <c r="T676" s="63"/>
      <c r="U676" s="63"/>
      <c r="V676" s="63"/>
      <c r="W676" s="392">
        <f>SUM(L680:V680)</f>
        <v>0</v>
      </c>
      <c r="X676" s="141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</row>
    <row r="677" spans="1:197" ht="12" hidden="1" customHeight="1">
      <c r="A677" s="351"/>
      <c r="B677" s="395"/>
      <c r="C677" s="385"/>
      <c r="D677" s="385"/>
      <c r="E677" s="339"/>
      <c r="F677" s="341"/>
      <c r="G677" s="374"/>
      <c r="H677" s="86"/>
      <c r="I677" s="67" t="s">
        <v>28</v>
      </c>
      <c r="J677" s="62"/>
      <c r="K677" s="85"/>
      <c r="L677" s="85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392"/>
      <c r="X677" s="141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</row>
    <row r="678" spans="1:197" ht="12" hidden="1" customHeight="1">
      <c r="A678" s="351"/>
      <c r="B678" s="395"/>
      <c r="C678" s="385"/>
      <c r="D678" s="385"/>
      <c r="E678" s="339"/>
      <c r="F678" s="341"/>
      <c r="G678" s="374"/>
      <c r="H678" s="88"/>
      <c r="I678" s="209" t="s">
        <v>31</v>
      </c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392"/>
      <c r="X678" s="141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</row>
    <row r="679" spans="1:197" ht="12" hidden="1" customHeight="1">
      <c r="A679" s="351"/>
      <c r="B679" s="395"/>
      <c r="C679" s="385"/>
      <c r="D679" s="385"/>
      <c r="E679" s="339"/>
      <c r="F679" s="341"/>
      <c r="G679" s="374"/>
      <c r="H679" s="89">
        <v>6050</v>
      </c>
      <c r="I679" s="61" t="s">
        <v>70</v>
      </c>
      <c r="J679" s="62">
        <v>12737</v>
      </c>
      <c r="K679" s="63">
        <v>15851</v>
      </c>
      <c r="L679" s="85"/>
      <c r="M679" s="84"/>
      <c r="N679" s="63"/>
      <c r="O679" s="63"/>
      <c r="P679" s="63"/>
      <c r="Q679" s="63"/>
      <c r="R679" s="63"/>
      <c r="S679" s="63"/>
      <c r="T679" s="63"/>
      <c r="U679" s="63"/>
      <c r="V679" s="63"/>
      <c r="W679" s="392"/>
      <c r="X679" s="141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</row>
    <row r="680" spans="1:197" ht="10.5" hidden="1" customHeight="1">
      <c r="A680" s="351"/>
      <c r="B680" s="395"/>
      <c r="C680" s="385"/>
      <c r="D680" s="385"/>
      <c r="E680" s="339"/>
      <c r="F680" s="341"/>
      <c r="G680" s="374"/>
      <c r="H680" s="88"/>
      <c r="I680" s="59" t="s">
        <v>26</v>
      </c>
      <c r="J680" s="65">
        <f t="shared" ref="J680:O680" si="179">SUM(J676:J679)</f>
        <v>232680</v>
      </c>
      <c r="K680" s="65">
        <f t="shared" si="179"/>
        <v>45851</v>
      </c>
      <c r="L680" s="211">
        <f t="shared" si="179"/>
        <v>0</v>
      </c>
      <c r="M680" s="66">
        <f t="shared" si="179"/>
        <v>0</v>
      </c>
      <c r="N680" s="66">
        <f t="shared" si="179"/>
        <v>0</v>
      </c>
      <c r="O680" s="66">
        <f t="shared" si="179"/>
        <v>0</v>
      </c>
      <c r="P680" s="66"/>
      <c r="Q680" s="66"/>
      <c r="R680" s="66"/>
      <c r="S680" s="66"/>
      <c r="T680" s="66"/>
      <c r="U680" s="66"/>
      <c r="V680" s="66"/>
      <c r="W680" s="392"/>
      <c r="X680" s="141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</row>
    <row r="681" spans="1:197" ht="12.75" hidden="1" customHeight="1">
      <c r="A681" s="375">
        <v>74</v>
      </c>
      <c r="B681" s="397" t="s">
        <v>105</v>
      </c>
      <c r="C681" s="414">
        <v>2014</v>
      </c>
      <c r="D681" s="535">
        <v>2027</v>
      </c>
      <c r="E681" s="478" t="s">
        <v>27</v>
      </c>
      <c r="F681" s="451">
        <f>W681</f>
        <v>0</v>
      </c>
      <c r="G681" s="386">
        <v>90095</v>
      </c>
      <c r="H681" s="86">
        <v>6050</v>
      </c>
      <c r="I681" s="58" t="s">
        <v>28</v>
      </c>
      <c r="J681" s="87">
        <v>312341</v>
      </c>
      <c r="K681" s="87">
        <v>0</v>
      </c>
      <c r="L681" s="87"/>
      <c r="O681" s="235"/>
      <c r="P681" s="235"/>
      <c r="Q681" s="70"/>
      <c r="R681" s="70"/>
      <c r="S681" s="70"/>
      <c r="T681" s="70"/>
      <c r="U681" s="70"/>
      <c r="V681" s="70"/>
      <c r="W681" s="491">
        <f>SUM(L686:V686)</f>
        <v>0</v>
      </c>
      <c r="X681" s="141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</row>
    <row r="682" spans="1:197" ht="12.75" hidden="1" customHeight="1">
      <c r="A682" s="376"/>
      <c r="B682" s="398"/>
      <c r="C682" s="415"/>
      <c r="D682" s="536"/>
      <c r="E682" s="479"/>
      <c r="F682" s="452"/>
      <c r="G682" s="387"/>
      <c r="H682" s="86"/>
      <c r="I682" s="67" t="s">
        <v>28</v>
      </c>
      <c r="J682" s="62"/>
      <c r="K682" s="63"/>
      <c r="L682" s="63"/>
      <c r="M682" s="63"/>
      <c r="N682" s="63"/>
      <c r="O682" s="70"/>
      <c r="P682" s="70"/>
      <c r="Q682" s="70"/>
      <c r="R682" s="70"/>
      <c r="S682" s="70"/>
      <c r="T682" s="70"/>
      <c r="U682" s="70"/>
      <c r="V682" s="70"/>
      <c r="W682" s="492"/>
      <c r="X682" s="141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</row>
    <row r="683" spans="1:197" ht="12.75" hidden="1" customHeight="1">
      <c r="A683" s="376"/>
      <c r="B683" s="398"/>
      <c r="C683" s="415"/>
      <c r="D683" s="536"/>
      <c r="E683" s="479"/>
      <c r="F683" s="452"/>
      <c r="G683" s="387"/>
      <c r="H683" s="86"/>
      <c r="I683" s="58" t="s">
        <v>31</v>
      </c>
      <c r="J683" s="84"/>
      <c r="K683" s="85"/>
      <c r="L683" s="85"/>
      <c r="M683" s="85"/>
      <c r="N683" s="85"/>
      <c r="O683" s="70"/>
      <c r="P683" s="70"/>
      <c r="Q683" s="70"/>
      <c r="R683" s="70"/>
      <c r="S683" s="70"/>
      <c r="T683" s="70"/>
      <c r="U683" s="70"/>
      <c r="V683" s="70"/>
      <c r="W683" s="492"/>
      <c r="X683" s="141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</row>
    <row r="684" spans="1:197" ht="12.75" hidden="1" customHeight="1">
      <c r="A684" s="376"/>
      <c r="B684" s="398"/>
      <c r="C684" s="415"/>
      <c r="D684" s="536"/>
      <c r="E684" s="479"/>
      <c r="F684" s="452"/>
      <c r="G684" s="387"/>
      <c r="H684" s="86"/>
      <c r="I684" s="67" t="s">
        <v>30</v>
      </c>
      <c r="J684" s="62"/>
      <c r="K684" s="63"/>
      <c r="L684" s="63"/>
      <c r="M684" s="63"/>
      <c r="N684" s="63"/>
      <c r="O684" s="70"/>
      <c r="P684" s="70"/>
      <c r="Q684" s="70"/>
      <c r="R684" s="70"/>
      <c r="S684" s="70"/>
      <c r="T684" s="70"/>
      <c r="U684" s="70"/>
      <c r="V684" s="70"/>
      <c r="W684" s="492"/>
      <c r="X684" s="141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</row>
    <row r="685" spans="1:197" ht="12.75" hidden="1" customHeight="1">
      <c r="A685" s="376"/>
      <c r="B685" s="398"/>
      <c r="C685" s="415"/>
      <c r="D685" s="536"/>
      <c r="E685" s="479"/>
      <c r="F685" s="452"/>
      <c r="G685" s="387"/>
      <c r="H685" s="89"/>
      <c r="I685" s="60" t="s">
        <v>33</v>
      </c>
      <c r="J685" s="85"/>
      <c r="K685" s="63"/>
      <c r="L685" s="63"/>
      <c r="M685" s="63"/>
      <c r="N685" s="63"/>
      <c r="O685" s="63"/>
      <c r="P685" s="62"/>
      <c r="Q685" s="63"/>
      <c r="R685" s="63"/>
      <c r="S685" s="63"/>
      <c r="T685" s="63"/>
      <c r="U685" s="63"/>
      <c r="V685" s="63"/>
      <c r="W685" s="492"/>
      <c r="X685" s="141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</row>
    <row r="686" spans="1:197" ht="0.75" hidden="1" customHeight="1">
      <c r="A686" s="377"/>
      <c r="B686" s="399"/>
      <c r="C686" s="416"/>
      <c r="D686" s="537"/>
      <c r="E686" s="480"/>
      <c r="F686" s="453"/>
      <c r="G686" s="388"/>
      <c r="H686" s="88"/>
      <c r="I686" s="59" t="s">
        <v>26</v>
      </c>
      <c r="J686" s="65">
        <f>SUM(J681:J685)</f>
        <v>312341</v>
      </c>
      <c r="K686" s="65">
        <f>SUM(K681:K685)</f>
        <v>0</v>
      </c>
      <c r="L686" s="65">
        <f t="shared" ref="L686:M686" si="180">SUM(L681:L685)</f>
        <v>0</v>
      </c>
      <c r="M686" s="65">
        <f t="shared" si="180"/>
        <v>0</v>
      </c>
      <c r="N686" s="65">
        <f>SUM(N681:N685)</f>
        <v>0</v>
      </c>
      <c r="O686" s="66">
        <f>SUM(O681:O685)</f>
        <v>0</v>
      </c>
      <c r="P686" s="65">
        <f>SUM(P681:P685)</f>
        <v>0</v>
      </c>
      <c r="Q686" s="66"/>
      <c r="R686" s="66"/>
      <c r="S686" s="66"/>
      <c r="T686" s="66"/>
      <c r="U686" s="66"/>
      <c r="V686" s="66"/>
      <c r="W686" s="493"/>
      <c r="X686" s="141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</row>
    <row r="687" spans="1:197" ht="14.45" hidden="1" customHeight="1">
      <c r="A687" s="351">
        <v>53</v>
      </c>
      <c r="B687" s="395" t="s">
        <v>228</v>
      </c>
      <c r="C687" s="394">
        <v>2024</v>
      </c>
      <c r="D687" s="352">
        <v>2025</v>
      </c>
      <c r="E687" s="339" t="s">
        <v>252</v>
      </c>
      <c r="F687" s="341"/>
      <c r="G687" s="382">
        <v>90095</v>
      </c>
      <c r="H687" s="86">
        <v>6050</v>
      </c>
      <c r="I687" s="58" t="s">
        <v>28</v>
      </c>
      <c r="J687" s="84">
        <v>50950</v>
      </c>
      <c r="K687" s="62"/>
      <c r="L687" s="84"/>
      <c r="M687" s="320"/>
      <c r="N687" s="242"/>
      <c r="O687" s="84"/>
      <c r="P687" s="84"/>
      <c r="Q687" s="62"/>
      <c r="R687" s="62"/>
      <c r="S687" s="62"/>
      <c r="T687" s="62"/>
      <c r="U687" s="62"/>
      <c r="V687" s="62"/>
      <c r="W687" s="403">
        <f>SUM(L691:V691)</f>
        <v>0</v>
      </c>
      <c r="X687" s="141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</row>
    <row r="688" spans="1:197" ht="14.45" hidden="1" customHeight="1">
      <c r="A688" s="351"/>
      <c r="B688" s="395"/>
      <c r="C688" s="394"/>
      <c r="D688" s="352"/>
      <c r="E688" s="339"/>
      <c r="F688" s="341"/>
      <c r="G688" s="382"/>
      <c r="H688" s="86">
        <v>6370</v>
      </c>
      <c r="I688" s="58" t="s">
        <v>229</v>
      </c>
      <c r="J688" s="62"/>
      <c r="K688" s="62"/>
      <c r="L688" s="84"/>
      <c r="M688" s="84"/>
      <c r="N688" s="62"/>
      <c r="O688" s="62"/>
      <c r="P688" s="62"/>
      <c r="Q688" s="62"/>
      <c r="R688" s="62"/>
      <c r="S688" s="62"/>
      <c r="T688" s="62"/>
      <c r="U688" s="62"/>
      <c r="V688" s="62"/>
      <c r="W688" s="403"/>
      <c r="X688" s="141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</row>
    <row r="689" spans="1:197" ht="14.45" hidden="1" customHeight="1">
      <c r="A689" s="351"/>
      <c r="B689" s="395"/>
      <c r="C689" s="394"/>
      <c r="D689" s="352"/>
      <c r="E689" s="339"/>
      <c r="F689" s="341"/>
      <c r="G689" s="382"/>
      <c r="H689" s="86">
        <v>6050</v>
      </c>
      <c r="I689" s="58" t="s">
        <v>230</v>
      </c>
      <c r="J689" s="62"/>
      <c r="K689" s="62"/>
      <c r="L689" s="84"/>
      <c r="M689" s="84"/>
      <c r="N689" s="62"/>
      <c r="O689" s="62"/>
      <c r="P689" s="62"/>
      <c r="Q689" s="62"/>
      <c r="R689" s="62"/>
      <c r="S689" s="62"/>
      <c r="T689" s="62"/>
      <c r="U689" s="62"/>
      <c r="V689" s="62"/>
      <c r="W689" s="403"/>
      <c r="X689" s="141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</row>
    <row r="690" spans="1:197" ht="14.45" hidden="1" customHeight="1">
      <c r="A690" s="351"/>
      <c r="B690" s="395"/>
      <c r="C690" s="394"/>
      <c r="D690" s="352"/>
      <c r="E690" s="339"/>
      <c r="F690" s="341"/>
      <c r="G690" s="382"/>
      <c r="H690" s="86"/>
      <c r="I690" s="61" t="s">
        <v>70</v>
      </c>
      <c r="J690" s="62"/>
      <c r="K690" s="84">
        <v>35000</v>
      </c>
      <c r="L690" s="84"/>
      <c r="M690" s="320"/>
      <c r="N690" s="62"/>
      <c r="O690" s="62"/>
      <c r="P690" s="62"/>
      <c r="Q690" s="62"/>
      <c r="R690" s="62"/>
      <c r="S690" s="62"/>
      <c r="T690" s="62"/>
      <c r="U690" s="62"/>
      <c r="V690" s="62"/>
      <c r="W690" s="403"/>
      <c r="X690" s="141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</row>
    <row r="691" spans="1:197" ht="10.5" hidden="1" customHeight="1">
      <c r="A691" s="351"/>
      <c r="B691" s="395"/>
      <c r="C691" s="394"/>
      <c r="D691" s="352"/>
      <c r="E691" s="339"/>
      <c r="F691" s="341"/>
      <c r="G691" s="382"/>
      <c r="H691" s="86"/>
      <c r="I691" s="64" t="s">
        <v>26</v>
      </c>
      <c r="J691" s="65">
        <f t="shared" ref="J691:K691" si="181">SUM(J687:J690)</f>
        <v>50950</v>
      </c>
      <c r="K691" s="65">
        <f t="shared" si="181"/>
        <v>35000</v>
      </c>
      <c r="L691" s="65">
        <f>SUM(L687:L690)</f>
        <v>0</v>
      </c>
      <c r="M691" s="65">
        <f>SUM(M687:M690)</f>
        <v>0</v>
      </c>
      <c r="N691" s="65">
        <f t="shared" ref="N691:V691" si="182">SUM(N687:N690)</f>
        <v>0</v>
      </c>
      <c r="O691" s="65">
        <f>SUM(O687:O690)</f>
        <v>0</v>
      </c>
      <c r="P691" s="65">
        <f>SUM(P687:P690)</f>
        <v>0</v>
      </c>
      <c r="Q691" s="65">
        <f t="shared" si="182"/>
        <v>0</v>
      </c>
      <c r="R691" s="65">
        <f t="shared" si="182"/>
        <v>0</v>
      </c>
      <c r="S691" s="65">
        <f t="shared" si="182"/>
        <v>0</v>
      </c>
      <c r="T691" s="65">
        <f t="shared" si="182"/>
        <v>0</v>
      </c>
      <c r="U691" s="65">
        <f t="shared" si="182"/>
        <v>0</v>
      </c>
      <c r="V691" s="65">
        <f t="shared" si="182"/>
        <v>0</v>
      </c>
      <c r="W691" s="403"/>
      <c r="X691" s="141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</row>
    <row r="692" spans="1:197" ht="12.75" hidden="1" customHeight="1">
      <c r="A692" s="375">
        <v>59</v>
      </c>
      <c r="B692" s="437" t="s">
        <v>242</v>
      </c>
      <c r="C692" s="372">
        <v>2024</v>
      </c>
      <c r="D692" s="373">
        <v>2025</v>
      </c>
      <c r="E692" s="384" t="s">
        <v>231</v>
      </c>
      <c r="F692" s="341">
        <f>W692</f>
        <v>0</v>
      </c>
      <c r="G692" s="533">
        <v>90095</v>
      </c>
      <c r="H692" s="321">
        <v>6230</v>
      </c>
      <c r="I692" s="322" t="s">
        <v>241</v>
      </c>
      <c r="J692" s="320">
        <v>50950</v>
      </c>
      <c r="K692" s="323"/>
      <c r="L692" s="320"/>
      <c r="M692" s="320">
        <v>0</v>
      </c>
      <c r="N692" s="324"/>
      <c r="O692" s="320"/>
      <c r="P692" s="320"/>
      <c r="Q692" s="323"/>
      <c r="R692" s="323"/>
      <c r="S692" s="323"/>
      <c r="T692" s="323"/>
      <c r="U692" s="323"/>
      <c r="V692" s="323"/>
      <c r="W692" s="392">
        <f>SUM(L696:V696)</f>
        <v>0</v>
      </c>
      <c r="X692" s="141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</row>
    <row r="693" spans="1:197" ht="12.75" hidden="1" customHeight="1">
      <c r="A693" s="376"/>
      <c r="B693" s="437"/>
      <c r="C693" s="372"/>
      <c r="D693" s="373"/>
      <c r="E693" s="384"/>
      <c r="F693" s="341"/>
      <c r="G693" s="533"/>
      <c r="H693" s="321"/>
      <c r="I693" s="322" t="s">
        <v>229</v>
      </c>
      <c r="J693" s="323"/>
      <c r="K693" s="323"/>
      <c r="L693" s="320"/>
      <c r="M693" s="320"/>
      <c r="N693" s="323"/>
      <c r="O693" s="323"/>
      <c r="P693" s="323"/>
      <c r="Q693" s="323"/>
      <c r="R693" s="323"/>
      <c r="S693" s="323"/>
      <c r="T693" s="323"/>
      <c r="U693" s="323"/>
      <c r="V693" s="323"/>
      <c r="W693" s="392"/>
      <c r="X693" s="141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</row>
    <row r="694" spans="1:197" ht="12.75" hidden="1" customHeight="1">
      <c r="A694" s="376"/>
      <c r="B694" s="437"/>
      <c r="C694" s="372"/>
      <c r="D694" s="373"/>
      <c r="E694" s="384"/>
      <c r="F694" s="341"/>
      <c r="G694" s="533"/>
      <c r="H694" s="321"/>
      <c r="I694" s="322" t="s">
        <v>230</v>
      </c>
      <c r="J694" s="323"/>
      <c r="K694" s="323"/>
      <c r="L694" s="320"/>
      <c r="M694" s="320"/>
      <c r="N694" s="323"/>
      <c r="O694" s="323"/>
      <c r="P694" s="323"/>
      <c r="Q694" s="323"/>
      <c r="R694" s="323"/>
      <c r="S694" s="323"/>
      <c r="T694" s="323"/>
      <c r="U694" s="323"/>
      <c r="V694" s="323"/>
      <c r="W694" s="392"/>
      <c r="X694" s="141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</row>
    <row r="695" spans="1:197" ht="12.75" hidden="1" customHeight="1">
      <c r="A695" s="376"/>
      <c r="B695" s="437"/>
      <c r="C695" s="372"/>
      <c r="D695" s="373"/>
      <c r="E695" s="384"/>
      <c r="F695" s="341"/>
      <c r="G695" s="533"/>
      <c r="H695" s="321"/>
      <c r="I695" s="325" t="s">
        <v>70</v>
      </c>
      <c r="J695" s="323"/>
      <c r="K695" s="320">
        <v>35000</v>
      </c>
      <c r="L695" s="320"/>
      <c r="M695" s="320"/>
      <c r="N695" s="323"/>
      <c r="O695" s="323"/>
      <c r="P695" s="323"/>
      <c r="Q695" s="323"/>
      <c r="R695" s="323"/>
      <c r="S695" s="323"/>
      <c r="T695" s="323"/>
      <c r="U695" s="323"/>
      <c r="V695" s="323"/>
      <c r="W695" s="392"/>
      <c r="X695" s="141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</row>
    <row r="696" spans="1:197" ht="12.75" hidden="1" customHeight="1">
      <c r="A696" s="377"/>
      <c r="B696" s="437"/>
      <c r="C696" s="372"/>
      <c r="D696" s="373"/>
      <c r="E696" s="384"/>
      <c r="F696" s="341"/>
      <c r="G696" s="533"/>
      <c r="H696" s="321"/>
      <c r="I696" s="326" t="s">
        <v>26</v>
      </c>
      <c r="J696" s="323">
        <f t="shared" ref="J696:K696" si="183">SUM(J692:J695)</f>
        <v>50950</v>
      </c>
      <c r="K696" s="323">
        <f t="shared" si="183"/>
        <v>35000</v>
      </c>
      <c r="L696" s="323">
        <f>SUM(L692:L695)</f>
        <v>0</v>
      </c>
      <c r="M696" s="323">
        <f>SUM(M692:M695)</f>
        <v>0</v>
      </c>
      <c r="N696" s="323">
        <f t="shared" ref="N696" si="184">SUM(N692:N695)</f>
        <v>0</v>
      </c>
      <c r="O696" s="323">
        <f>SUM(O692:O695)</f>
        <v>0</v>
      </c>
      <c r="P696" s="323">
        <f>SUM(P692:P695)</f>
        <v>0</v>
      </c>
      <c r="Q696" s="323">
        <f t="shared" ref="Q696:V696" si="185">SUM(Q692:Q695)</f>
        <v>0</v>
      </c>
      <c r="R696" s="323">
        <f t="shared" si="185"/>
        <v>0</v>
      </c>
      <c r="S696" s="323">
        <f t="shared" si="185"/>
        <v>0</v>
      </c>
      <c r="T696" s="323">
        <f t="shared" si="185"/>
        <v>0</v>
      </c>
      <c r="U696" s="323">
        <f t="shared" si="185"/>
        <v>0</v>
      </c>
      <c r="V696" s="323">
        <f t="shared" si="185"/>
        <v>0</v>
      </c>
      <c r="W696" s="392"/>
      <c r="X696" s="141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</row>
    <row r="697" spans="1:197" ht="12" hidden="1" customHeight="1">
      <c r="A697" s="351">
        <v>54</v>
      </c>
      <c r="B697" s="395" t="s">
        <v>161</v>
      </c>
      <c r="C697" s="407">
        <v>2019</v>
      </c>
      <c r="D697" s="340">
        <v>2025</v>
      </c>
      <c r="E697" s="339" t="s">
        <v>252</v>
      </c>
      <c r="F697" s="346"/>
      <c r="G697" s="431">
        <v>90095</v>
      </c>
      <c r="H697" s="164">
        <v>6050</v>
      </c>
      <c r="I697" s="162" t="s">
        <v>28</v>
      </c>
      <c r="J697" s="155">
        <v>85000</v>
      </c>
      <c r="K697" s="155"/>
      <c r="L697" s="155"/>
      <c r="M697" s="155"/>
      <c r="N697" s="186"/>
      <c r="O697" s="186"/>
      <c r="P697" s="186"/>
      <c r="Q697" s="186"/>
      <c r="R697" s="186"/>
      <c r="S697" s="186"/>
      <c r="T697" s="186"/>
      <c r="U697" s="186"/>
      <c r="V697" s="186"/>
      <c r="W697" s="490">
        <f>SUM(L701:V701)</f>
        <v>0</v>
      </c>
      <c r="X697" s="141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</row>
    <row r="698" spans="1:197" ht="12" hidden="1" customHeight="1">
      <c r="A698" s="351"/>
      <c r="B698" s="395"/>
      <c r="C698" s="407"/>
      <c r="D698" s="340"/>
      <c r="E698" s="339"/>
      <c r="F698" s="346"/>
      <c r="G698" s="431"/>
      <c r="H698" s="164"/>
      <c r="I698" s="162" t="s">
        <v>31</v>
      </c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490"/>
      <c r="X698" s="141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</row>
    <row r="699" spans="1:197" ht="12" hidden="1" customHeight="1">
      <c r="A699" s="351"/>
      <c r="B699" s="395"/>
      <c r="C699" s="407"/>
      <c r="D699" s="340"/>
      <c r="E699" s="339"/>
      <c r="F699" s="346"/>
      <c r="G699" s="431"/>
      <c r="H699" s="164"/>
      <c r="I699" s="162" t="s">
        <v>107</v>
      </c>
      <c r="J699" s="186"/>
      <c r="K699" s="155">
        <v>21000</v>
      </c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490"/>
      <c r="X699" s="141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</row>
    <row r="700" spans="1:197" ht="12" hidden="1" customHeight="1">
      <c r="A700" s="351"/>
      <c r="B700" s="395"/>
      <c r="C700" s="407"/>
      <c r="D700" s="340"/>
      <c r="E700" s="339"/>
      <c r="F700" s="346"/>
      <c r="G700" s="431"/>
      <c r="H700" s="164">
        <v>6050</v>
      </c>
      <c r="I700" s="154" t="s">
        <v>70</v>
      </c>
      <c r="J700" s="186"/>
      <c r="K700" s="208">
        <v>25500</v>
      </c>
      <c r="L700" s="155"/>
      <c r="M700" s="318"/>
      <c r="N700" s="186"/>
      <c r="O700" s="186"/>
      <c r="P700" s="186"/>
      <c r="Q700" s="186"/>
      <c r="R700" s="186"/>
      <c r="S700" s="186"/>
      <c r="T700" s="186"/>
      <c r="U700" s="186"/>
      <c r="V700" s="186"/>
      <c r="W700" s="490"/>
      <c r="X700" s="141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</row>
    <row r="701" spans="1:197" ht="12" hidden="1" customHeight="1">
      <c r="A701" s="351"/>
      <c r="B701" s="395"/>
      <c r="C701" s="407"/>
      <c r="D701" s="340"/>
      <c r="E701" s="339"/>
      <c r="F701" s="346"/>
      <c r="G701" s="431"/>
      <c r="H701" s="164"/>
      <c r="I701" s="159" t="s">
        <v>26</v>
      </c>
      <c r="J701" s="160">
        <f>SUM(J697:J700)</f>
        <v>85000</v>
      </c>
      <c r="K701" s="160">
        <f>SUM(K697:K700)</f>
        <v>46500</v>
      </c>
      <c r="L701" s="160">
        <f>SUM(L697:L700)</f>
        <v>0</v>
      </c>
      <c r="M701" s="160">
        <f t="shared" ref="M701:V701" si="186">SUM(M697:M700)</f>
        <v>0</v>
      </c>
      <c r="N701" s="160">
        <f t="shared" si="186"/>
        <v>0</v>
      </c>
      <c r="O701" s="160">
        <f t="shared" si="186"/>
        <v>0</v>
      </c>
      <c r="P701" s="160">
        <f t="shared" si="186"/>
        <v>0</v>
      </c>
      <c r="Q701" s="160">
        <f t="shared" si="186"/>
        <v>0</v>
      </c>
      <c r="R701" s="160">
        <f t="shared" si="186"/>
        <v>0</v>
      </c>
      <c r="S701" s="160">
        <f t="shared" si="186"/>
        <v>0</v>
      </c>
      <c r="T701" s="160">
        <f t="shared" si="186"/>
        <v>0</v>
      </c>
      <c r="U701" s="160">
        <f t="shared" si="186"/>
        <v>0</v>
      </c>
      <c r="V701" s="160">
        <f t="shared" si="186"/>
        <v>0</v>
      </c>
      <c r="W701" s="490"/>
      <c r="X701" s="141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</row>
    <row r="702" spans="1:197" ht="12.75" hidden="1" customHeight="1">
      <c r="A702" s="351">
        <v>55</v>
      </c>
      <c r="B702" s="395" t="s">
        <v>139</v>
      </c>
      <c r="C702" s="394">
        <v>2019</v>
      </c>
      <c r="D702" s="352">
        <v>2025</v>
      </c>
      <c r="E702" s="339" t="s">
        <v>252</v>
      </c>
      <c r="F702" s="341"/>
      <c r="G702" s="382">
        <v>90095</v>
      </c>
      <c r="H702" s="86">
        <v>6050</v>
      </c>
      <c r="I702" s="209" t="s">
        <v>28</v>
      </c>
      <c r="J702" s="84">
        <v>21000</v>
      </c>
      <c r="K702" s="62"/>
      <c r="L702" s="84"/>
      <c r="M702" s="84"/>
      <c r="N702" s="62"/>
      <c r="O702" s="62"/>
      <c r="P702" s="62"/>
      <c r="Q702" s="62"/>
      <c r="R702" s="62"/>
      <c r="S702" s="62"/>
      <c r="T702" s="62"/>
      <c r="U702" s="62"/>
      <c r="V702" s="62"/>
      <c r="W702" s="349">
        <f>SUM(L706:V706)</f>
        <v>0</v>
      </c>
      <c r="X702" s="141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</row>
    <row r="703" spans="1:197" ht="12.75" hidden="1" customHeight="1">
      <c r="A703" s="351"/>
      <c r="B703" s="395"/>
      <c r="C703" s="394"/>
      <c r="D703" s="352"/>
      <c r="E703" s="339"/>
      <c r="F703" s="341"/>
      <c r="G703" s="382"/>
      <c r="H703" s="86"/>
      <c r="I703" s="209" t="s">
        <v>31</v>
      </c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349"/>
      <c r="X703" s="141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</row>
    <row r="704" spans="1:197" ht="12.75" hidden="1" customHeight="1">
      <c r="A704" s="351"/>
      <c r="B704" s="395"/>
      <c r="C704" s="394"/>
      <c r="D704" s="352"/>
      <c r="E704" s="339"/>
      <c r="F704" s="341"/>
      <c r="G704" s="382"/>
      <c r="H704" s="89">
        <v>6050</v>
      </c>
      <c r="I704" s="209" t="s">
        <v>140</v>
      </c>
      <c r="J704" s="62"/>
      <c r="K704" s="84">
        <v>7000</v>
      </c>
      <c r="L704" s="8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349"/>
      <c r="X704" s="141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</row>
    <row r="705" spans="1:197" ht="12.75" hidden="1" customHeight="1">
      <c r="A705" s="351"/>
      <c r="B705" s="395"/>
      <c r="C705" s="394"/>
      <c r="D705" s="352"/>
      <c r="E705" s="339"/>
      <c r="F705" s="341"/>
      <c r="G705" s="382"/>
      <c r="H705" s="86">
        <v>6050</v>
      </c>
      <c r="I705" s="60" t="s">
        <v>70</v>
      </c>
      <c r="J705" s="62"/>
      <c r="K705" s="84">
        <v>15832</v>
      </c>
      <c r="L705" s="84"/>
      <c r="M705" s="84"/>
      <c r="N705" s="62"/>
      <c r="O705" s="62"/>
      <c r="P705" s="62"/>
      <c r="Q705" s="62"/>
      <c r="R705" s="62"/>
      <c r="S705" s="62"/>
      <c r="T705" s="62"/>
      <c r="U705" s="62"/>
      <c r="V705" s="62"/>
      <c r="W705" s="349"/>
      <c r="X705" s="141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</row>
    <row r="706" spans="1:197" ht="25.5" hidden="1" customHeight="1">
      <c r="A706" s="351"/>
      <c r="B706" s="395"/>
      <c r="C706" s="394"/>
      <c r="D706" s="352"/>
      <c r="E706" s="339"/>
      <c r="F706" s="341"/>
      <c r="G706" s="382"/>
      <c r="H706" s="86"/>
      <c r="I706" s="64" t="s">
        <v>26</v>
      </c>
      <c r="J706" s="65">
        <f>SUM(J702:J705)</f>
        <v>21000</v>
      </c>
      <c r="K706" s="65">
        <f>SUM(K702:K705)</f>
        <v>22832</v>
      </c>
      <c r="L706" s="65">
        <f>SUM(L702:L705)</f>
        <v>0</v>
      </c>
      <c r="M706" s="65">
        <f t="shared" ref="M706:V706" si="187">SUM(M702:M705)</f>
        <v>0</v>
      </c>
      <c r="N706" s="65">
        <f t="shared" si="187"/>
        <v>0</v>
      </c>
      <c r="O706" s="65">
        <f t="shared" si="187"/>
        <v>0</v>
      </c>
      <c r="P706" s="65">
        <f t="shared" si="187"/>
        <v>0</v>
      </c>
      <c r="Q706" s="65">
        <f t="shared" si="187"/>
        <v>0</v>
      </c>
      <c r="R706" s="65">
        <f t="shared" si="187"/>
        <v>0</v>
      </c>
      <c r="S706" s="65">
        <f t="shared" si="187"/>
        <v>0</v>
      </c>
      <c r="T706" s="65">
        <f t="shared" si="187"/>
        <v>0</v>
      </c>
      <c r="U706" s="65">
        <f t="shared" si="187"/>
        <v>0</v>
      </c>
      <c r="V706" s="65">
        <f t="shared" si="187"/>
        <v>0</v>
      </c>
      <c r="W706" s="349"/>
      <c r="X706" s="141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</row>
    <row r="707" spans="1:197" ht="12.75" hidden="1" customHeight="1">
      <c r="A707" s="351">
        <v>76</v>
      </c>
      <c r="B707" s="494" t="s">
        <v>110</v>
      </c>
      <c r="C707" s="443">
        <v>2019</v>
      </c>
      <c r="D707" s="427">
        <v>2021</v>
      </c>
      <c r="E707" s="473" t="s">
        <v>27</v>
      </c>
      <c r="F707" s="432">
        <v>0</v>
      </c>
      <c r="G707" s="433">
        <v>90095</v>
      </c>
      <c r="H707" s="104">
        <v>6050</v>
      </c>
      <c r="I707" s="114" t="s">
        <v>28</v>
      </c>
      <c r="J707" s="100">
        <v>30000</v>
      </c>
      <c r="K707" s="100">
        <v>105400</v>
      </c>
      <c r="L707" s="100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348">
        <f>SUM(L711:O711)</f>
        <v>0</v>
      </c>
      <c r="X707" s="141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</row>
    <row r="708" spans="1:197" ht="12.75" hidden="1" customHeight="1">
      <c r="A708" s="351"/>
      <c r="B708" s="494"/>
      <c r="C708" s="443"/>
      <c r="D708" s="427"/>
      <c r="E708" s="473"/>
      <c r="F708" s="432"/>
      <c r="G708" s="433"/>
      <c r="H708" s="104"/>
      <c r="I708" s="114" t="s">
        <v>31</v>
      </c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348"/>
      <c r="X708" s="141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</row>
    <row r="709" spans="1:197" ht="12.75" hidden="1" customHeight="1">
      <c r="A709" s="351"/>
      <c r="B709" s="494"/>
      <c r="C709" s="443"/>
      <c r="D709" s="427"/>
      <c r="E709" s="473"/>
      <c r="F709" s="432"/>
      <c r="G709" s="433"/>
      <c r="H709" s="104"/>
      <c r="I709" s="114" t="s">
        <v>30</v>
      </c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348"/>
      <c r="X709" s="141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</row>
    <row r="710" spans="1:197" ht="12.75" hidden="1" customHeight="1">
      <c r="A710" s="351"/>
      <c r="B710" s="494"/>
      <c r="C710" s="443"/>
      <c r="D710" s="427"/>
      <c r="E710" s="473"/>
      <c r="F710" s="432"/>
      <c r="G710" s="433"/>
      <c r="H710" s="104"/>
      <c r="I710" s="92" t="s">
        <v>70</v>
      </c>
      <c r="J710" s="98"/>
      <c r="K710" s="100">
        <v>18627</v>
      </c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348"/>
      <c r="X710" s="141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</row>
    <row r="711" spans="1:197" ht="12.75" hidden="1" customHeight="1">
      <c r="A711" s="351"/>
      <c r="B711" s="494"/>
      <c r="C711" s="443"/>
      <c r="D711" s="427"/>
      <c r="E711" s="473"/>
      <c r="F711" s="432"/>
      <c r="G711" s="433"/>
      <c r="H711" s="104"/>
      <c r="I711" s="101" t="s">
        <v>26</v>
      </c>
      <c r="J711" s="102">
        <f>SUM(J707:J710)</f>
        <v>30000</v>
      </c>
      <c r="K711" s="102">
        <f>SUM(K707:K710)</f>
        <v>124027</v>
      </c>
      <c r="L711" s="102">
        <f>SUM(L707:L710)</f>
        <v>0</v>
      </c>
      <c r="M711" s="102">
        <f t="shared" ref="M711:V711" si="188">SUM(M707:M710)</f>
        <v>0</v>
      </c>
      <c r="N711" s="102">
        <f t="shared" si="188"/>
        <v>0</v>
      </c>
      <c r="O711" s="102">
        <f t="shared" si="188"/>
        <v>0</v>
      </c>
      <c r="P711" s="102">
        <f t="shared" si="188"/>
        <v>0</v>
      </c>
      <c r="Q711" s="102">
        <f t="shared" si="188"/>
        <v>0</v>
      </c>
      <c r="R711" s="102">
        <f t="shared" si="188"/>
        <v>0</v>
      </c>
      <c r="S711" s="102">
        <f t="shared" si="188"/>
        <v>0</v>
      </c>
      <c r="T711" s="102">
        <f t="shared" si="188"/>
        <v>0</v>
      </c>
      <c r="U711" s="102">
        <f t="shared" si="188"/>
        <v>0</v>
      </c>
      <c r="V711" s="102">
        <f t="shared" si="188"/>
        <v>0</v>
      </c>
      <c r="W711" s="348"/>
      <c r="X711" s="141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</row>
    <row r="712" spans="1:197" ht="11.25" hidden="1" customHeight="1">
      <c r="A712" s="351">
        <v>62</v>
      </c>
      <c r="B712" s="395" t="s">
        <v>249</v>
      </c>
      <c r="C712" s="394">
        <v>2024</v>
      </c>
      <c r="D712" s="352">
        <v>2025</v>
      </c>
      <c r="E712" s="430" t="s">
        <v>27</v>
      </c>
      <c r="F712" s="341"/>
      <c r="G712" s="382">
        <v>90095</v>
      </c>
      <c r="H712" s="86">
        <v>6050</v>
      </c>
      <c r="I712" s="209" t="s">
        <v>28</v>
      </c>
      <c r="J712" s="84">
        <v>50000</v>
      </c>
      <c r="K712" s="62"/>
      <c r="L712" s="84"/>
      <c r="M712" s="84"/>
      <c r="N712" s="62"/>
      <c r="O712" s="62"/>
      <c r="P712" s="62"/>
      <c r="Q712" s="62"/>
      <c r="R712" s="62"/>
      <c r="S712" s="62"/>
      <c r="T712" s="62"/>
      <c r="U712" s="62"/>
      <c r="V712" s="62"/>
      <c r="W712" s="349">
        <f>SUM(L716:V716)</f>
        <v>0</v>
      </c>
      <c r="X712" s="141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</row>
    <row r="713" spans="1:197" ht="11.25" hidden="1" customHeight="1">
      <c r="A713" s="351"/>
      <c r="B713" s="395"/>
      <c r="C713" s="394"/>
      <c r="D713" s="352"/>
      <c r="E713" s="430"/>
      <c r="F713" s="341"/>
      <c r="G713" s="382"/>
      <c r="H713" s="86"/>
      <c r="I713" s="209" t="s">
        <v>31</v>
      </c>
      <c r="J713" s="62"/>
      <c r="K713" s="62"/>
      <c r="L713" s="62"/>
      <c r="M713" s="84"/>
      <c r="N713" s="62"/>
      <c r="O713" s="62"/>
      <c r="P713" s="62"/>
      <c r="Q713" s="62"/>
      <c r="R713" s="62"/>
      <c r="S713" s="62"/>
      <c r="T713" s="62"/>
      <c r="U713" s="62"/>
      <c r="V713" s="62"/>
      <c r="W713" s="349"/>
      <c r="X713" s="141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</row>
    <row r="714" spans="1:197" ht="11.25" hidden="1" customHeight="1">
      <c r="A714" s="351"/>
      <c r="B714" s="395"/>
      <c r="C714" s="394"/>
      <c r="D714" s="352"/>
      <c r="E714" s="430"/>
      <c r="F714" s="341"/>
      <c r="G714" s="382"/>
      <c r="H714" s="86"/>
      <c r="I714" s="209" t="s">
        <v>33</v>
      </c>
      <c r="J714" s="62"/>
      <c r="K714" s="84">
        <v>5000</v>
      </c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349"/>
      <c r="X714" s="141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</row>
    <row r="715" spans="1:197" ht="11.25" hidden="1" customHeight="1">
      <c r="A715" s="351"/>
      <c r="B715" s="395"/>
      <c r="C715" s="394"/>
      <c r="D715" s="352"/>
      <c r="E715" s="430"/>
      <c r="F715" s="341"/>
      <c r="G715" s="382"/>
      <c r="H715" s="86"/>
      <c r="I715" s="60" t="s">
        <v>70</v>
      </c>
      <c r="J715" s="62"/>
      <c r="K715" s="84">
        <v>30000</v>
      </c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349"/>
      <c r="X715" s="141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</row>
    <row r="716" spans="1:197" ht="11.25" hidden="1" customHeight="1">
      <c r="A716" s="351"/>
      <c r="B716" s="395"/>
      <c r="C716" s="394"/>
      <c r="D716" s="352"/>
      <c r="E716" s="430"/>
      <c r="F716" s="341"/>
      <c r="G716" s="382"/>
      <c r="H716" s="86"/>
      <c r="I716" s="64" t="s">
        <v>26</v>
      </c>
      <c r="J716" s="65">
        <f>SUM(J712:J715)</f>
        <v>50000</v>
      </c>
      <c r="K716" s="65">
        <f>SUM(K712:K715)</f>
        <v>35000</v>
      </c>
      <c r="L716" s="65">
        <f>SUM(L712:L715)</f>
        <v>0</v>
      </c>
      <c r="M716" s="65">
        <f t="shared" ref="M716:V716" si="189">SUM(M712:M715)</f>
        <v>0</v>
      </c>
      <c r="N716" s="65">
        <f t="shared" si="189"/>
        <v>0</v>
      </c>
      <c r="O716" s="65">
        <f t="shared" si="189"/>
        <v>0</v>
      </c>
      <c r="P716" s="65">
        <f t="shared" si="189"/>
        <v>0</v>
      </c>
      <c r="Q716" s="65">
        <f t="shared" si="189"/>
        <v>0</v>
      </c>
      <c r="R716" s="65">
        <f t="shared" si="189"/>
        <v>0</v>
      </c>
      <c r="S716" s="65">
        <f t="shared" si="189"/>
        <v>0</v>
      </c>
      <c r="T716" s="65">
        <f t="shared" si="189"/>
        <v>0</v>
      </c>
      <c r="U716" s="65">
        <f t="shared" si="189"/>
        <v>0</v>
      </c>
      <c r="V716" s="65">
        <f t="shared" si="189"/>
        <v>0</v>
      </c>
      <c r="W716" s="349"/>
      <c r="X716" s="141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</row>
    <row r="717" spans="1:197" ht="11.25" hidden="1" customHeight="1">
      <c r="A717" s="351">
        <v>63</v>
      </c>
      <c r="B717" s="395" t="s">
        <v>221</v>
      </c>
      <c r="C717" s="394">
        <v>2023</v>
      </c>
      <c r="D717" s="352">
        <v>2024</v>
      </c>
      <c r="E717" s="430" t="s">
        <v>27</v>
      </c>
      <c r="F717" s="341"/>
      <c r="G717" s="382">
        <v>90095</v>
      </c>
      <c r="H717" s="86"/>
      <c r="I717" s="209" t="s">
        <v>28</v>
      </c>
      <c r="J717" s="65"/>
      <c r="K717" s="65"/>
      <c r="L717" s="84"/>
      <c r="M717" s="84"/>
      <c r="N717" s="62"/>
      <c r="O717" s="62"/>
      <c r="P717" s="62"/>
      <c r="Q717" s="62"/>
      <c r="R717" s="62"/>
      <c r="S717" s="62"/>
      <c r="T717" s="62"/>
      <c r="U717" s="62"/>
      <c r="V717" s="62"/>
      <c r="W717" s="349">
        <f>SUM(L721:V721)</f>
        <v>0</v>
      </c>
      <c r="X717" s="141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</row>
    <row r="718" spans="1:197" ht="11.25" hidden="1" customHeight="1">
      <c r="A718" s="351"/>
      <c r="B718" s="395"/>
      <c r="C718" s="394"/>
      <c r="D718" s="352"/>
      <c r="E718" s="430"/>
      <c r="F718" s="341"/>
      <c r="G718" s="382"/>
      <c r="H718" s="86"/>
      <c r="I718" s="209" t="s">
        <v>31</v>
      </c>
      <c r="J718" s="65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349"/>
      <c r="X718" s="141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</row>
    <row r="719" spans="1:197" ht="11.25" hidden="1" customHeight="1">
      <c r="A719" s="351"/>
      <c r="B719" s="395"/>
      <c r="C719" s="394"/>
      <c r="D719" s="352"/>
      <c r="E719" s="430"/>
      <c r="F719" s="341"/>
      <c r="G719" s="382"/>
      <c r="H719" s="86"/>
      <c r="I719" s="209" t="s">
        <v>30</v>
      </c>
      <c r="J719" s="65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349"/>
      <c r="X719" s="141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</row>
    <row r="720" spans="1:197" ht="11.25" hidden="1" customHeight="1">
      <c r="A720" s="351"/>
      <c r="B720" s="395"/>
      <c r="C720" s="394"/>
      <c r="D720" s="352"/>
      <c r="E720" s="430"/>
      <c r="F720" s="341"/>
      <c r="G720" s="382"/>
      <c r="H720" s="86">
        <v>6050</v>
      </c>
      <c r="I720" s="60" t="s">
        <v>70</v>
      </c>
      <c r="J720" s="65"/>
      <c r="K720" s="65"/>
      <c r="L720" s="84"/>
      <c r="M720" s="84">
        <v>0</v>
      </c>
      <c r="N720" s="62"/>
      <c r="O720" s="62"/>
      <c r="P720" s="62"/>
      <c r="Q720" s="62"/>
      <c r="R720" s="62"/>
      <c r="S720" s="62"/>
      <c r="T720" s="62"/>
      <c r="U720" s="62"/>
      <c r="V720" s="62"/>
      <c r="W720" s="349"/>
      <c r="X720" s="141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</row>
    <row r="721" spans="1:197" ht="12" hidden="1" customHeight="1">
      <c r="A721" s="351"/>
      <c r="B721" s="395"/>
      <c r="C721" s="394"/>
      <c r="D721" s="352"/>
      <c r="E721" s="430"/>
      <c r="F721" s="341"/>
      <c r="G721" s="382"/>
      <c r="H721" s="86"/>
      <c r="I721" s="64" t="s">
        <v>26</v>
      </c>
      <c r="J721" s="65"/>
      <c r="K721" s="65"/>
      <c r="L721" s="65">
        <f>SUM(L717:L720)</f>
        <v>0</v>
      </c>
      <c r="M721" s="65">
        <f t="shared" ref="M721" si="190">SUM(M717:M720)</f>
        <v>0</v>
      </c>
      <c r="N721" s="65">
        <f t="shared" ref="N721" si="191">SUM(N717:N720)</f>
        <v>0</v>
      </c>
      <c r="O721" s="65">
        <f t="shared" ref="O721" si="192">SUM(O717:O720)</f>
        <v>0</v>
      </c>
      <c r="P721" s="65">
        <f t="shared" ref="P721" si="193">SUM(P717:P720)</f>
        <v>0</v>
      </c>
      <c r="Q721" s="65">
        <f t="shared" ref="Q721" si="194">SUM(Q717:Q720)</f>
        <v>0</v>
      </c>
      <c r="R721" s="65">
        <f t="shared" ref="R721" si="195">SUM(R717:R720)</f>
        <v>0</v>
      </c>
      <c r="S721" s="65">
        <f t="shared" ref="S721" si="196">SUM(S717:S720)</f>
        <v>0</v>
      </c>
      <c r="T721" s="65">
        <f t="shared" ref="T721" si="197">SUM(T717:T720)</f>
        <v>0</v>
      </c>
      <c r="U721" s="65">
        <f t="shared" ref="U721" si="198">SUM(U717:U720)</f>
        <v>0</v>
      </c>
      <c r="V721" s="65">
        <f t="shared" ref="V721" si="199">SUM(V717:V720)</f>
        <v>0</v>
      </c>
      <c r="W721" s="349"/>
      <c r="X721" s="141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</row>
    <row r="722" spans="1:197" ht="13.5" hidden="1" customHeight="1">
      <c r="A722" s="351">
        <v>80</v>
      </c>
      <c r="B722" s="395" t="s">
        <v>223</v>
      </c>
      <c r="C722" s="394">
        <v>2024</v>
      </c>
      <c r="D722" s="352">
        <v>2025</v>
      </c>
      <c r="E722" s="430" t="s">
        <v>27</v>
      </c>
      <c r="F722" s="341">
        <f>W722</f>
        <v>0</v>
      </c>
      <c r="G722" s="382">
        <v>90095</v>
      </c>
      <c r="H722" s="89">
        <v>6050</v>
      </c>
      <c r="I722" s="209" t="s">
        <v>28</v>
      </c>
      <c r="J722" s="65"/>
      <c r="K722" s="65"/>
      <c r="L722" s="84"/>
      <c r="M722" s="295">
        <v>0</v>
      </c>
      <c r="N722" s="62"/>
      <c r="O722" s="62"/>
      <c r="P722" s="62"/>
      <c r="Q722" s="62"/>
      <c r="R722" s="62"/>
      <c r="S722" s="62"/>
      <c r="T722" s="62"/>
      <c r="U722" s="62"/>
      <c r="V722" s="62"/>
      <c r="W722" s="349">
        <f>SUM(L726:O726)</f>
        <v>0</v>
      </c>
      <c r="X722" s="141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</row>
    <row r="723" spans="1:197" ht="13.5" hidden="1" customHeight="1">
      <c r="A723" s="351"/>
      <c r="B723" s="395"/>
      <c r="C723" s="394"/>
      <c r="D723" s="352"/>
      <c r="E723" s="430"/>
      <c r="F723" s="341"/>
      <c r="G723" s="382"/>
      <c r="H723" s="86"/>
      <c r="I723" s="209" t="s">
        <v>31</v>
      </c>
      <c r="J723" s="65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349"/>
      <c r="X723" s="141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</row>
    <row r="724" spans="1:197" ht="13.5" hidden="1" customHeight="1">
      <c r="A724" s="351"/>
      <c r="B724" s="395"/>
      <c r="C724" s="394"/>
      <c r="D724" s="352"/>
      <c r="E724" s="430"/>
      <c r="F724" s="341"/>
      <c r="G724" s="382"/>
      <c r="H724" s="86"/>
      <c r="I724" s="209" t="s">
        <v>30</v>
      </c>
      <c r="J724" s="65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349"/>
      <c r="X724" s="141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</row>
    <row r="725" spans="1:197" ht="13.5" hidden="1" customHeight="1">
      <c r="A725" s="351"/>
      <c r="B725" s="395"/>
      <c r="C725" s="394"/>
      <c r="D725" s="352"/>
      <c r="E725" s="430"/>
      <c r="F725" s="341"/>
      <c r="G725" s="382"/>
      <c r="H725" s="86">
        <v>6050</v>
      </c>
      <c r="I725" s="60" t="s">
        <v>70</v>
      </c>
      <c r="J725" s="65"/>
      <c r="K725" s="65"/>
      <c r="L725" s="84">
        <v>0</v>
      </c>
      <c r="M725" s="295">
        <v>0</v>
      </c>
      <c r="N725" s="62"/>
      <c r="O725" s="62"/>
      <c r="P725" s="62"/>
      <c r="Q725" s="62"/>
      <c r="R725" s="62"/>
      <c r="S725" s="62"/>
      <c r="T725" s="62"/>
      <c r="U725" s="62"/>
      <c r="V725" s="62"/>
      <c r="W725" s="349"/>
      <c r="X725" s="141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</row>
    <row r="726" spans="1:197" ht="13.5" hidden="1" customHeight="1">
      <c r="A726" s="351"/>
      <c r="B726" s="395"/>
      <c r="C726" s="394"/>
      <c r="D726" s="352"/>
      <c r="E726" s="430"/>
      <c r="F726" s="341"/>
      <c r="G726" s="382"/>
      <c r="H726" s="86"/>
      <c r="I726" s="64" t="s">
        <v>26</v>
      </c>
      <c r="J726" s="65"/>
      <c r="K726" s="65"/>
      <c r="L726" s="65">
        <f>SUM(L722:L725)</f>
        <v>0</v>
      </c>
      <c r="M726" s="65">
        <f t="shared" ref="M726" si="200">SUM(M722:M725)</f>
        <v>0</v>
      </c>
      <c r="N726" s="65">
        <f t="shared" ref="N726" si="201">SUM(N722:N725)</f>
        <v>0</v>
      </c>
      <c r="O726" s="65">
        <f t="shared" ref="O726" si="202">SUM(O722:O725)</f>
        <v>0</v>
      </c>
      <c r="P726" s="65">
        <f t="shared" ref="P726" si="203">SUM(P722:P725)</f>
        <v>0</v>
      </c>
      <c r="Q726" s="65">
        <f t="shared" ref="Q726" si="204">SUM(Q722:Q725)</f>
        <v>0</v>
      </c>
      <c r="R726" s="65">
        <f t="shared" ref="R726" si="205">SUM(R722:R725)</f>
        <v>0</v>
      </c>
      <c r="S726" s="65">
        <f t="shared" ref="S726" si="206">SUM(S722:S725)</f>
        <v>0</v>
      </c>
      <c r="T726" s="65">
        <f t="shared" ref="T726" si="207">SUM(T722:T725)</f>
        <v>0</v>
      </c>
      <c r="U726" s="65">
        <f t="shared" ref="U726" si="208">SUM(U722:U725)</f>
        <v>0</v>
      </c>
      <c r="V726" s="65">
        <f t="shared" ref="V726" si="209">SUM(V722:V725)</f>
        <v>0</v>
      </c>
      <c r="W726" s="349"/>
      <c r="X726" s="141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</row>
    <row r="727" spans="1:197" ht="13.5" hidden="1" customHeight="1">
      <c r="A727" s="375">
        <v>54</v>
      </c>
      <c r="B727" s="397" t="s">
        <v>177</v>
      </c>
      <c r="C727" s="400">
        <v>2020</v>
      </c>
      <c r="D727" s="404">
        <v>2023</v>
      </c>
      <c r="E727" s="430" t="s">
        <v>148</v>
      </c>
      <c r="F727" s="530">
        <f>W727</f>
        <v>0</v>
      </c>
      <c r="G727" s="382">
        <v>90095</v>
      </c>
      <c r="H727" s="86">
        <v>6050</v>
      </c>
      <c r="I727" s="58" t="s">
        <v>28</v>
      </c>
      <c r="J727" s="62"/>
      <c r="K727" s="62"/>
      <c r="L727" s="8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349">
        <f>SUM(L731:O731)</f>
        <v>0</v>
      </c>
      <c r="X727" s="148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49"/>
      <c r="BN727" s="149"/>
      <c r="BO727" s="149"/>
      <c r="BP727" s="149"/>
      <c r="BQ727" s="149"/>
      <c r="BR727" s="149"/>
      <c r="BS727" s="149"/>
      <c r="BT727" s="149"/>
      <c r="BU727" s="149"/>
      <c r="BV727" s="149"/>
      <c r="BW727" s="149"/>
      <c r="BX727" s="149"/>
      <c r="BY727" s="149"/>
      <c r="BZ727" s="149"/>
      <c r="CA727" s="149"/>
      <c r="CB727" s="149"/>
      <c r="CC727" s="149"/>
      <c r="CD727" s="149"/>
      <c r="CE727" s="149"/>
      <c r="CF727" s="149"/>
      <c r="CG727" s="149"/>
      <c r="CH727" s="149"/>
      <c r="CI727" s="149"/>
      <c r="CJ727" s="149"/>
      <c r="CK727" s="149"/>
      <c r="CL727" s="149"/>
      <c r="CM727" s="149"/>
      <c r="CN727" s="149"/>
      <c r="CO727" s="149"/>
      <c r="CP727" s="149"/>
      <c r="CQ727" s="149"/>
      <c r="CR727" s="149"/>
      <c r="CS727" s="149"/>
      <c r="CT727" s="149"/>
      <c r="CU727" s="149"/>
      <c r="CV727" s="149"/>
      <c r="CW727" s="149"/>
      <c r="CX727" s="149"/>
      <c r="CY727" s="149"/>
      <c r="CZ727" s="149"/>
      <c r="DA727" s="149"/>
      <c r="DB727" s="149"/>
      <c r="DC727" s="149"/>
      <c r="DD727" s="149"/>
      <c r="DE727" s="149"/>
      <c r="DF727" s="149"/>
      <c r="DG727" s="149"/>
      <c r="DH727" s="149"/>
      <c r="DI727" s="149"/>
      <c r="DJ727" s="149"/>
      <c r="DK727" s="149"/>
      <c r="DL727" s="149"/>
      <c r="DM727" s="149"/>
      <c r="DN727" s="149"/>
      <c r="DO727" s="149"/>
      <c r="DP727" s="149"/>
      <c r="DQ727" s="149"/>
      <c r="DR727" s="149"/>
      <c r="DS727" s="149"/>
      <c r="DT727" s="149"/>
      <c r="DU727" s="149"/>
      <c r="DV727" s="149"/>
      <c r="DW727" s="149"/>
      <c r="DX727" s="149"/>
      <c r="DY727" s="149"/>
      <c r="DZ727" s="149"/>
      <c r="EA727" s="149"/>
      <c r="EB727" s="149"/>
      <c r="EC727" s="149"/>
      <c r="ED727" s="149"/>
      <c r="EE727" s="149"/>
      <c r="EF727" s="149"/>
      <c r="EG727" s="149"/>
      <c r="EH727" s="149"/>
      <c r="EI727" s="149"/>
      <c r="EJ727" s="149"/>
      <c r="EK727" s="149"/>
      <c r="EL727" s="149"/>
      <c r="EM727" s="149"/>
      <c r="EN727" s="149"/>
      <c r="EO727" s="149"/>
      <c r="EP727" s="149"/>
      <c r="EQ727" s="149"/>
      <c r="ER727" s="149"/>
      <c r="ES727" s="149"/>
      <c r="ET727" s="149"/>
      <c r="EU727" s="149"/>
      <c r="EV727" s="149"/>
      <c r="EW727" s="149"/>
      <c r="EX727" s="149"/>
      <c r="EY727" s="149"/>
      <c r="EZ727" s="149"/>
      <c r="FA727" s="149"/>
      <c r="FB727" s="149"/>
      <c r="FC727" s="149"/>
      <c r="FD727" s="149"/>
      <c r="FE727" s="149"/>
      <c r="FF727" s="149"/>
      <c r="FG727" s="149"/>
      <c r="FH727" s="149"/>
      <c r="FI727" s="149"/>
      <c r="FJ727" s="149"/>
      <c r="FK727" s="149"/>
      <c r="FL727" s="149"/>
      <c r="FM727" s="149"/>
      <c r="FN727" s="149"/>
      <c r="FO727" s="149"/>
      <c r="FP727" s="149"/>
      <c r="FQ727" s="149"/>
      <c r="FR727" s="149"/>
      <c r="FS727" s="149"/>
      <c r="FT727" s="149"/>
      <c r="FU727" s="149"/>
      <c r="FV727" s="149"/>
      <c r="FW727" s="149"/>
      <c r="FX727" s="149"/>
      <c r="FY727" s="149"/>
      <c r="FZ727" s="149"/>
      <c r="GA727" s="149"/>
      <c r="GB727" s="149"/>
      <c r="GC727" s="149"/>
      <c r="GD727" s="149"/>
      <c r="GE727" s="149"/>
      <c r="GF727" s="149"/>
      <c r="GG727" s="149"/>
      <c r="GH727" s="149"/>
      <c r="GI727" s="149"/>
      <c r="GJ727" s="149"/>
      <c r="GK727" s="149"/>
      <c r="GL727" s="149"/>
      <c r="GM727" s="149"/>
      <c r="GN727" s="96"/>
      <c r="GO727" s="96"/>
    </row>
    <row r="728" spans="1:197" ht="13.5" hidden="1" customHeight="1">
      <c r="A728" s="376"/>
      <c r="B728" s="398"/>
      <c r="C728" s="401"/>
      <c r="D728" s="405"/>
      <c r="E728" s="430"/>
      <c r="F728" s="531"/>
      <c r="G728" s="382"/>
      <c r="H728" s="86"/>
      <c r="I728" s="58" t="s">
        <v>31</v>
      </c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349"/>
      <c r="X728" s="148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49"/>
      <c r="BN728" s="149"/>
      <c r="BO728" s="149"/>
      <c r="BP728" s="149"/>
      <c r="BQ728" s="149"/>
      <c r="BR728" s="149"/>
      <c r="BS728" s="149"/>
      <c r="BT728" s="149"/>
      <c r="BU728" s="149"/>
      <c r="BV728" s="149"/>
      <c r="BW728" s="149"/>
      <c r="BX728" s="149"/>
      <c r="BY728" s="149"/>
      <c r="BZ728" s="149"/>
      <c r="CA728" s="149"/>
      <c r="CB728" s="149"/>
      <c r="CC728" s="149"/>
      <c r="CD728" s="149"/>
      <c r="CE728" s="149"/>
      <c r="CF728" s="149"/>
      <c r="CG728" s="149"/>
      <c r="CH728" s="149"/>
      <c r="CI728" s="149"/>
      <c r="CJ728" s="149"/>
      <c r="CK728" s="149"/>
      <c r="CL728" s="149"/>
      <c r="CM728" s="149"/>
      <c r="CN728" s="149"/>
      <c r="CO728" s="149"/>
      <c r="CP728" s="149"/>
      <c r="CQ728" s="149"/>
      <c r="CR728" s="149"/>
      <c r="CS728" s="149"/>
      <c r="CT728" s="149"/>
      <c r="CU728" s="149"/>
      <c r="CV728" s="149"/>
      <c r="CW728" s="149"/>
      <c r="CX728" s="149"/>
      <c r="CY728" s="149"/>
      <c r="CZ728" s="149"/>
      <c r="DA728" s="149"/>
      <c r="DB728" s="149"/>
      <c r="DC728" s="149"/>
      <c r="DD728" s="149"/>
      <c r="DE728" s="149"/>
      <c r="DF728" s="149"/>
      <c r="DG728" s="149"/>
      <c r="DH728" s="149"/>
      <c r="DI728" s="149"/>
      <c r="DJ728" s="149"/>
      <c r="DK728" s="149"/>
      <c r="DL728" s="149"/>
      <c r="DM728" s="149"/>
      <c r="DN728" s="149"/>
      <c r="DO728" s="149"/>
      <c r="DP728" s="149"/>
      <c r="DQ728" s="149"/>
      <c r="DR728" s="149"/>
      <c r="DS728" s="149"/>
      <c r="DT728" s="149"/>
      <c r="DU728" s="149"/>
      <c r="DV728" s="149"/>
      <c r="DW728" s="149"/>
      <c r="DX728" s="149"/>
      <c r="DY728" s="149"/>
      <c r="DZ728" s="149"/>
      <c r="EA728" s="149"/>
      <c r="EB728" s="149"/>
      <c r="EC728" s="149"/>
      <c r="ED728" s="149"/>
      <c r="EE728" s="149"/>
      <c r="EF728" s="149"/>
      <c r="EG728" s="149"/>
      <c r="EH728" s="149"/>
      <c r="EI728" s="149"/>
      <c r="EJ728" s="149"/>
      <c r="EK728" s="149"/>
      <c r="EL728" s="149"/>
      <c r="EM728" s="149"/>
      <c r="EN728" s="149"/>
      <c r="EO728" s="149"/>
      <c r="EP728" s="149"/>
      <c r="EQ728" s="149"/>
      <c r="ER728" s="149"/>
      <c r="ES728" s="149"/>
      <c r="ET728" s="149"/>
      <c r="EU728" s="149"/>
      <c r="EV728" s="149"/>
      <c r="EW728" s="149"/>
      <c r="EX728" s="149"/>
      <c r="EY728" s="149"/>
      <c r="EZ728" s="149"/>
      <c r="FA728" s="149"/>
      <c r="FB728" s="149"/>
      <c r="FC728" s="149"/>
      <c r="FD728" s="149"/>
      <c r="FE728" s="149"/>
      <c r="FF728" s="149"/>
      <c r="FG728" s="149"/>
      <c r="FH728" s="149"/>
      <c r="FI728" s="149"/>
      <c r="FJ728" s="149"/>
      <c r="FK728" s="149"/>
      <c r="FL728" s="149"/>
      <c r="FM728" s="149"/>
      <c r="FN728" s="149"/>
      <c r="FO728" s="149"/>
      <c r="FP728" s="149"/>
      <c r="FQ728" s="149"/>
      <c r="FR728" s="149"/>
      <c r="FS728" s="149"/>
      <c r="FT728" s="149"/>
      <c r="FU728" s="149"/>
      <c r="FV728" s="149"/>
      <c r="FW728" s="149"/>
      <c r="FX728" s="149"/>
      <c r="FY728" s="149"/>
      <c r="FZ728" s="149"/>
      <c r="GA728" s="149"/>
      <c r="GB728" s="149"/>
      <c r="GC728" s="149"/>
      <c r="GD728" s="149"/>
      <c r="GE728" s="149"/>
      <c r="GF728" s="149"/>
      <c r="GG728" s="149"/>
      <c r="GH728" s="149"/>
      <c r="GI728" s="149"/>
      <c r="GJ728" s="149"/>
      <c r="GK728" s="149"/>
      <c r="GL728" s="149"/>
      <c r="GM728" s="149"/>
      <c r="GN728" s="96"/>
      <c r="GO728" s="96"/>
    </row>
    <row r="729" spans="1:197" ht="13.5" hidden="1" customHeight="1">
      <c r="A729" s="376"/>
      <c r="B729" s="398"/>
      <c r="C729" s="401"/>
      <c r="D729" s="405"/>
      <c r="E729" s="430"/>
      <c r="F729" s="531"/>
      <c r="G729" s="382"/>
      <c r="H729" s="86"/>
      <c r="I729" s="58" t="s">
        <v>30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349"/>
      <c r="X729" s="148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49"/>
      <c r="BN729" s="149"/>
      <c r="BO729" s="149"/>
      <c r="BP729" s="149"/>
      <c r="BQ729" s="149"/>
      <c r="BR729" s="149"/>
      <c r="BS729" s="149"/>
      <c r="BT729" s="149"/>
      <c r="BU729" s="149"/>
      <c r="BV729" s="149"/>
      <c r="BW729" s="149"/>
      <c r="BX729" s="149"/>
      <c r="BY729" s="149"/>
      <c r="BZ729" s="149"/>
      <c r="CA729" s="149"/>
      <c r="CB729" s="149"/>
      <c r="CC729" s="149"/>
      <c r="CD729" s="149"/>
      <c r="CE729" s="149"/>
      <c r="CF729" s="149"/>
      <c r="CG729" s="149"/>
      <c r="CH729" s="149"/>
      <c r="CI729" s="149"/>
      <c r="CJ729" s="149"/>
      <c r="CK729" s="149"/>
      <c r="CL729" s="149"/>
      <c r="CM729" s="149"/>
      <c r="CN729" s="149"/>
      <c r="CO729" s="149"/>
      <c r="CP729" s="149"/>
      <c r="CQ729" s="149"/>
      <c r="CR729" s="149"/>
      <c r="CS729" s="149"/>
      <c r="CT729" s="149"/>
      <c r="CU729" s="149"/>
      <c r="CV729" s="149"/>
      <c r="CW729" s="149"/>
      <c r="CX729" s="149"/>
      <c r="CY729" s="149"/>
      <c r="CZ729" s="149"/>
      <c r="DA729" s="149"/>
      <c r="DB729" s="149"/>
      <c r="DC729" s="149"/>
      <c r="DD729" s="149"/>
      <c r="DE729" s="149"/>
      <c r="DF729" s="149"/>
      <c r="DG729" s="149"/>
      <c r="DH729" s="149"/>
      <c r="DI729" s="149"/>
      <c r="DJ729" s="149"/>
      <c r="DK729" s="149"/>
      <c r="DL729" s="149"/>
      <c r="DM729" s="149"/>
      <c r="DN729" s="149"/>
      <c r="DO729" s="149"/>
      <c r="DP729" s="149"/>
      <c r="DQ729" s="149"/>
      <c r="DR729" s="149"/>
      <c r="DS729" s="149"/>
      <c r="DT729" s="149"/>
      <c r="DU729" s="149"/>
      <c r="DV729" s="149"/>
      <c r="DW729" s="149"/>
      <c r="DX729" s="149"/>
      <c r="DY729" s="149"/>
      <c r="DZ729" s="149"/>
      <c r="EA729" s="149"/>
      <c r="EB729" s="149"/>
      <c r="EC729" s="149"/>
      <c r="ED729" s="149"/>
      <c r="EE729" s="149"/>
      <c r="EF729" s="149"/>
      <c r="EG729" s="149"/>
      <c r="EH729" s="149"/>
      <c r="EI729" s="149"/>
      <c r="EJ729" s="149"/>
      <c r="EK729" s="149"/>
      <c r="EL729" s="149"/>
      <c r="EM729" s="149"/>
      <c r="EN729" s="149"/>
      <c r="EO729" s="149"/>
      <c r="EP729" s="149"/>
      <c r="EQ729" s="149"/>
      <c r="ER729" s="149"/>
      <c r="ES729" s="149"/>
      <c r="ET729" s="149"/>
      <c r="EU729" s="149"/>
      <c r="EV729" s="149"/>
      <c r="EW729" s="149"/>
      <c r="EX729" s="149"/>
      <c r="EY729" s="149"/>
      <c r="EZ729" s="149"/>
      <c r="FA729" s="149"/>
      <c r="FB729" s="149"/>
      <c r="FC729" s="149"/>
      <c r="FD729" s="149"/>
      <c r="FE729" s="149"/>
      <c r="FF729" s="149"/>
      <c r="FG729" s="149"/>
      <c r="FH729" s="149"/>
      <c r="FI729" s="149"/>
      <c r="FJ729" s="149"/>
      <c r="FK729" s="149"/>
      <c r="FL729" s="149"/>
      <c r="FM729" s="149"/>
      <c r="FN729" s="149"/>
      <c r="FO729" s="149"/>
      <c r="FP729" s="149"/>
      <c r="FQ729" s="149"/>
      <c r="FR729" s="149"/>
      <c r="FS729" s="149"/>
      <c r="FT729" s="149"/>
      <c r="FU729" s="149"/>
      <c r="FV729" s="149"/>
      <c r="FW729" s="149"/>
      <c r="FX729" s="149"/>
      <c r="FY729" s="149"/>
      <c r="FZ729" s="149"/>
      <c r="GA729" s="149"/>
      <c r="GB729" s="149"/>
      <c r="GC729" s="149"/>
      <c r="GD729" s="149"/>
      <c r="GE729" s="149"/>
      <c r="GF729" s="149"/>
      <c r="GG729" s="149"/>
      <c r="GH729" s="149"/>
      <c r="GI729" s="149"/>
      <c r="GJ729" s="149"/>
      <c r="GK729" s="149"/>
      <c r="GL729" s="149"/>
      <c r="GM729" s="149"/>
      <c r="GN729" s="96"/>
      <c r="GO729" s="96"/>
    </row>
    <row r="730" spans="1:197" ht="13.5" hidden="1" customHeight="1">
      <c r="A730" s="376"/>
      <c r="B730" s="398"/>
      <c r="C730" s="401"/>
      <c r="D730" s="405"/>
      <c r="E730" s="430"/>
      <c r="F730" s="531"/>
      <c r="G730" s="382"/>
      <c r="H730" s="86">
        <v>6050</v>
      </c>
      <c r="I730" s="61" t="s">
        <v>70</v>
      </c>
      <c r="J730" s="62"/>
      <c r="K730" s="62"/>
      <c r="L730" s="84"/>
      <c r="M730" s="84"/>
      <c r="N730" s="62"/>
      <c r="O730" s="62"/>
      <c r="P730" s="62"/>
      <c r="Q730" s="62"/>
      <c r="R730" s="62"/>
      <c r="S730" s="62"/>
      <c r="T730" s="62"/>
      <c r="U730" s="62"/>
      <c r="V730" s="62"/>
      <c r="W730" s="349"/>
      <c r="X730" s="148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49"/>
      <c r="BN730" s="149"/>
      <c r="BO730" s="149"/>
      <c r="BP730" s="149"/>
      <c r="BQ730" s="149"/>
      <c r="BR730" s="149"/>
      <c r="BS730" s="149"/>
      <c r="BT730" s="149"/>
      <c r="BU730" s="149"/>
      <c r="BV730" s="149"/>
      <c r="BW730" s="149"/>
      <c r="BX730" s="149"/>
      <c r="BY730" s="149"/>
      <c r="BZ730" s="149"/>
      <c r="CA730" s="149"/>
      <c r="CB730" s="149"/>
      <c r="CC730" s="149"/>
      <c r="CD730" s="149"/>
      <c r="CE730" s="149"/>
      <c r="CF730" s="149"/>
      <c r="CG730" s="149"/>
      <c r="CH730" s="149"/>
      <c r="CI730" s="149"/>
      <c r="CJ730" s="149"/>
      <c r="CK730" s="149"/>
      <c r="CL730" s="149"/>
      <c r="CM730" s="149"/>
      <c r="CN730" s="149"/>
      <c r="CO730" s="149"/>
      <c r="CP730" s="149"/>
      <c r="CQ730" s="149"/>
      <c r="CR730" s="149"/>
      <c r="CS730" s="149"/>
      <c r="CT730" s="149"/>
      <c r="CU730" s="149"/>
      <c r="CV730" s="149"/>
      <c r="CW730" s="149"/>
      <c r="CX730" s="149"/>
      <c r="CY730" s="149"/>
      <c r="CZ730" s="149"/>
      <c r="DA730" s="149"/>
      <c r="DB730" s="149"/>
      <c r="DC730" s="149"/>
      <c r="DD730" s="149"/>
      <c r="DE730" s="149"/>
      <c r="DF730" s="149"/>
      <c r="DG730" s="149"/>
      <c r="DH730" s="149"/>
      <c r="DI730" s="149"/>
      <c r="DJ730" s="149"/>
      <c r="DK730" s="149"/>
      <c r="DL730" s="149"/>
      <c r="DM730" s="149"/>
      <c r="DN730" s="149"/>
      <c r="DO730" s="149"/>
      <c r="DP730" s="149"/>
      <c r="DQ730" s="149"/>
      <c r="DR730" s="149"/>
      <c r="DS730" s="149"/>
      <c r="DT730" s="149"/>
      <c r="DU730" s="149"/>
      <c r="DV730" s="149"/>
      <c r="DW730" s="149"/>
      <c r="DX730" s="149"/>
      <c r="DY730" s="149"/>
      <c r="DZ730" s="149"/>
      <c r="EA730" s="149"/>
      <c r="EB730" s="149"/>
      <c r="EC730" s="149"/>
      <c r="ED730" s="149"/>
      <c r="EE730" s="149"/>
      <c r="EF730" s="149"/>
      <c r="EG730" s="149"/>
      <c r="EH730" s="149"/>
      <c r="EI730" s="149"/>
      <c r="EJ730" s="149"/>
      <c r="EK730" s="149"/>
      <c r="EL730" s="149"/>
      <c r="EM730" s="149"/>
      <c r="EN730" s="149"/>
      <c r="EO730" s="149"/>
      <c r="EP730" s="149"/>
      <c r="EQ730" s="149"/>
      <c r="ER730" s="149"/>
      <c r="ES730" s="149"/>
      <c r="ET730" s="149"/>
      <c r="EU730" s="149"/>
      <c r="EV730" s="149"/>
      <c r="EW730" s="149"/>
      <c r="EX730" s="149"/>
      <c r="EY730" s="149"/>
      <c r="EZ730" s="149"/>
      <c r="FA730" s="149"/>
      <c r="FB730" s="149"/>
      <c r="FC730" s="149"/>
      <c r="FD730" s="149"/>
      <c r="FE730" s="149"/>
      <c r="FF730" s="149"/>
      <c r="FG730" s="149"/>
      <c r="FH730" s="149"/>
      <c r="FI730" s="149"/>
      <c r="FJ730" s="149"/>
      <c r="FK730" s="149"/>
      <c r="FL730" s="149"/>
      <c r="FM730" s="149"/>
      <c r="FN730" s="149"/>
      <c r="FO730" s="149"/>
      <c r="FP730" s="149"/>
      <c r="FQ730" s="149"/>
      <c r="FR730" s="149"/>
      <c r="FS730" s="149"/>
      <c r="FT730" s="149"/>
      <c r="FU730" s="149"/>
      <c r="FV730" s="149"/>
      <c r="FW730" s="149"/>
      <c r="FX730" s="149"/>
      <c r="FY730" s="149"/>
      <c r="FZ730" s="149"/>
      <c r="GA730" s="149"/>
      <c r="GB730" s="149"/>
      <c r="GC730" s="149"/>
      <c r="GD730" s="149"/>
      <c r="GE730" s="149"/>
      <c r="GF730" s="149"/>
      <c r="GG730" s="149"/>
      <c r="GH730" s="149"/>
      <c r="GI730" s="149"/>
      <c r="GJ730" s="149"/>
      <c r="GK730" s="149"/>
      <c r="GL730" s="149"/>
      <c r="GM730" s="149"/>
      <c r="GN730" s="96"/>
      <c r="GO730" s="96"/>
    </row>
    <row r="731" spans="1:197" ht="13.5" hidden="1" customHeight="1">
      <c r="A731" s="377"/>
      <c r="B731" s="399"/>
      <c r="C731" s="402"/>
      <c r="D731" s="406"/>
      <c r="E731" s="430"/>
      <c r="F731" s="532"/>
      <c r="G731" s="382"/>
      <c r="I731" s="64" t="s">
        <v>26</v>
      </c>
      <c r="J731" s="65"/>
      <c r="K731" s="65"/>
      <c r="L731" s="65">
        <f>SUM(L727:L730)</f>
        <v>0</v>
      </c>
      <c r="M731" s="65">
        <f t="shared" ref="M731:V731" si="210">SUM(M727:M730)</f>
        <v>0</v>
      </c>
      <c r="N731" s="65">
        <f t="shared" si="210"/>
        <v>0</v>
      </c>
      <c r="O731" s="65">
        <f t="shared" si="210"/>
        <v>0</v>
      </c>
      <c r="P731" s="65">
        <f t="shared" si="210"/>
        <v>0</v>
      </c>
      <c r="Q731" s="65">
        <f t="shared" si="210"/>
        <v>0</v>
      </c>
      <c r="R731" s="65">
        <f t="shared" si="210"/>
        <v>0</v>
      </c>
      <c r="S731" s="65">
        <f t="shared" si="210"/>
        <v>0</v>
      </c>
      <c r="T731" s="65">
        <f t="shared" si="210"/>
        <v>0</v>
      </c>
      <c r="U731" s="65">
        <f t="shared" si="210"/>
        <v>0</v>
      </c>
      <c r="V731" s="65">
        <f t="shared" si="210"/>
        <v>0</v>
      </c>
      <c r="W731" s="349"/>
      <c r="X731" s="148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49"/>
      <c r="BN731" s="149"/>
      <c r="BO731" s="149"/>
      <c r="BP731" s="149"/>
      <c r="BQ731" s="149"/>
      <c r="BR731" s="149"/>
      <c r="BS731" s="149"/>
      <c r="BT731" s="149"/>
      <c r="BU731" s="149"/>
      <c r="BV731" s="149"/>
      <c r="BW731" s="149"/>
      <c r="BX731" s="149"/>
      <c r="BY731" s="149"/>
      <c r="BZ731" s="149"/>
      <c r="CA731" s="149"/>
      <c r="CB731" s="149"/>
      <c r="CC731" s="149"/>
      <c r="CD731" s="149"/>
      <c r="CE731" s="149"/>
      <c r="CF731" s="149"/>
      <c r="CG731" s="149"/>
      <c r="CH731" s="149"/>
      <c r="CI731" s="149"/>
      <c r="CJ731" s="149"/>
      <c r="CK731" s="149"/>
      <c r="CL731" s="149"/>
      <c r="CM731" s="149"/>
      <c r="CN731" s="149"/>
      <c r="CO731" s="149"/>
      <c r="CP731" s="149"/>
      <c r="CQ731" s="149"/>
      <c r="CR731" s="149"/>
      <c r="CS731" s="149"/>
      <c r="CT731" s="149"/>
      <c r="CU731" s="149"/>
      <c r="CV731" s="149"/>
      <c r="CW731" s="149"/>
      <c r="CX731" s="149"/>
      <c r="CY731" s="149"/>
      <c r="CZ731" s="149"/>
      <c r="DA731" s="149"/>
      <c r="DB731" s="149"/>
      <c r="DC731" s="149"/>
      <c r="DD731" s="149"/>
      <c r="DE731" s="149"/>
      <c r="DF731" s="149"/>
      <c r="DG731" s="149"/>
      <c r="DH731" s="149"/>
      <c r="DI731" s="149"/>
      <c r="DJ731" s="149"/>
      <c r="DK731" s="149"/>
      <c r="DL731" s="149"/>
      <c r="DM731" s="149"/>
      <c r="DN731" s="149"/>
      <c r="DO731" s="149"/>
      <c r="DP731" s="149"/>
      <c r="DQ731" s="149"/>
      <c r="DR731" s="149"/>
      <c r="DS731" s="149"/>
      <c r="DT731" s="149"/>
      <c r="DU731" s="149"/>
      <c r="DV731" s="149"/>
      <c r="DW731" s="149"/>
      <c r="DX731" s="149"/>
      <c r="DY731" s="149"/>
      <c r="DZ731" s="149"/>
      <c r="EA731" s="149"/>
      <c r="EB731" s="149"/>
      <c r="EC731" s="149"/>
      <c r="ED731" s="149"/>
      <c r="EE731" s="149"/>
      <c r="EF731" s="149"/>
      <c r="EG731" s="149"/>
      <c r="EH731" s="149"/>
      <c r="EI731" s="149"/>
      <c r="EJ731" s="149"/>
      <c r="EK731" s="149"/>
      <c r="EL731" s="149"/>
      <c r="EM731" s="149"/>
      <c r="EN731" s="149"/>
      <c r="EO731" s="149"/>
      <c r="EP731" s="149"/>
      <c r="EQ731" s="149"/>
      <c r="ER731" s="149"/>
      <c r="ES731" s="149"/>
      <c r="ET731" s="149"/>
      <c r="EU731" s="149"/>
      <c r="EV731" s="149"/>
      <c r="EW731" s="149"/>
      <c r="EX731" s="149"/>
      <c r="EY731" s="149"/>
      <c r="EZ731" s="149"/>
      <c r="FA731" s="149"/>
      <c r="FB731" s="149"/>
      <c r="FC731" s="149"/>
      <c r="FD731" s="149"/>
      <c r="FE731" s="149"/>
      <c r="FF731" s="149"/>
      <c r="FG731" s="149"/>
      <c r="FH731" s="149"/>
      <c r="FI731" s="149"/>
      <c r="FJ731" s="149"/>
      <c r="FK731" s="149"/>
      <c r="FL731" s="149"/>
      <c r="FM731" s="149"/>
      <c r="FN731" s="149"/>
      <c r="FO731" s="149"/>
      <c r="FP731" s="149"/>
      <c r="FQ731" s="149"/>
      <c r="FR731" s="149"/>
      <c r="FS731" s="149"/>
      <c r="FT731" s="149"/>
      <c r="FU731" s="149"/>
      <c r="FV731" s="149"/>
      <c r="FW731" s="149"/>
      <c r="FX731" s="149"/>
      <c r="FY731" s="149"/>
      <c r="FZ731" s="149"/>
      <c r="GA731" s="149"/>
      <c r="GB731" s="149"/>
      <c r="GC731" s="149"/>
      <c r="GD731" s="149"/>
      <c r="GE731" s="149"/>
      <c r="GF731" s="149"/>
      <c r="GG731" s="149"/>
      <c r="GH731" s="149"/>
      <c r="GI731" s="149"/>
      <c r="GJ731" s="149"/>
      <c r="GK731" s="149"/>
      <c r="GL731" s="149"/>
      <c r="GM731" s="149"/>
      <c r="GN731" s="96"/>
      <c r="GO731" s="96"/>
    </row>
    <row r="732" spans="1:197" ht="13.5" hidden="1" customHeight="1">
      <c r="A732" s="375">
        <v>82</v>
      </c>
      <c r="B732" s="359" t="s">
        <v>137</v>
      </c>
      <c r="C732" s="385">
        <v>2020</v>
      </c>
      <c r="D732" s="385">
        <v>2022</v>
      </c>
      <c r="E732" s="484" t="s">
        <v>167</v>
      </c>
      <c r="F732" s="378">
        <f>W732</f>
        <v>0</v>
      </c>
      <c r="G732" s="374">
        <v>90095</v>
      </c>
      <c r="I732" s="60" t="s">
        <v>28</v>
      </c>
      <c r="J732" s="77">
        <f>761165-761165</f>
        <v>0</v>
      </c>
      <c r="K732" s="77">
        <f>2165741-2165741</f>
        <v>0</v>
      </c>
      <c r="L732" s="87"/>
      <c r="M732" s="87"/>
      <c r="N732" s="77"/>
      <c r="O732" s="77"/>
      <c r="P732" s="77"/>
      <c r="Q732" s="77"/>
      <c r="R732" s="77"/>
      <c r="S732" s="77"/>
      <c r="T732" s="77"/>
      <c r="U732" s="77"/>
      <c r="V732" s="77"/>
      <c r="W732" s="349">
        <f>SUM(L736:O736)</f>
        <v>0</v>
      </c>
      <c r="X732" s="148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49"/>
      <c r="BN732" s="149"/>
      <c r="BO732" s="149"/>
      <c r="BP732" s="149"/>
      <c r="BQ732" s="149"/>
      <c r="BR732" s="149"/>
      <c r="BS732" s="149"/>
      <c r="BT732" s="149"/>
      <c r="BU732" s="149"/>
      <c r="BV732" s="149"/>
      <c r="BW732" s="149"/>
      <c r="BX732" s="149"/>
      <c r="BY732" s="149"/>
      <c r="BZ732" s="149"/>
      <c r="CA732" s="149"/>
      <c r="CB732" s="149"/>
      <c r="CC732" s="149"/>
      <c r="CD732" s="149"/>
      <c r="CE732" s="149"/>
      <c r="CF732" s="149"/>
      <c r="CG732" s="149"/>
      <c r="CH732" s="149"/>
      <c r="CI732" s="149"/>
      <c r="CJ732" s="149"/>
      <c r="CK732" s="149"/>
      <c r="CL732" s="149"/>
      <c r="CM732" s="149"/>
      <c r="CN732" s="149"/>
      <c r="CO732" s="149"/>
      <c r="CP732" s="149"/>
      <c r="CQ732" s="149"/>
      <c r="CR732" s="149"/>
      <c r="CS732" s="149"/>
      <c r="CT732" s="149"/>
      <c r="CU732" s="149"/>
      <c r="CV732" s="149"/>
      <c r="CW732" s="149"/>
      <c r="CX732" s="149"/>
      <c r="CY732" s="149"/>
      <c r="CZ732" s="149"/>
      <c r="DA732" s="149"/>
      <c r="DB732" s="149"/>
      <c r="DC732" s="149"/>
      <c r="DD732" s="149"/>
      <c r="DE732" s="149"/>
      <c r="DF732" s="149"/>
      <c r="DG732" s="149"/>
      <c r="DH732" s="149"/>
      <c r="DI732" s="149"/>
      <c r="DJ732" s="149"/>
      <c r="DK732" s="149"/>
      <c r="DL732" s="149"/>
      <c r="DM732" s="149"/>
      <c r="DN732" s="149"/>
      <c r="DO732" s="149"/>
      <c r="DP732" s="149"/>
      <c r="DQ732" s="149"/>
      <c r="DR732" s="149"/>
      <c r="DS732" s="149"/>
      <c r="DT732" s="149"/>
      <c r="DU732" s="149"/>
      <c r="DV732" s="149"/>
      <c r="DW732" s="149"/>
      <c r="DX732" s="149"/>
      <c r="DY732" s="149"/>
      <c r="DZ732" s="149"/>
      <c r="EA732" s="149"/>
      <c r="EB732" s="149"/>
      <c r="EC732" s="149"/>
      <c r="ED732" s="149"/>
      <c r="EE732" s="149"/>
      <c r="EF732" s="149"/>
      <c r="EG732" s="149"/>
      <c r="EH732" s="149"/>
      <c r="EI732" s="149"/>
      <c r="EJ732" s="149"/>
      <c r="EK732" s="149"/>
      <c r="EL732" s="149"/>
      <c r="EM732" s="149"/>
      <c r="EN732" s="149"/>
      <c r="EO732" s="149"/>
      <c r="EP732" s="149"/>
      <c r="EQ732" s="149"/>
      <c r="ER732" s="149"/>
      <c r="ES732" s="149"/>
      <c r="ET732" s="149"/>
      <c r="EU732" s="149"/>
      <c r="EV732" s="149"/>
      <c r="EW732" s="149"/>
      <c r="EX732" s="149"/>
      <c r="EY732" s="149"/>
      <c r="EZ732" s="149"/>
      <c r="FA732" s="149"/>
      <c r="FB732" s="149"/>
      <c r="FC732" s="149"/>
      <c r="FD732" s="149"/>
      <c r="FE732" s="149"/>
      <c r="FF732" s="149"/>
      <c r="FG732" s="149"/>
      <c r="FH732" s="149"/>
      <c r="FI732" s="149"/>
      <c r="FJ732" s="149"/>
      <c r="FK732" s="149"/>
      <c r="FL732" s="149"/>
      <c r="FM732" s="149"/>
      <c r="FN732" s="149"/>
      <c r="FO732" s="149"/>
      <c r="FP732" s="149"/>
      <c r="FQ732" s="149"/>
      <c r="FR732" s="149"/>
      <c r="FS732" s="149"/>
      <c r="FT732" s="149"/>
      <c r="FU732" s="149"/>
      <c r="FV732" s="149"/>
      <c r="FW732" s="149"/>
      <c r="FX732" s="149"/>
      <c r="FY732" s="149"/>
      <c r="FZ732" s="149"/>
      <c r="GA732" s="149"/>
      <c r="GB732" s="149"/>
      <c r="GC732" s="149"/>
      <c r="GD732" s="149"/>
      <c r="GE732" s="149"/>
      <c r="GF732" s="149"/>
      <c r="GG732" s="149"/>
      <c r="GH732" s="149"/>
      <c r="GI732" s="149"/>
      <c r="GJ732" s="149"/>
      <c r="GK732" s="149"/>
      <c r="GL732" s="149"/>
      <c r="GM732" s="149"/>
      <c r="GN732" s="96"/>
      <c r="GO732" s="96"/>
    </row>
    <row r="733" spans="1:197" ht="13.5" hidden="1" customHeight="1">
      <c r="A733" s="376"/>
      <c r="B733" s="359"/>
      <c r="C733" s="385"/>
      <c r="D733" s="385"/>
      <c r="E733" s="484"/>
      <c r="F733" s="378"/>
      <c r="G733" s="374"/>
      <c r="H733" s="89"/>
      <c r="I733" s="60" t="s">
        <v>31</v>
      </c>
      <c r="J733" s="77"/>
      <c r="K733" s="77"/>
      <c r="L733" s="77"/>
      <c r="M733" s="77"/>
      <c r="N733" s="70"/>
      <c r="O733" s="70"/>
      <c r="P733" s="70"/>
      <c r="Q733" s="70"/>
      <c r="R733" s="70"/>
      <c r="S733" s="70"/>
      <c r="T733" s="70"/>
      <c r="U733" s="70"/>
      <c r="V733" s="70"/>
      <c r="W733" s="349"/>
      <c r="X733" s="148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49"/>
      <c r="BN733" s="149"/>
      <c r="BO733" s="149"/>
      <c r="BP733" s="149"/>
      <c r="BQ733" s="149"/>
      <c r="BR733" s="149"/>
      <c r="BS733" s="149"/>
      <c r="BT733" s="149"/>
      <c r="BU733" s="149"/>
      <c r="BV733" s="149"/>
      <c r="BW733" s="149"/>
      <c r="BX733" s="149"/>
      <c r="BY733" s="149"/>
      <c r="BZ733" s="149"/>
      <c r="CA733" s="149"/>
      <c r="CB733" s="149"/>
      <c r="CC733" s="149"/>
      <c r="CD733" s="149"/>
      <c r="CE733" s="149"/>
      <c r="CF733" s="149"/>
      <c r="CG733" s="149"/>
      <c r="CH733" s="149"/>
      <c r="CI733" s="149"/>
      <c r="CJ733" s="149"/>
      <c r="CK733" s="149"/>
      <c r="CL733" s="149"/>
      <c r="CM733" s="149"/>
      <c r="CN733" s="149"/>
      <c r="CO733" s="149"/>
      <c r="CP733" s="149"/>
      <c r="CQ733" s="149"/>
      <c r="CR733" s="149"/>
      <c r="CS733" s="149"/>
      <c r="CT733" s="149"/>
      <c r="CU733" s="149"/>
      <c r="CV733" s="149"/>
      <c r="CW733" s="149"/>
      <c r="CX733" s="149"/>
      <c r="CY733" s="149"/>
      <c r="CZ733" s="149"/>
      <c r="DA733" s="149"/>
      <c r="DB733" s="149"/>
      <c r="DC733" s="149"/>
      <c r="DD733" s="149"/>
      <c r="DE733" s="149"/>
      <c r="DF733" s="149"/>
      <c r="DG733" s="149"/>
      <c r="DH733" s="149"/>
      <c r="DI733" s="149"/>
      <c r="DJ733" s="149"/>
      <c r="DK733" s="149"/>
      <c r="DL733" s="149"/>
      <c r="DM733" s="149"/>
      <c r="DN733" s="149"/>
      <c r="DO733" s="149"/>
      <c r="DP733" s="149"/>
      <c r="DQ733" s="149"/>
      <c r="DR733" s="149"/>
      <c r="DS733" s="149"/>
      <c r="DT733" s="149"/>
      <c r="DU733" s="149"/>
      <c r="DV733" s="149"/>
      <c r="DW733" s="149"/>
      <c r="DX733" s="149"/>
      <c r="DY733" s="149"/>
      <c r="DZ733" s="149"/>
      <c r="EA733" s="149"/>
      <c r="EB733" s="149"/>
      <c r="EC733" s="149"/>
      <c r="ED733" s="149"/>
      <c r="EE733" s="149"/>
      <c r="EF733" s="149"/>
      <c r="EG733" s="149"/>
      <c r="EH733" s="149"/>
      <c r="EI733" s="149"/>
      <c r="EJ733" s="149"/>
      <c r="EK733" s="149"/>
      <c r="EL733" s="149"/>
      <c r="EM733" s="149"/>
      <c r="EN733" s="149"/>
      <c r="EO733" s="149"/>
      <c r="EP733" s="149"/>
      <c r="EQ733" s="149"/>
      <c r="ER733" s="149"/>
      <c r="ES733" s="149"/>
      <c r="ET733" s="149"/>
      <c r="EU733" s="149"/>
      <c r="EV733" s="149"/>
      <c r="EW733" s="149"/>
      <c r="EX733" s="149"/>
      <c r="EY733" s="149"/>
      <c r="EZ733" s="149"/>
      <c r="FA733" s="149"/>
      <c r="FB733" s="149"/>
      <c r="FC733" s="149"/>
      <c r="FD733" s="149"/>
      <c r="FE733" s="149"/>
      <c r="FF733" s="149"/>
      <c r="FG733" s="149"/>
      <c r="FH733" s="149"/>
      <c r="FI733" s="149"/>
      <c r="FJ733" s="149"/>
      <c r="FK733" s="149"/>
      <c r="FL733" s="149"/>
      <c r="FM733" s="149"/>
      <c r="FN733" s="149"/>
      <c r="FO733" s="149"/>
      <c r="FP733" s="149"/>
      <c r="FQ733" s="149"/>
      <c r="FR733" s="149"/>
      <c r="FS733" s="149"/>
      <c r="FT733" s="149"/>
      <c r="FU733" s="149"/>
      <c r="FV733" s="149"/>
      <c r="FW733" s="149"/>
      <c r="FX733" s="149"/>
      <c r="FY733" s="149"/>
      <c r="FZ733" s="149"/>
      <c r="GA733" s="149"/>
      <c r="GB733" s="149"/>
      <c r="GC733" s="149"/>
      <c r="GD733" s="149"/>
      <c r="GE733" s="149"/>
      <c r="GF733" s="149"/>
      <c r="GG733" s="149"/>
      <c r="GH733" s="149"/>
      <c r="GI733" s="149"/>
      <c r="GJ733" s="149"/>
      <c r="GK733" s="149"/>
      <c r="GL733" s="149"/>
      <c r="GM733" s="149"/>
      <c r="GN733" s="96"/>
      <c r="GO733" s="96"/>
    </row>
    <row r="734" spans="1:197" ht="13.5" hidden="1" customHeight="1">
      <c r="A734" s="376"/>
      <c r="B734" s="359"/>
      <c r="C734" s="385"/>
      <c r="D734" s="385"/>
      <c r="E734" s="484"/>
      <c r="F734" s="378"/>
      <c r="G734" s="374"/>
      <c r="H734" s="89"/>
      <c r="I734" s="61" t="s">
        <v>166</v>
      </c>
      <c r="J734" s="71"/>
      <c r="K734" s="71"/>
      <c r="L734" s="87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349"/>
      <c r="X734" s="148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49"/>
      <c r="BN734" s="149"/>
      <c r="BO734" s="149"/>
      <c r="BP734" s="149"/>
      <c r="BQ734" s="149"/>
      <c r="BR734" s="149"/>
      <c r="BS734" s="149"/>
      <c r="BT734" s="149"/>
      <c r="BU734" s="149"/>
      <c r="BV734" s="149"/>
      <c r="BW734" s="149"/>
      <c r="BX734" s="149"/>
      <c r="BY734" s="149"/>
      <c r="BZ734" s="149"/>
      <c r="CA734" s="149"/>
      <c r="CB734" s="149"/>
      <c r="CC734" s="149"/>
      <c r="CD734" s="149"/>
      <c r="CE734" s="149"/>
      <c r="CF734" s="149"/>
      <c r="CG734" s="149"/>
      <c r="CH734" s="149"/>
      <c r="CI734" s="149"/>
      <c r="CJ734" s="149"/>
      <c r="CK734" s="149"/>
      <c r="CL734" s="149"/>
      <c r="CM734" s="149"/>
      <c r="CN734" s="149"/>
      <c r="CO734" s="149"/>
      <c r="CP734" s="149"/>
      <c r="CQ734" s="149"/>
      <c r="CR734" s="149"/>
      <c r="CS734" s="149"/>
      <c r="CT734" s="149"/>
      <c r="CU734" s="149"/>
      <c r="CV734" s="149"/>
      <c r="CW734" s="149"/>
      <c r="CX734" s="149"/>
      <c r="CY734" s="149"/>
      <c r="CZ734" s="149"/>
      <c r="DA734" s="149"/>
      <c r="DB734" s="149"/>
      <c r="DC734" s="149"/>
      <c r="DD734" s="149"/>
      <c r="DE734" s="149"/>
      <c r="DF734" s="149"/>
      <c r="DG734" s="149"/>
      <c r="DH734" s="149"/>
      <c r="DI734" s="149"/>
      <c r="DJ734" s="149"/>
      <c r="DK734" s="149"/>
      <c r="DL734" s="149"/>
      <c r="DM734" s="149"/>
      <c r="DN734" s="149"/>
      <c r="DO734" s="149"/>
      <c r="DP734" s="149"/>
      <c r="DQ734" s="149"/>
      <c r="DR734" s="149"/>
      <c r="DS734" s="149"/>
      <c r="DT734" s="149"/>
      <c r="DU734" s="149"/>
      <c r="DV734" s="149"/>
      <c r="DW734" s="149"/>
      <c r="DX734" s="149"/>
      <c r="DY734" s="149"/>
      <c r="DZ734" s="149"/>
      <c r="EA734" s="149"/>
      <c r="EB734" s="149"/>
      <c r="EC734" s="149"/>
      <c r="ED734" s="149"/>
      <c r="EE734" s="149"/>
      <c r="EF734" s="149"/>
      <c r="EG734" s="149"/>
      <c r="EH734" s="149"/>
      <c r="EI734" s="149"/>
      <c r="EJ734" s="149"/>
      <c r="EK734" s="149"/>
      <c r="EL734" s="149"/>
      <c r="EM734" s="149"/>
      <c r="EN734" s="149"/>
      <c r="EO734" s="149"/>
      <c r="EP734" s="149"/>
      <c r="EQ734" s="149"/>
      <c r="ER734" s="149"/>
      <c r="ES734" s="149"/>
      <c r="ET734" s="149"/>
      <c r="EU734" s="149"/>
      <c r="EV734" s="149"/>
      <c r="EW734" s="149"/>
      <c r="EX734" s="149"/>
      <c r="EY734" s="149"/>
      <c r="EZ734" s="149"/>
      <c r="FA734" s="149"/>
      <c r="FB734" s="149"/>
      <c r="FC734" s="149"/>
      <c r="FD734" s="149"/>
      <c r="FE734" s="149"/>
      <c r="FF734" s="149"/>
      <c r="FG734" s="149"/>
      <c r="FH734" s="149"/>
      <c r="FI734" s="149"/>
      <c r="FJ734" s="149"/>
      <c r="FK734" s="149"/>
      <c r="FL734" s="149"/>
      <c r="FM734" s="149"/>
      <c r="FN734" s="149"/>
      <c r="FO734" s="149"/>
      <c r="FP734" s="149"/>
      <c r="FQ734" s="149"/>
      <c r="FR734" s="149"/>
      <c r="FS734" s="149"/>
      <c r="FT734" s="149"/>
      <c r="FU734" s="149"/>
      <c r="FV734" s="149"/>
      <c r="FW734" s="149"/>
      <c r="FX734" s="149"/>
      <c r="FY734" s="149"/>
      <c r="FZ734" s="149"/>
      <c r="GA734" s="149"/>
      <c r="GB734" s="149"/>
      <c r="GC734" s="149"/>
      <c r="GD734" s="149"/>
      <c r="GE734" s="149"/>
      <c r="GF734" s="149"/>
      <c r="GG734" s="149"/>
      <c r="GH734" s="149"/>
      <c r="GI734" s="149"/>
      <c r="GJ734" s="149"/>
      <c r="GK734" s="149"/>
      <c r="GL734" s="149"/>
      <c r="GM734" s="149"/>
      <c r="GN734" s="96"/>
      <c r="GO734" s="96"/>
    </row>
    <row r="735" spans="1:197" ht="13.5" hidden="1" customHeight="1">
      <c r="A735" s="376"/>
      <c r="B735" s="359"/>
      <c r="C735" s="385"/>
      <c r="D735" s="385"/>
      <c r="E735" s="484"/>
      <c r="F735" s="378"/>
      <c r="G735" s="374"/>
      <c r="H735" s="89">
        <v>6050</v>
      </c>
      <c r="I735" s="61" t="s">
        <v>165</v>
      </c>
      <c r="J735" s="71"/>
      <c r="K735" s="71"/>
      <c r="L735" s="87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349"/>
      <c r="X735" s="148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  <c r="AK735" s="149"/>
      <c r="AL735" s="149"/>
      <c r="AM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  <c r="BJ735" s="149"/>
      <c r="BK735" s="149"/>
      <c r="BL735" s="149"/>
      <c r="BM735" s="149"/>
      <c r="BN735" s="149"/>
      <c r="BO735" s="149"/>
      <c r="BP735" s="149"/>
      <c r="BQ735" s="149"/>
      <c r="BR735" s="149"/>
      <c r="BS735" s="149"/>
      <c r="BT735" s="149"/>
      <c r="BU735" s="149"/>
      <c r="BV735" s="149"/>
      <c r="BW735" s="149"/>
      <c r="BX735" s="149"/>
      <c r="BY735" s="149"/>
      <c r="BZ735" s="149"/>
      <c r="CA735" s="149"/>
      <c r="CB735" s="149"/>
      <c r="CC735" s="149"/>
      <c r="CD735" s="149"/>
      <c r="CE735" s="149"/>
      <c r="CF735" s="149"/>
      <c r="CG735" s="149"/>
      <c r="CH735" s="149"/>
      <c r="CI735" s="149"/>
      <c r="CJ735" s="149"/>
      <c r="CK735" s="149"/>
      <c r="CL735" s="149"/>
      <c r="CM735" s="149"/>
      <c r="CN735" s="149"/>
      <c r="CO735" s="149"/>
      <c r="CP735" s="149"/>
      <c r="CQ735" s="149"/>
      <c r="CR735" s="149"/>
      <c r="CS735" s="149"/>
      <c r="CT735" s="149"/>
      <c r="CU735" s="149"/>
      <c r="CV735" s="149"/>
      <c r="CW735" s="149"/>
      <c r="CX735" s="149"/>
      <c r="CY735" s="149"/>
      <c r="CZ735" s="149"/>
      <c r="DA735" s="149"/>
      <c r="DB735" s="149"/>
      <c r="DC735" s="149"/>
      <c r="DD735" s="149"/>
      <c r="DE735" s="149"/>
      <c r="DF735" s="149"/>
      <c r="DG735" s="149"/>
      <c r="DH735" s="149"/>
      <c r="DI735" s="149"/>
      <c r="DJ735" s="149"/>
      <c r="DK735" s="149"/>
      <c r="DL735" s="149"/>
      <c r="DM735" s="149"/>
      <c r="DN735" s="149"/>
      <c r="DO735" s="149"/>
      <c r="DP735" s="149"/>
      <c r="DQ735" s="149"/>
      <c r="DR735" s="149"/>
      <c r="DS735" s="149"/>
      <c r="DT735" s="149"/>
      <c r="DU735" s="149"/>
      <c r="DV735" s="149"/>
      <c r="DW735" s="149"/>
      <c r="DX735" s="149"/>
      <c r="DY735" s="149"/>
      <c r="DZ735" s="149"/>
      <c r="EA735" s="149"/>
      <c r="EB735" s="149"/>
      <c r="EC735" s="149"/>
      <c r="ED735" s="149"/>
      <c r="EE735" s="149"/>
      <c r="EF735" s="149"/>
      <c r="EG735" s="149"/>
      <c r="EH735" s="149"/>
      <c r="EI735" s="149"/>
      <c r="EJ735" s="149"/>
      <c r="EK735" s="149"/>
      <c r="EL735" s="149"/>
      <c r="EM735" s="149"/>
      <c r="EN735" s="149"/>
      <c r="EO735" s="149"/>
      <c r="EP735" s="149"/>
      <c r="EQ735" s="149"/>
      <c r="ER735" s="149"/>
      <c r="ES735" s="149"/>
      <c r="ET735" s="149"/>
      <c r="EU735" s="149"/>
      <c r="EV735" s="149"/>
      <c r="EW735" s="149"/>
      <c r="EX735" s="149"/>
      <c r="EY735" s="149"/>
      <c r="EZ735" s="149"/>
      <c r="FA735" s="149"/>
      <c r="FB735" s="149"/>
      <c r="FC735" s="149"/>
      <c r="FD735" s="149"/>
      <c r="FE735" s="149"/>
      <c r="FF735" s="149"/>
      <c r="FG735" s="149"/>
      <c r="FH735" s="149"/>
      <c r="FI735" s="149"/>
      <c r="FJ735" s="149"/>
      <c r="FK735" s="149"/>
      <c r="FL735" s="149"/>
      <c r="FM735" s="149"/>
      <c r="FN735" s="149"/>
      <c r="FO735" s="149"/>
      <c r="FP735" s="149"/>
      <c r="FQ735" s="149"/>
      <c r="FR735" s="149"/>
      <c r="FS735" s="149"/>
      <c r="FT735" s="149"/>
      <c r="FU735" s="149"/>
      <c r="FV735" s="149"/>
      <c r="FW735" s="149"/>
      <c r="FX735" s="149"/>
      <c r="FY735" s="149"/>
      <c r="FZ735" s="149"/>
      <c r="GA735" s="149"/>
      <c r="GB735" s="149"/>
      <c r="GC735" s="149"/>
      <c r="GD735" s="149"/>
      <c r="GE735" s="149"/>
      <c r="GF735" s="149"/>
      <c r="GG735" s="149"/>
      <c r="GH735" s="149"/>
      <c r="GI735" s="149"/>
      <c r="GJ735" s="149"/>
      <c r="GK735" s="149"/>
      <c r="GL735" s="149"/>
      <c r="GM735" s="149"/>
      <c r="GN735" s="96"/>
      <c r="GO735" s="96"/>
    </row>
    <row r="736" spans="1:197" ht="13.5" hidden="1" customHeight="1">
      <c r="A736" s="377"/>
      <c r="B736" s="359"/>
      <c r="C736" s="385"/>
      <c r="D736" s="385"/>
      <c r="E736" s="484"/>
      <c r="F736" s="378"/>
      <c r="G736" s="374"/>
      <c r="H736" s="89"/>
      <c r="I736" s="64" t="s">
        <v>26</v>
      </c>
      <c r="J736" s="65">
        <f t="shared" ref="J736:M736" si="211">SUM(J732:J735)</f>
        <v>0</v>
      </c>
      <c r="K736" s="65">
        <f t="shared" si="211"/>
        <v>0</v>
      </c>
      <c r="L736" s="65">
        <f t="shared" si="211"/>
        <v>0</v>
      </c>
      <c r="M736" s="66">
        <f t="shared" si="211"/>
        <v>0</v>
      </c>
      <c r="N736" s="66">
        <f>SUM(N732:N735)</f>
        <v>0</v>
      </c>
      <c r="O736" s="66">
        <f t="shared" ref="O736" si="212">SUM(O732:O735)</f>
        <v>0</v>
      </c>
      <c r="P736" s="66"/>
      <c r="Q736" s="66"/>
      <c r="R736" s="66"/>
      <c r="S736" s="66"/>
      <c r="T736" s="66"/>
      <c r="U736" s="66"/>
      <c r="V736" s="66"/>
      <c r="W736" s="349"/>
      <c r="X736" s="148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  <c r="AK736" s="149"/>
      <c r="AL736" s="149"/>
      <c r="AM736" s="149"/>
      <c r="AN736" s="149"/>
      <c r="AO736" s="149"/>
      <c r="AP736" s="149"/>
      <c r="AQ736" s="149"/>
      <c r="AR736" s="149"/>
      <c r="AS736" s="149"/>
      <c r="AT736" s="149"/>
      <c r="AU736" s="149"/>
      <c r="AV736" s="149"/>
      <c r="AW736" s="149"/>
      <c r="AX736" s="149"/>
      <c r="AY736" s="149"/>
      <c r="AZ736" s="149"/>
      <c r="BA736" s="149"/>
      <c r="BB736" s="149"/>
      <c r="BC736" s="149"/>
      <c r="BD736" s="149"/>
      <c r="BE736" s="149"/>
      <c r="BF736" s="149"/>
      <c r="BG736" s="149"/>
      <c r="BH736" s="149"/>
      <c r="BI736" s="149"/>
      <c r="BJ736" s="149"/>
      <c r="BK736" s="149"/>
      <c r="BL736" s="149"/>
      <c r="BM736" s="149"/>
      <c r="BN736" s="149"/>
      <c r="BO736" s="149"/>
      <c r="BP736" s="149"/>
      <c r="BQ736" s="149"/>
      <c r="BR736" s="149"/>
      <c r="BS736" s="149"/>
      <c r="BT736" s="149"/>
      <c r="BU736" s="149"/>
      <c r="BV736" s="149"/>
      <c r="BW736" s="149"/>
      <c r="BX736" s="149"/>
      <c r="BY736" s="149"/>
      <c r="BZ736" s="149"/>
      <c r="CA736" s="149"/>
      <c r="CB736" s="149"/>
      <c r="CC736" s="149"/>
      <c r="CD736" s="149"/>
      <c r="CE736" s="149"/>
      <c r="CF736" s="149"/>
      <c r="CG736" s="149"/>
      <c r="CH736" s="149"/>
      <c r="CI736" s="149"/>
      <c r="CJ736" s="149"/>
      <c r="CK736" s="149"/>
      <c r="CL736" s="149"/>
      <c r="CM736" s="149"/>
      <c r="CN736" s="149"/>
      <c r="CO736" s="149"/>
      <c r="CP736" s="149"/>
      <c r="CQ736" s="149"/>
      <c r="CR736" s="149"/>
      <c r="CS736" s="149"/>
      <c r="CT736" s="149"/>
      <c r="CU736" s="149"/>
      <c r="CV736" s="149"/>
      <c r="CW736" s="149"/>
      <c r="CX736" s="149"/>
      <c r="CY736" s="149"/>
      <c r="CZ736" s="149"/>
      <c r="DA736" s="149"/>
      <c r="DB736" s="149"/>
      <c r="DC736" s="149"/>
      <c r="DD736" s="149"/>
      <c r="DE736" s="149"/>
      <c r="DF736" s="149"/>
      <c r="DG736" s="149"/>
      <c r="DH736" s="149"/>
      <c r="DI736" s="149"/>
      <c r="DJ736" s="149"/>
      <c r="DK736" s="149"/>
      <c r="DL736" s="149"/>
      <c r="DM736" s="149"/>
      <c r="DN736" s="149"/>
      <c r="DO736" s="149"/>
      <c r="DP736" s="149"/>
      <c r="DQ736" s="149"/>
      <c r="DR736" s="149"/>
      <c r="DS736" s="149"/>
      <c r="DT736" s="149"/>
      <c r="DU736" s="149"/>
      <c r="DV736" s="149"/>
      <c r="DW736" s="149"/>
      <c r="DX736" s="149"/>
      <c r="DY736" s="149"/>
      <c r="DZ736" s="149"/>
      <c r="EA736" s="149"/>
      <c r="EB736" s="149"/>
      <c r="EC736" s="149"/>
      <c r="ED736" s="149"/>
      <c r="EE736" s="149"/>
      <c r="EF736" s="149"/>
      <c r="EG736" s="149"/>
      <c r="EH736" s="149"/>
      <c r="EI736" s="149"/>
      <c r="EJ736" s="149"/>
      <c r="EK736" s="149"/>
      <c r="EL736" s="149"/>
      <c r="EM736" s="149"/>
      <c r="EN736" s="149"/>
      <c r="EO736" s="149"/>
      <c r="EP736" s="149"/>
      <c r="EQ736" s="149"/>
      <c r="ER736" s="149"/>
      <c r="ES736" s="149"/>
      <c r="ET736" s="149"/>
      <c r="EU736" s="149"/>
      <c r="EV736" s="149"/>
      <c r="EW736" s="149"/>
      <c r="EX736" s="149"/>
      <c r="EY736" s="149"/>
      <c r="EZ736" s="149"/>
      <c r="FA736" s="149"/>
      <c r="FB736" s="149"/>
      <c r="FC736" s="149"/>
      <c r="FD736" s="149"/>
      <c r="FE736" s="149"/>
      <c r="FF736" s="149"/>
      <c r="FG736" s="149"/>
      <c r="FH736" s="149"/>
      <c r="FI736" s="149"/>
      <c r="FJ736" s="149"/>
      <c r="FK736" s="149"/>
      <c r="FL736" s="149"/>
      <c r="FM736" s="149"/>
      <c r="FN736" s="149"/>
      <c r="FO736" s="149"/>
      <c r="FP736" s="149"/>
      <c r="FQ736" s="149"/>
      <c r="FR736" s="149"/>
      <c r="FS736" s="149"/>
      <c r="FT736" s="149"/>
      <c r="FU736" s="149"/>
      <c r="FV736" s="149"/>
      <c r="FW736" s="149"/>
      <c r="FX736" s="149"/>
      <c r="FY736" s="149"/>
      <c r="FZ736" s="149"/>
      <c r="GA736" s="149"/>
      <c r="GB736" s="149"/>
      <c r="GC736" s="149"/>
      <c r="GD736" s="149"/>
      <c r="GE736" s="149"/>
      <c r="GF736" s="149"/>
      <c r="GG736" s="149"/>
      <c r="GH736" s="149"/>
      <c r="GI736" s="149"/>
      <c r="GJ736" s="149"/>
      <c r="GK736" s="149"/>
      <c r="GL736" s="149"/>
      <c r="GM736" s="149"/>
      <c r="GN736" s="96"/>
      <c r="GO736" s="96"/>
    </row>
    <row r="737" spans="1:197" ht="12" hidden="1" customHeight="1">
      <c r="A737" s="351">
        <v>56</v>
      </c>
      <c r="B737" s="354" t="s">
        <v>189</v>
      </c>
      <c r="C737" s="385">
        <v>2023</v>
      </c>
      <c r="D737" s="385">
        <v>2025</v>
      </c>
      <c r="E737" s="339" t="s">
        <v>252</v>
      </c>
      <c r="F737" s="341"/>
      <c r="G737" s="374">
        <v>90095</v>
      </c>
      <c r="H737" s="89">
        <v>6050</v>
      </c>
      <c r="I737" s="60" t="s">
        <v>28</v>
      </c>
      <c r="J737" s="77">
        <f>761165-761165</f>
        <v>0</v>
      </c>
      <c r="K737" s="77">
        <f>2165741-2165741</f>
        <v>0</v>
      </c>
      <c r="L737" s="87"/>
      <c r="M737" s="319"/>
      <c r="N737" s="87"/>
      <c r="O737" s="77"/>
      <c r="P737" s="77"/>
      <c r="Q737" s="77"/>
      <c r="R737" s="77"/>
      <c r="S737" s="77"/>
      <c r="T737" s="77"/>
      <c r="U737" s="77"/>
      <c r="V737" s="77"/>
      <c r="W737" s="392">
        <f>SUM(M741:V746)</f>
        <v>0</v>
      </c>
      <c r="X737" s="148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  <c r="AK737" s="149"/>
      <c r="AL737" s="149"/>
      <c r="AM737" s="149"/>
      <c r="AN737" s="149"/>
      <c r="AO737" s="149"/>
      <c r="AP737" s="149"/>
      <c r="AQ737" s="149"/>
      <c r="AR737" s="149"/>
      <c r="AS737" s="149"/>
      <c r="AT737" s="149"/>
      <c r="AU737" s="149"/>
      <c r="AV737" s="149"/>
      <c r="AW737" s="149"/>
      <c r="AX737" s="149"/>
      <c r="AY737" s="149"/>
      <c r="AZ737" s="149"/>
      <c r="BA737" s="149"/>
      <c r="BB737" s="149"/>
      <c r="BC737" s="149"/>
      <c r="BD737" s="149"/>
      <c r="BE737" s="149"/>
      <c r="BF737" s="149"/>
      <c r="BG737" s="149"/>
      <c r="BH737" s="149"/>
      <c r="BI737" s="149"/>
      <c r="BJ737" s="149"/>
      <c r="BK737" s="149"/>
      <c r="BL737" s="149"/>
      <c r="BM737" s="149"/>
      <c r="BN737" s="149"/>
      <c r="BO737" s="149"/>
      <c r="BP737" s="149"/>
      <c r="BQ737" s="149"/>
      <c r="BR737" s="149"/>
      <c r="BS737" s="149"/>
      <c r="BT737" s="149"/>
      <c r="BU737" s="149"/>
      <c r="BV737" s="149"/>
      <c r="BW737" s="149"/>
      <c r="BX737" s="149"/>
      <c r="BY737" s="149"/>
      <c r="BZ737" s="149"/>
      <c r="CA737" s="149"/>
      <c r="CB737" s="149"/>
      <c r="CC737" s="149"/>
      <c r="CD737" s="149"/>
      <c r="CE737" s="149"/>
      <c r="CF737" s="149"/>
      <c r="CG737" s="149"/>
      <c r="CH737" s="149"/>
      <c r="CI737" s="149"/>
      <c r="CJ737" s="149"/>
      <c r="CK737" s="149"/>
      <c r="CL737" s="149"/>
      <c r="CM737" s="149"/>
      <c r="CN737" s="149"/>
      <c r="CO737" s="149"/>
      <c r="CP737" s="149"/>
      <c r="CQ737" s="149"/>
      <c r="CR737" s="149"/>
      <c r="CS737" s="149"/>
      <c r="CT737" s="149"/>
      <c r="CU737" s="149"/>
      <c r="CV737" s="149"/>
      <c r="CW737" s="149"/>
      <c r="CX737" s="149"/>
      <c r="CY737" s="149"/>
      <c r="CZ737" s="149"/>
      <c r="DA737" s="149"/>
      <c r="DB737" s="149"/>
      <c r="DC737" s="149"/>
      <c r="DD737" s="149"/>
      <c r="DE737" s="149"/>
      <c r="DF737" s="149"/>
      <c r="DG737" s="149"/>
      <c r="DH737" s="149"/>
      <c r="DI737" s="149"/>
      <c r="DJ737" s="149"/>
      <c r="DK737" s="149"/>
      <c r="DL737" s="149"/>
      <c r="DM737" s="149"/>
      <c r="DN737" s="149"/>
      <c r="DO737" s="149"/>
      <c r="DP737" s="149"/>
      <c r="DQ737" s="149"/>
      <c r="DR737" s="149"/>
      <c r="DS737" s="149"/>
      <c r="DT737" s="149"/>
      <c r="DU737" s="149"/>
      <c r="DV737" s="149"/>
      <c r="DW737" s="149"/>
      <c r="DX737" s="149"/>
      <c r="DY737" s="149"/>
      <c r="DZ737" s="149"/>
      <c r="EA737" s="149"/>
      <c r="EB737" s="149"/>
      <c r="EC737" s="149"/>
      <c r="ED737" s="149"/>
      <c r="EE737" s="149"/>
      <c r="EF737" s="149"/>
      <c r="EG737" s="149"/>
      <c r="EH737" s="149"/>
      <c r="EI737" s="149"/>
      <c r="EJ737" s="149"/>
      <c r="EK737" s="149"/>
      <c r="EL737" s="149"/>
      <c r="EM737" s="149"/>
      <c r="EN737" s="149"/>
      <c r="EO737" s="149"/>
      <c r="EP737" s="149"/>
      <c r="EQ737" s="149"/>
      <c r="ER737" s="149"/>
      <c r="ES737" s="149"/>
      <c r="ET737" s="149"/>
      <c r="EU737" s="149"/>
      <c r="EV737" s="149"/>
      <c r="EW737" s="149"/>
      <c r="EX737" s="149"/>
      <c r="EY737" s="149"/>
      <c r="EZ737" s="149"/>
      <c r="FA737" s="149"/>
      <c r="FB737" s="149"/>
      <c r="FC737" s="149"/>
      <c r="FD737" s="149"/>
      <c r="FE737" s="149"/>
      <c r="FF737" s="149"/>
      <c r="FG737" s="149"/>
      <c r="FH737" s="149"/>
      <c r="FI737" s="149"/>
      <c r="FJ737" s="149"/>
      <c r="FK737" s="149"/>
      <c r="FL737" s="149"/>
      <c r="FM737" s="149"/>
      <c r="FN737" s="149"/>
      <c r="FO737" s="149"/>
      <c r="FP737" s="149"/>
      <c r="FQ737" s="149"/>
      <c r="FR737" s="149"/>
      <c r="FS737" s="149"/>
      <c r="FT737" s="149"/>
      <c r="FU737" s="149"/>
      <c r="FV737" s="149"/>
      <c r="FW737" s="149"/>
      <c r="FX737" s="149"/>
      <c r="FY737" s="149"/>
      <c r="FZ737" s="149"/>
      <c r="GA737" s="149"/>
      <c r="GB737" s="149"/>
      <c r="GC737" s="149"/>
      <c r="GD737" s="149"/>
      <c r="GE737" s="149"/>
      <c r="GF737" s="149"/>
      <c r="GG737" s="149"/>
      <c r="GH737" s="149"/>
      <c r="GI737" s="149"/>
      <c r="GJ737" s="149"/>
      <c r="GK737" s="149"/>
      <c r="GL737" s="149"/>
      <c r="GM737" s="149"/>
      <c r="GN737" s="96"/>
      <c r="GO737" s="96"/>
    </row>
    <row r="738" spans="1:197" ht="12" hidden="1" customHeight="1">
      <c r="A738" s="351"/>
      <c r="B738" s="354"/>
      <c r="C738" s="385"/>
      <c r="D738" s="385"/>
      <c r="E738" s="339"/>
      <c r="F738" s="341"/>
      <c r="G738" s="374"/>
      <c r="H738" s="89"/>
      <c r="I738" s="60" t="s">
        <v>31</v>
      </c>
      <c r="J738" s="77"/>
      <c r="K738" s="77"/>
      <c r="L738" s="87"/>
      <c r="M738" s="87"/>
      <c r="N738" s="71"/>
      <c r="O738" s="70"/>
      <c r="P738" s="70"/>
      <c r="Q738" s="70"/>
      <c r="R738" s="70"/>
      <c r="S738" s="70"/>
      <c r="T738" s="70"/>
      <c r="U738" s="70"/>
      <c r="V738" s="70"/>
      <c r="W738" s="392"/>
      <c r="X738" s="148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  <c r="AK738" s="149"/>
      <c r="AL738" s="149"/>
      <c r="AM738" s="149"/>
      <c r="AN738" s="149"/>
      <c r="AO738" s="149"/>
      <c r="AP738" s="149"/>
      <c r="AQ738" s="149"/>
      <c r="AR738" s="149"/>
      <c r="AS738" s="149"/>
      <c r="AT738" s="149"/>
      <c r="AU738" s="149"/>
      <c r="AV738" s="149"/>
      <c r="AW738" s="149"/>
      <c r="AX738" s="149"/>
      <c r="AY738" s="149"/>
      <c r="AZ738" s="149"/>
      <c r="BA738" s="149"/>
      <c r="BB738" s="149"/>
      <c r="BC738" s="149"/>
      <c r="BD738" s="149"/>
      <c r="BE738" s="149"/>
      <c r="BF738" s="149"/>
      <c r="BG738" s="149"/>
      <c r="BH738" s="149"/>
      <c r="BI738" s="149"/>
      <c r="BJ738" s="149"/>
      <c r="BK738" s="149"/>
      <c r="BL738" s="149"/>
      <c r="BM738" s="149"/>
      <c r="BN738" s="149"/>
      <c r="BO738" s="149"/>
      <c r="BP738" s="149"/>
      <c r="BQ738" s="149"/>
      <c r="BR738" s="149"/>
      <c r="BS738" s="149"/>
      <c r="BT738" s="149"/>
      <c r="BU738" s="149"/>
      <c r="BV738" s="149"/>
      <c r="BW738" s="149"/>
      <c r="BX738" s="149"/>
      <c r="BY738" s="149"/>
      <c r="BZ738" s="149"/>
      <c r="CA738" s="149"/>
      <c r="CB738" s="149"/>
      <c r="CC738" s="149"/>
      <c r="CD738" s="149"/>
      <c r="CE738" s="149"/>
      <c r="CF738" s="149"/>
      <c r="CG738" s="149"/>
      <c r="CH738" s="149"/>
      <c r="CI738" s="149"/>
      <c r="CJ738" s="149"/>
      <c r="CK738" s="149"/>
      <c r="CL738" s="149"/>
      <c r="CM738" s="149"/>
      <c r="CN738" s="149"/>
      <c r="CO738" s="149"/>
      <c r="CP738" s="149"/>
      <c r="CQ738" s="149"/>
      <c r="CR738" s="149"/>
      <c r="CS738" s="149"/>
      <c r="CT738" s="149"/>
      <c r="CU738" s="149"/>
      <c r="CV738" s="149"/>
      <c r="CW738" s="149"/>
      <c r="CX738" s="149"/>
      <c r="CY738" s="149"/>
      <c r="CZ738" s="149"/>
      <c r="DA738" s="149"/>
      <c r="DB738" s="149"/>
      <c r="DC738" s="149"/>
      <c r="DD738" s="149"/>
      <c r="DE738" s="149"/>
      <c r="DF738" s="149"/>
      <c r="DG738" s="149"/>
      <c r="DH738" s="149"/>
      <c r="DI738" s="149"/>
      <c r="DJ738" s="149"/>
      <c r="DK738" s="149"/>
      <c r="DL738" s="149"/>
      <c r="DM738" s="149"/>
      <c r="DN738" s="149"/>
      <c r="DO738" s="149"/>
      <c r="DP738" s="149"/>
      <c r="DQ738" s="149"/>
      <c r="DR738" s="149"/>
      <c r="DS738" s="149"/>
      <c r="DT738" s="149"/>
      <c r="DU738" s="149"/>
      <c r="DV738" s="149"/>
      <c r="DW738" s="149"/>
      <c r="DX738" s="149"/>
      <c r="DY738" s="149"/>
      <c r="DZ738" s="149"/>
      <c r="EA738" s="149"/>
      <c r="EB738" s="149"/>
      <c r="EC738" s="149"/>
      <c r="ED738" s="149"/>
      <c r="EE738" s="149"/>
      <c r="EF738" s="149"/>
      <c r="EG738" s="149"/>
      <c r="EH738" s="149"/>
      <c r="EI738" s="149"/>
      <c r="EJ738" s="149"/>
      <c r="EK738" s="149"/>
      <c r="EL738" s="149"/>
      <c r="EM738" s="149"/>
      <c r="EN738" s="149"/>
      <c r="EO738" s="149"/>
      <c r="EP738" s="149"/>
      <c r="EQ738" s="149"/>
      <c r="ER738" s="149"/>
      <c r="ES738" s="149"/>
      <c r="ET738" s="149"/>
      <c r="EU738" s="149"/>
      <c r="EV738" s="149"/>
      <c r="EW738" s="149"/>
      <c r="EX738" s="149"/>
      <c r="EY738" s="149"/>
      <c r="EZ738" s="149"/>
      <c r="FA738" s="149"/>
      <c r="FB738" s="149"/>
      <c r="FC738" s="149"/>
      <c r="FD738" s="149"/>
      <c r="FE738" s="149"/>
      <c r="FF738" s="149"/>
      <c r="FG738" s="149"/>
      <c r="FH738" s="149"/>
      <c r="FI738" s="149"/>
      <c r="FJ738" s="149"/>
      <c r="FK738" s="149"/>
      <c r="FL738" s="149"/>
      <c r="FM738" s="149"/>
      <c r="FN738" s="149"/>
      <c r="FO738" s="149"/>
      <c r="FP738" s="149"/>
      <c r="FQ738" s="149"/>
      <c r="FR738" s="149"/>
      <c r="FS738" s="149"/>
      <c r="FT738" s="149"/>
      <c r="FU738" s="149"/>
      <c r="FV738" s="149"/>
      <c r="FW738" s="149"/>
      <c r="FX738" s="149"/>
      <c r="FY738" s="149"/>
      <c r="FZ738" s="149"/>
      <c r="GA738" s="149"/>
      <c r="GB738" s="149"/>
      <c r="GC738" s="149"/>
      <c r="GD738" s="149"/>
      <c r="GE738" s="149"/>
      <c r="GF738" s="149"/>
      <c r="GG738" s="149"/>
      <c r="GH738" s="149"/>
      <c r="GI738" s="149"/>
      <c r="GJ738" s="149"/>
      <c r="GK738" s="149"/>
      <c r="GL738" s="149"/>
      <c r="GM738" s="149"/>
      <c r="GN738" s="96"/>
      <c r="GO738" s="96"/>
    </row>
    <row r="739" spans="1:197" ht="12" hidden="1" customHeight="1">
      <c r="A739" s="351"/>
      <c r="B739" s="354"/>
      <c r="C739" s="385"/>
      <c r="D739" s="385"/>
      <c r="E739" s="339"/>
      <c r="F739" s="341"/>
      <c r="G739" s="374"/>
      <c r="H739" s="89"/>
      <c r="I739" s="60" t="s">
        <v>30</v>
      </c>
      <c r="J739" s="70"/>
      <c r="K739" s="70"/>
      <c r="L739" s="71"/>
      <c r="M739" s="71"/>
      <c r="N739" s="71"/>
      <c r="O739" s="70"/>
      <c r="P739" s="70"/>
      <c r="Q739" s="70"/>
      <c r="R739" s="70"/>
      <c r="S739" s="70"/>
      <c r="T739" s="70"/>
      <c r="U739" s="70"/>
      <c r="V739" s="70"/>
      <c r="W739" s="392"/>
      <c r="X739" s="148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  <c r="AK739" s="149"/>
      <c r="AL739" s="149"/>
      <c r="AM739" s="149"/>
      <c r="AN739" s="149"/>
      <c r="AO739" s="149"/>
      <c r="AP739" s="149"/>
      <c r="AQ739" s="149"/>
      <c r="AR739" s="149"/>
      <c r="AS739" s="149"/>
      <c r="AT739" s="149"/>
      <c r="AU739" s="149"/>
      <c r="AV739" s="149"/>
      <c r="AW739" s="149"/>
      <c r="AX739" s="149"/>
      <c r="AY739" s="149"/>
      <c r="AZ739" s="149"/>
      <c r="BA739" s="149"/>
      <c r="BB739" s="149"/>
      <c r="BC739" s="149"/>
      <c r="BD739" s="149"/>
      <c r="BE739" s="149"/>
      <c r="BF739" s="149"/>
      <c r="BG739" s="149"/>
      <c r="BH739" s="149"/>
      <c r="BI739" s="149"/>
      <c r="BJ739" s="149"/>
      <c r="BK739" s="149"/>
      <c r="BL739" s="149"/>
      <c r="BM739" s="149"/>
      <c r="BN739" s="149"/>
      <c r="BO739" s="149"/>
      <c r="BP739" s="149"/>
      <c r="BQ739" s="149"/>
      <c r="BR739" s="149"/>
      <c r="BS739" s="149"/>
      <c r="BT739" s="149"/>
      <c r="BU739" s="149"/>
      <c r="BV739" s="149"/>
      <c r="BW739" s="149"/>
      <c r="BX739" s="149"/>
      <c r="BY739" s="149"/>
      <c r="BZ739" s="149"/>
      <c r="CA739" s="149"/>
      <c r="CB739" s="149"/>
      <c r="CC739" s="149"/>
      <c r="CD739" s="149"/>
      <c r="CE739" s="149"/>
      <c r="CF739" s="149"/>
      <c r="CG739" s="149"/>
      <c r="CH739" s="149"/>
      <c r="CI739" s="149"/>
      <c r="CJ739" s="149"/>
      <c r="CK739" s="149"/>
      <c r="CL739" s="149"/>
      <c r="CM739" s="149"/>
      <c r="CN739" s="149"/>
      <c r="CO739" s="149"/>
      <c r="CP739" s="149"/>
      <c r="CQ739" s="149"/>
      <c r="CR739" s="149"/>
      <c r="CS739" s="149"/>
      <c r="CT739" s="149"/>
      <c r="CU739" s="149"/>
      <c r="CV739" s="149"/>
      <c r="CW739" s="149"/>
      <c r="CX739" s="149"/>
      <c r="CY739" s="149"/>
      <c r="CZ739" s="149"/>
      <c r="DA739" s="149"/>
      <c r="DB739" s="149"/>
      <c r="DC739" s="149"/>
      <c r="DD739" s="149"/>
      <c r="DE739" s="149"/>
      <c r="DF739" s="149"/>
      <c r="DG739" s="149"/>
      <c r="DH739" s="149"/>
      <c r="DI739" s="149"/>
      <c r="DJ739" s="149"/>
      <c r="DK739" s="149"/>
      <c r="DL739" s="149"/>
      <c r="DM739" s="149"/>
      <c r="DN739" s="149"/>
      <c r="DO739" s="149"/>
      <c r="DP739" s="149"/>
      <c r="DQ739" s="149"/>
      <c r="DR739" s="149"/>
      <c r="DS739" s="149"/>
      <c r="DT739" s="149"/>
      <c r="DU739" s="149"/>
      <c r="DV739" s="149"/>
      <c r="DW739" s="149"/>
      <c r="DX739" s="149"/>
      <c r="DY739" s="149"/>
      <c r="DZ739" s="149"/>
      <c r="EA739" s="149"/>
      <c r="EB739" s="149"/>
      <c r="EC739" s="149"/>
      <c r="ED739" s="149"/>
      <c r="EE739" s="149"/>
      <c r="EF739" s="149"/>
      <c r="EG739" s="149"/>
      <c r="EH739" s="149"/>
      <c r="EI739" s="149"/>
      <c r="EJ739" s="149"/>
      <c r="EK739" s="149"/>
      <c r="EL739" s="149"/>
      <c r="EM739" s="149"/>
      <c r="EN739" s="149"/>
      <c r="EO739" s="149"/>
      <c r="EP739" s="149"/>
      <c r="EQ739" s="149"/>
      <c r="ER739" s="149"/>
      <c r="ES739" s="149"/>
      <c r="ET739" s="149"/>
      <c r="EU739" s="149"/>
      <c r="EV739" s="149"/>
      <c r="EW739" s="149"/>
      <c r="EX739" s="149"/>
      <c r="EY739" s="149"/>
      <c r="EZ739" s="149"/>
      <c r="FA739" s="149"/>
      <c r="FB739" s="149"/>
      <c r="FC739" s="149"/>
      <c r="FD739" s="149"/>
      <c r="FE739" s="149"/>
      <c r="FF739" s="149"/>
      <c r="FG739" s="149"/>
      <c r="FH739" s="149"/>
      <c r="FI739" s="149"/>
      <c r="FJ739" s="149"/>
      <c r="FK739" s="149"/>
      <c r="FL739" s="149"/>
      <c r="FM739" s="149"/>
      <c r="FN739" s="149"/>
      <c r="FO739" s="149"/>
      <c r="FP739" s="149"/>
      <c r="FQ739" s="149"/>
      <c r="FR739" s="149"/>
      <c r="FS739" s="149"/>
      <c r="FT739" s="149"/>
      <c r="FU739" s="149"/>
      <c r="FV739" s="149"/>
      <c r="FW739" s="149"/>
      <c r="FX739" s="149"/>
      <c r="FY739" s="149"/>
      <c r="FZ739" s="149"/>
      <c r="GA739" s="149"/>
      <c r="GB739" s="149"/>
      <c r="GC739" s="149"/>
      <c r="GD739" s="149"/>
      <c r="GE739" s="149"/>
      <c r="GF739" s="149"/>
      <c r="GG739" s="149"/>
      <c r="GH739" s="149"/>
      <c r="GI739" s="149"/>
      <c r="GJ739" s="149"/>
      <c r="GK739" s="149"/>
      <c r="GL739" s="149"/>
      <c r="GM739" s="149"/>
      <c r="GN739" s="96"/>
      <c r="GO739" s="96"/>
    </row>
    <row r="740" spans="1:197" ht="15.75" hidden="1" customHeight="1">
      <c r="A740" s="351"/>
      <c r="B740" s="354"/>
      <c r="C740" s="385"/>
      <c r="D740" s="385"/>
      <c r="E740" s="339"/>
      <c r="F740" s="341"/>
      <c r="G740" s="374"/>
      <c r="H740" s="89">
        <v>6370</v>
      </c>
      <c r="I740" s="60" t="s">
        <v>176</v>
      </c>
      <c r="J740" s="70"/>
      <c r="K740" s="70"/>
      <c r="L740" s="87"/>
      <c r="M740" s="87">
        <v>0</v>
      </c>
      <c r="N740" s="71"/>
      <c r="O740" s="70"/>
      <c r="P740" s="70"/>
      <c r="Q740" s="70"/>
      <c r="R740" s="70"/>
      <c r="S740" s="70"/>
      <c r="T740" s="70"/>
      <c r="U740" s="70"/>
      <c r="V740" s="70"/>
      <c r="W740" s="392"/>
      <c r="X740" s="148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  <c r="AK740" s="149"/>
      <c r="AL740" s="149"/>
      <c r="AM740" s="149"/>
      <c r="AN740" s="149"/>
      <c r="AO740" s="149"/>
      <c r="AP740" s="149"/>
      <c r="AQ740" s="149"/>
      <c r="AR740" s="149"/>
      <c r="AS740" s="149"/>
      <c r="AT740" s="149"/>
      <c r="AU740" s="149"/>
      <c r="AV740" s="149"/>
      <c r="AW740" s="149"/>
      <c r="AX740" s="149"/>
      <c r="AY740" s="149"/>
      <c r="AZ740" s="149"/>
      <c r="BA740" s="149"/>
      <c r="BB740" s="149"/>
      <c r="BC740" s="149"/>
      <c r="BD740" s="149"/>
      <c r="BE740" s="149"/>
      <c r="BF740" s="149"/>
      <c r="BG740" s="149"/>
      <c r="BH740" s="149"/>
      <c r="BI740" s="149"/>
      <c r="BJ740" s="149"/>
      <c r="BK740" s="149"/>
      <c r="BL740" s="149"/>
      <c r="BM740" s="149"/>
      <c r="BN740" s="149"/>
      <c r="BO740" s="149"/>
      <c r="BP740" s="149"/>
      <c r="BQ740" s="149"/>
      <c r="BR740" s="149"/>
      <c r="BS740" s="149"/>
      <c r="BT740" s="149"/>
      <c r="BU740" s="149"/>
      <c r="BV740" s="149"/>
      <c r="BW740" s="149"/>
      <c r="BX740" s="149"/>
      <c r="BY740" s="149"/>
      <c r="BZ740" s="149"/>
      <c r="CA740" s="149"/>
      <c r="CB740" s="149"/>
      <c r="CC740" s="149"/>
      <c r="CD740" s="149"/>
      <c r="CE740" s="149"/>
      <c r="CF740" s="149"/>
      <c r="CG740" s="149"/>
      <c r="CH740" s="149"/>
      <c r="CI740" s="149"/>
      <c r="CJ740" s="149"/>
      <c r="CK740" s="149"/>
      <c r="CL740" s="149"/>
      <c r="CM740" s="149"/>
      <c r="CN740" s="149"/>
      <c r="CO740" s="149"/>
      <c r="CP740" s="149"/>
      <c r="CQ740" s="149"/>
      <c r="CR740" s="149"/>
      <c r="CS740" s="149"/>
      <c r="CT740" s="149"/>
      <c r="CU740" s="149"/>
      <c r="CV740" s="149"/>
      <c r="CW740" s="149"/>
      <c r="CX740" s="149"/>
      <c r="CY740" s="149"/>
      <c r="CZ740" s="149"/>
      <c r="DA740" s="149"/>
      <c r="DB740" s="149"/>
      <c r="DC740" s="149"/>
      <c r="DD740" s="149"/>
      <c r="DE740" s="149"/>
      <c r="DF740" s="149"/>
      <c r="DG740" s="149"/>
      <c r="DH740" s="149"/>
      <c r="DI740" s="149"/>
      <c r="DJ740" s="149"/>
      <c r="DK740" s="149"/>
      <c r="DL740" s="149"/>
      <c r="DM740" s="149"/>
      <c r="DN740" s="149"/>
      <c r="DO740" s="149"/>
      <c r="DP740" s="149"/>
      <c r="DQ740" s="149"/>
      <c r="DR740" s="149"/>
      <c r="DS740" s="149"/>
      <c r="DT740" s="149"/>
      <c r="DU740" s="149"/>
      <c r="DV740" s="149"/>
      <c r="DW740" s="149"/>
      <c r="DX740" s="149"/>
      <c r="DY740" s="149"/>
      <c r="DZ740" s="149"/>
      <c r="EA740" s="149"/>
      <c r="EB740" s="149"/>
      <c r="EC740" s="149"/>
      <c r="ED740" s="149"/>
      <c r="EE740" s="149"/>
      <c r="EF740" s="149"/>
      <c r="EG740" s="149"/>
      <c r="EH740" s="149"/>
      <c r="EI740" s="149"/>
      <c r="EJ740" s="149"/>
      <c r="EK740" s="149"/>
      <c r="EL740" s="149"/>
      <c r="EM740" s="149"/>
      <c r="EN740" s="149"/>
      <c r="EO740" s="149"/>
      <c r="EP740" s="149"/>
      <c r="EQ740" s="149"/>
      <c r="ER740" s="149"/>
      <c r="ES740" s="149"/>
      <c r="ET740" s="149"/>
      <c r="EU740" s="149"/>
      <c r="EV740" s="149"/>
      <c r="EW740" s="149"/>
      <c r="EX740" s="149"/>
      <c r="EY740" s="149"/>
      <c r="EZ740" s="149"/>
      <c r="FA740" s="149"/>
      <c r="FB740" s="149"/>
      <c r="FC740" s="149"/>
      <c r="FD740" s="149"/>
      <c r="FE740" s="149"/>
      <c r="FF740" s="149"/>
      <c r="FG740" s="149"/>
      <c r="FH740" s="149"/>
      <c r="FI740" s="149"/>
      <c r="FJ740" s="149"/>
      <c r="FK740" s="149"/>
      <c r="FL740" s="149"/>
      <c r="FM740" s="149"/>
      <c r="FN740" s="149"/>
      <c r="FO740" s="149"/>
      <c r="FP740" s="149"/>
      <c r="FQ740" s="149"/>
      <c r="FR740" s="149"/>
      <c r="FS740" s="149"/>
      <c r="FT740" s="149"/>
      <c r="FU740" s="149"/>
      <c r="FV740" s="149"/>
      <c r="FW740" s="149"/>
      <c r="FX740" s="149"/>
      <c r="FY740" s="149"/>
      <c r="FZ740" s="149"/>
      <c r="GA740" s="149"/>
      <c r="GB740" s="149"/>
      <c r="GC740" s="149"/>
      <c r="GD740" s="149"/>
      <c r="GE740" s="149"/>
      <c r="GF740" s="149"/>
      <c r="GG740" s="149"/>
      <c r="GH740" s="149"/>
      <c r="GI740" s="149"/>
      <c r="GJ740" s="149"/>
      <c r="GK740" s="149"/>
      <c r="GL740" s="149"/>
      <c r="GM740" s="149"/>
      <c r="GN740" s="96"/>
      <c r="GO740" s="96"/>
    </row>
    <row r="741" spans="1:197" ht="12.75" hidden="1" customHeight="1">
      <c r="A741" s="351"/>
      <c r="B741" s="354"/>
      <c r="C741" s="385"/>
      <c r="D741" s="385"/>
      <c r="E741" s="339"/>
      <c r="F741" s="341"/>
      <c r="G741" s="374"/>
      <c r="H741" s="89"/>
      <c r="I741" s="64" t="s">
        <v>26</v>
      </c>
      <c r="J741" s="65">
        <f t="shared" ref="J741:M741" si="213">SUM(J737:J740)</f>
        <v>0</v>
      </c>
      <c r="K741" s="65">
        <f t="shared" si="213"/>
        <v>0</v>
      </c>
      <c r="L741" s="65">
        <f t="shared" si="213"/>
        <v>0</v>
      </c>
      <c r="M741" s="66">
        <f t="shared" si="213"/>
        <v>0</v>
      </c>
      <c r="N741" s="66">
        <f>SUM(N737:N740)</f>
        <v>0</v>
      </c>
      <c r="O741" s="66">
        <f t="shared" ref="O741" si="214">SUM(O737:O740)</f>
        <v>0</v>
      </c>
      <c r="P741" s="66"/>
      <c r="Q741" s="66"/>
      <c r="R741" s="66"/>
      <c r="S741" s="66"/>
      <c r="T741" s="66"/>
      <c r="U741" s="66"/>
      <c r="V741" s="66"/>
      <c r="W741" s="392"/>
      <c r="X741" s="148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  <c r="AK741" s="149"/>
      <c r="AL741" s="149"/>
      <c r="AM741" s="149"/>
      <c r="AN741" s="149"/>
      <c r="AO741" s="149"/>
      <c r="AP741" s="149"/>
      <c r="AQ741" s="149"/>
      <c r="AR741" s="149"/>
      <c r="AS741" s="149"/>
      <c r="AT741" s="149"/>
      <c r="AU741" s="149"/>
      <c r="AV741" s="149"/>
      <c r="AW741" s="149"/>
      <c r="AX741" s="149"/>
      <c r="AY741" s="149"/>
      <c r="AZ741" s="149"/>
      <c r="BA741" s="149"/>
      <c r="BB741" s="149"/>
      <c r="BC741" s="149"/>
      <c r="BD741" s="149"/>
      <c r="BE741" s="149"/>
      <c r="BF741" s="149"/>
      <c r="BG741" s="149"/>
      <c r="BH741" s="149"/>
      <c r="BI741" s="149"/>
      <c r="BJ741" s="149"/>
      <c r="BK741" s="149"/>
      <c r="BL741" s="149"/>
      <c r="BM741" s="149"/>
      <c r="BN741" s="149"/>
      <c r="BO741" s="149"/>
      <c r="BP741" s="149"/>
      <c r="BQ741" s="149"/>
      <c r="BR741" s="149"/>
      <c r="BS741" s="149"/>
      <c r="BT741" s="149"/>
      <c r="BU741" s="149"/>
      <c r="BV741" s="149"/>
      <c r="BW741" s="149"/>
      <c r="BX741" s="149"/>
      <c r="BY741" s="149"/>
      <c r="BZ741" s="149"/>
      <c r="CA741" s="149"/>
      <c r="CB741" s="149"/>
      <c r="CC741" s="149"/>
      <c r="CD741" s="149"/>
      <c r="CE741" s="149"/>
      <c r="CF741" s="149"/>
      <c r="CG741" s="149"/>
      <c r="CH741" s="149"/>
      <c r="CI741" s="149"/>
      <c r="CJ741" s="149"/>
      <c r="CK741" s="149"/>
      <c r="CL741" s="149"/>
      <c r="CM741" s="149"/>
      <c r="CN741" s="149"/>
      <c r="CO741" s="149"/>
      <c r="CP741" s="149"/>
      <c r="CQ741" s="149"/>
      <c r="CR741" s="149"/>
      <c r="CS741" s="149"/>
      <c r="CT741" s="149"/>
      <c r="CU741" s="149"/>
      <c r="CV741" s="149"/>
      <c r="CW741" s="149"/>
      <c r="CX741" s="149"/>
      <c r="CY741" s="149"/>
      <c r="CZ741" s="149"/>
      <c r="DA741" s="149"/>
      <c r="DB741" s="149"/>
      <c r="DC741" s="149"/>
      <c r="DD741" s="149"/>
      <c r="DE741" s="149"/>
      <c r="DF741" s="149"/>
      <c r="DG741" s="149"/>
      <c r="DH741" s="149"/>
      <c r="DI741" s="149"/>
      <c r="DJ741" s="149"/>
      <c r="DK741" s="149"/>
      <c r="DL741" s="149"/>
      <c r="DM741" s="149"/>
      <c r="DN741" s="149"/>
      <c r="DO741" s="149"/>
      <c r="DP741" s="149"/>
      <c r="DQ741" s="149"/>
      <c r="DR741" s="149"/>
      <c r="DS741" s="149"/>
      <c r="DT741" s="149"/>
      <c r="DU741" s="149"/>
      <c r="DV741" s="149"/>
      <c r="DW741" s="149"/>
      <c r="DX741" s="149"/>
      <c r="DY741" s="149"/>
      <c r="DZ741" s="149"/>
      <c r="EA741" s="149"/>
      <c r="EB741" s="149"/>
      <c r="EC741" s="149"/>
      <c r="ED741" s="149"/>
      <c r="EE741" s="149"/>
      <c r="EF741" s="149"/>
      <c r="EG741" s="149"/>
      <c r="EH741" s="149"/>
      <c r="EI741" s="149"/>
      <c r="EJ741" s="149"/>
      <c r="EK741" s="149"/>
      <c r="EL741" s="149"/>
      <c r="EM741" s="149"/>
      <c r="EN741" s="149"/>
      <c r="EO741" s="149"/>
      <c r="EP741" s="149"/>
      <c r="EQ741" s="149"/>
      <c r="ER741" s="149"/>
      <c r="ES741" s="149"/>
      <c r="ET741" s="149"/>
      <c r="EU741" s="149"/>
      <c r="EV741" s="149"/>
      <c r="EW741" s="149"/>
      <c r="EX741" s="149"/>
      <c r="EY741" s="149"/>
      <c r="EZ741" s="149"/>
      <c r="FA741" s="149"/>
      <c r="FB741" s="149"/>
      <c r="FC741" s="149"/>
      <c r="FD741" s="149"/>
      <c r="FE741" s="149"/>
      <c r="FF741" s="149"/>
      <c r="FG741" s="149"/>
      <c r="FH741" s="149"/>
      <c r="FI741" s="149"/>
      <c r="FJ741" s="149"/>
      <c r="FK741" s="149"/>
      <c r="FL741" s="149"/>
      <c r="FM741" s="149"/>
      <c r="FN741" s="149"/>
      <c r="FO741" s="149"/>
      <c r="FP741" s="149"/>
      <c r="FQ741" s="149"/>
      <c r="FR741" s="149"/>
      <c r="FS741" s="149"/>
      <c r="FT741" s="149"/>
      <c r="FU741" s="149"/>
      <c r="FV741" s="149"/>
      <c r="FW741" s="149"/>
      <c r="FX741" s="149"/>
      <c r="FY741" s="149"/>
      <c r="FZ741" s="149"/>
      <c r="GA741" s="149"/>
      <c r="GB741" s="149"/>
      <c r="GC741" s="149"/>
      <c r="GD741" s="149"/>
      <c r="GE741" s="149"/>
      <c r="GF741" s="149"/>
      <c r="GG741" s="149"/>
      <c r="GH741" s="149"/>
      <c r="GI741" s="149"/>
      <c r="GJ741" s="149"/>
      <c r="GK741" s="149"/>
      <c r="GL741" s="149"/>
      <c r="GM741" s="149"/>
      <c r="GN741" s="96"/>
      <c r="GO741" s="96"/>
    </row>
    <row r="742" spans="1:197" ht="13.5" hidden="1" customHeight="1">
      <c r="A742" s="351">
        <v>83</v>
      </c>
      <c r="B742" s="359" t="s">
        <v>164</v>
      </c>
      <c r="C742" s="385">
        <v>2019</v>
      </c>
      <c r="D742" s="385">
        <v>2022</v>
      </c>
      <c r="E742" s="484" t="s">
        <v>27</v>
      </c>
      <c r="F742" s="378">
        <f>W742</f>
        <v>0</v>
      </c>
      <c r="G742" s="374">
        <v>90095</v>
      </c>
      <c r="H742" s="89">
        <v>6050</v>
      </c>
      <c r="I742" s="60" t="s">
        <v>28</v>
      </c>
      <c r="J742" s="77">
        <f>761165-761165</f>
        <v>0</v>
      </c>
      <c r="K742" s="77">
        <f>2165741-2165741</f>
        <v>0</v>
      </c>
      <c r="L742" s="87"/>
      <c r="M742" s="87"/>
      <c r="N742" s="77"/>
      <c r="O742" s="77"/>
      <c r="P742" s="77"/>
      <c r="Q742" s="77"/>
      <c r="R742" s="77"/>
      <c r="S742" s="77"/>
      <c r="T742" s="77"/>
      <c r="U742" s="77"/>
      <c r="V742" s="77"/>
      <c r="W742" s="349">
        <f>SUM(M746:V746)</f>
        <v>0</v>
      </c>
      <c r="X742" s="148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  <c r="AK742" s="149"/>
      <c r="AL742" s="149"/>
      <c r="AM742" s="149"/>
      <c r="AN742" s="149"/>
      <c r="AO742" s="149"/>
      <c r="AP742" s="149"/>
      <c r="AQ742" s="149"/>
      <c r="AR742" s="149"/>
      <c r="AS742" s="149"/>
      <c r="AT742" s="149"/>
      <c r="AU742" s="149"/>
      <c r="AV742" s="149"/>
      <c r="AW742" s="149"/>
      <c r="AX742" s="149"/>
      <c r="AY742" s="149"/>
      <c r="AZ742" s="149"/>
      <c r="BA742" s="149"/>
      <c r="BB742" s="149"/>
      <c r="BC742" s="149"/>
      <c r="BD742" s="149"/>
      <c r="BE742" s="149"/>
      <c r="BF742" s="149"/>
      <c r="BG742" s="149"/>
      <c r="BH742" s="149"/>
      <c r="BI742" s="149"/>
      <c r="BJ742" s="149"/>
      <c r="BK742" s="149"/>
      <c r="BL742" s="149"/>
      <c r="BM742" s="149"/>
      <c r="BN742" s="149"/>
      <c r="BO742" s="149"/>
      <c r="BP742" s="149"/>
      <c r="BQ742" s="149"/>
      <c r="BR742" s="149"/>
      <c r="BS742" s="149"/>
      <c r="BT742" s="149"/>
      <c r="BU742" s="149"/>
      <c r="BV742" s="149"/>
      <c r="BW742" s="149"/>
      <c r="BX742" s="149"/>
      <c r="BY742" s="149"/>
      <c r="BZ742" s="149"/>
      <c r="CA742" s="149"/>
      <c r="CB742" s="149"/>
      <c r="CC742" s="149"/>
      <c r="CD742" s="149"/>
      <c r="CE742" s="149"/>
      <c r="CF742" s="149"/>
      <c r="CG742" s="149"/>
      <c r="CH742" s="149"/>
      <c r="CI742" s="149"/>
      <c r="CJ742" s="149"/>
      <c r="CK742" s="149"/>
      <c r="CL742" s="149"/>
      <c r="CM742" s="149"/>
      <c r="CN742" s="149"/>
      <c r="CO742" s="149"/>
      <c r="CP742" s="149"/>
      <c r="CQ742" s="149"/>
      <c r="CR742" s="149"/>
      <c r="CS742" s="149"/>
      <c r="CT742" s="149"/>
      <c r="CU742" s="149"/>
      <c r="CV742" s="149"/>
      <c r="CW742" s="149"/>
      <c r="CX742" s="149"/>
      <c r="CY742" s="149"/>
      <c r="CZ742" s="149"/>
      <c r="DA742" s="149"/>
      <c r="DB742" s="149"/>
      <c r="DC742" s="149"/>
      <c r="DD742" s="149"/>
      <c r="DE742" s="149"/>
      <c r="DF742" s="149"/>
      <c r="DG742" s="149"/>
      <c r="DH742" s="149"/>
      <c r="DI742" s="149"/>
      <c r="DJ742" s="149"/>
      <c r="DK742" s="149"/>
      <c r="DL742" s="149"/>
      <c r="DM742" s="149"/>
      <c r="DN742" s="149"/>
      <c r="DO742" s="149"/>
      <c r="DP742" s="149"/>
      <c r="DQ742" s="149"/>
      <c r="DR742" s="149"/>
      <c r="DS742" s="149"/>
      <c r="DT742" s="149"/>
      <c r="DU742" s="149"/>
      <c r="DV742" s="149"/>
      <c r="DW742" s="149"/>
      <c r="DX742" s="149"/>
      <c r="DY742" s="149"/>
      <c r="DZ742" s="149"/>
      <c r="EA742" s="149"/>
      <c r="EB742" s="149"/>
      <c r="EC742" s="149"/>
      <c r="ED742" s="149"/>
      <c r="EE742" s="149"/>
      <c r="EF742" s="149"/>
      <c r="EG742" s="149"/>
      <c r="EH742" s="149"/>
      <c r="EI742" s="149"/>
      <c r="EJ742" s="149"/>
      <c r="EK742" s="149"/>
      <c r="EL742" s="149"/>
      <c r="EM742" s="149"/>
      <c r="EN742" s="149"/>
      <c r="EO742" s="149"/>
      <c r="EP742" s="149"/>
      <c r="EQ742" s="149"/>
      <c r="ER742" s="149"/>
      <c r="ES742" s="149"/>
      <c r="ET742" s="149"/>
      <c r="EU742" s="149"/>
      <c r="EV742" s="149"/>
      <c r="EW742" s="149"/>
      <c r="EX742" s="149"/>
      <c r="EY742" s="149"/>
      <c r="EZ742" s="149"/>
      <c r="FA742" s="149"/>
      <c r="FB742" s="149"/>
      <c r="FC742" s="149"/>
      <c r="FD742" s="149"/>
      <c r="FE742" s="149"/>
      <c r="FF742" s="149"/>
      <c r="FG742" s="149"/>
      <c r="FH742" s="149"/>
      <c r="FI742" s="149"/>
      <c r="FJ742" s="149"/>
      <c r="FK742" s="149"/>
      <c r="FL742" s="149"/>
      <c r="FM742" s="149"/>
      <c r="FN742" s="149"/>
      <c r="FO742" s="149"/>
      <c r="FP742" s="149"/>
      <c r="FQ742" s="149"/>
      <c r="FR742" s="149"/>
      <c r="FS742" s="149"/>
      <c r="FT742" s="149"/>
      <c r="FU742" s="149"/>
      <c r="FV742" s="149"/>
      <c r="FW742" s="149"/>
      <c r="FX742" s="149"/>
      <c r="FY742" s="149"/>
      <c r="FZ742" s="149"/>
      <c r="GA742" s="149"/>
      <c r="GB742" s="149"/>
      <c r="GC742" s="149"/>
      <c r="GD742" s="149"/>
      <c r="GE742" s="149"/>
      <c r="GF742" s="149"/>
      <c r="GG742" s="149"/>
      <c r="GH742" s="149"/>
      <c r="GI742" s="149"/>
      <c r="GJ742" s="149"/>
      <c r="GK742" s="149"/>
      <c r="GL742" s="149"/>
      <c r="GM742" s="149"/>
      <c r="GN742" s="96"/>
      <c r="GO742" s="96"/>
    </row>
    <row r="743" spans="1:197" ht="13.5" hidden="1" customHeight="1">
      <c r="A743" s="351"/>
      <c r="B743" s="359"/>
      <c r="C743" s="385"/>
      <c r="D743" s="385"/>
      <c r="E743" s="484"/>
      <c r="F743" s="378"/>
      <c r="G743" s="374"/>
      <c r="H743" s="89"/>
      <c r="I743" s="60" t="s">
        <v>31</v>
      </c>
      <c r="J743" s="77"/>
      <c r="K743" s="77"/>
      <c r="L743" s="87"/>
      <c r="M743" s="87"/>
      <c r="N743" s="70"/>
      <c r="O743" s="70"/>
      <c r="P743" s="70"/>
      <c r="Q743" s="70"/>
      <c r="R743" s="70"/>
      <c r="S743" s="70"/>
      <c r="T743" s="70"/>
      <c r="U743" s="70"/>
      <c r="V743" s="70"/>
      <c r="W743" s="349"/>
      <c r="X743" s="148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  <c r="AK743" s="149"/>
      <c r="AL743" s="149"/>
      <c r="AM743" s="149"/>
      <c r="AN743" s="149"/>
      <c r="AO743" s="149"/>
      <c r="AP743" s="149"/>
      <c r="AQ743" s="149"/>
      <c r="AR743" s="149"/>
      <c r="AS743" s="149"/>
      <c r="AT743" s="149"/>
      <c r="AU743" s="149"/>
      <c r="AV743" s="149"/>
      <c r="AW743" s="149"/>
      <c r="AX743" s="149"/>
      <c r="AY743" s="149"/>
      <c r="AZ743" s="149"/>
      <c r="BA743" s="149"/>
      <c r="BB743" s="149"/>
      <c r="BC743" s="149"/>
      <c r="BD743" s="149"/>
      <c r="BE743" s="149"/>
      <c r="BF743" s="149"/>
      <c r="BG743" s="149"/>
      <c r="BH743" s="149"/>
      <c r="BI743" s="149"/>
      <c r="BJ743" s="149"/>
      <c r="BK743" s="149"/>
      <c r="BL743" s="149"/>
      <c r="BM743" s="149"/>
      <c r="BN743" s="149"/>
      <c r="BO743" s="149"/>
      <c r="BP743" s="149"/>
      <c r="BQ743" s="149"/>
      <c r="BR743" s="149"/>
      <c r="BS743" s="149"/>
      <c r="BT743" s="149"/>
      <c r="BU743" s="149"/>
      <c r="BV743" s="149"/>
      <c r="BW743" s="149"/>
      <c r="BX743" s="149"/>
      <c r="BY743" s="149"/>
      <c r="BZ743" s="149"/>
      <c r="CA743" s="149"/>
      <c r="CB743" s="149"/>
      <c r="CC743" s="149"/>
      <c r="CD743" s="149"/>
      <c r="CE743" s="149"/>
      <c r="CF743" s="149"/>
      <c r="CG743" s="149"/>
      <c r="CH743" s="149"/>
      <c r="CI743" s="149"/>
      <c r="CJ743" s="149"/>
      <c r="CK743" s="149"/>
      <c r="CL743" s="149"/>
      <c r="CM743" s="149"/>
      <c r="CN743" s="149"/>
      <c r="CO743" s="149"/>
      <c r="CP743" s="149"/>
      <c r="CQ743" s="149"/>
      <c r="CR743" s="149"/>
      <c r="CS743" s="149"/>
      <c r="CT743" s="149"/>
      <c r="CU743" s="149"/>
      <c r="CV743" s="149"/>
      <c r="CW743" s="149"/>
      <c r="CX743" s="149"/>
      <c r="CY743" s="149"/>
      <c r="CZ743" s="149"/>
      <c r="DA743" s="149"/>
      <c r="DB743" s="149"/>
      <c r="DC743" s="149"/>
      <c r="DD743" s="149"/>
      <c r="DE743" s="149"/>
      <c r="DF743" s="149"/>
      <c r="DG743" s="149"/>
      <c r="DH743" s="149"/>
      <c r="DI743" s="149"/>
      <c r="DJ743" s="149"/>
      <c r="DK743" s="149"/>
      <c r="DL743" s="149"/>
      <c r="DM743" s="149"/>
      <c r="DN743" s="149"/>
      <c r="DO743" s="149"/>
      <c r="DP743" s="149"/>
      <c r="DQ743" s="149"/>
      <c r="DR743" s="149"/>
      <c r="DS743" s="149"/>
      <c r="DT743" s="149"/>
      <c r="DU743" s="149"/>
      <c r="DV743" s="149"/>
      <c r="DW743" s="149"/>
      <c r="DX743" s="149"/>
      <c r="DY743" s="149"/>
      <c r="DZ743" s="149"/>
      <c r="EA743" s="149"/>
      <c r="EB743" s="149"/>
      <c r="EC743" s="149"/>
      <c r="ED743" s="149"/>
      <c r="EE743" s="149"/>
      <c r="EF743" s="149"/>
      <c r="EG743" s="149"/>
      <c r="EH743" s="149"/>
      <c r="EI743" s="149"/>
      <c r="EJ743" s="149"/>
      <c r="EK743" s="149"/>
      <c r="EL743" s="149"/>
      <c r="EM743" s="149"/>
      <c r="EN743" s="149"/>
      <c r="EO743" s="149"/>
      <c r="EP743" s="149"/>
      <c r="EQ743" s="149"/>
      <c r="ER743" s="149"/>
      <c r="ES743" s="149"/>
      <c r="ET743" s="149"/>
      <c r="EU743" s="149"/>
      <c r="EV743" s="149"/>
      <c r="EW743" s="149"/>
      <c r="EX743" s="149"/>
      <c r="EY743" s="149"/>
      <c r="EZ743" s="149"/>
      <c r="FA743" s="149"/>
      <c r="FB743" s="149"/>
      <c r="FC743" s="149"/>
      <c r="FD743" s="149"/>
      <c r="FE743" s="149"/>
      <c r="FF743" s="149"/>
      <c r="FG743" s="149"/>
      <c r="FH743" s="149"/>
      <c r="FI743" s="149"/>
      <c r="FJ743" s="149"/>
      <c r="FK743" s="149"/>
      <c r="FL743" s="149"/>
      <c r="FM743" s="149"/>
      <c r="FN743" s="149"/>
      <c r="FO743" s="149"/>
      <c r="FP743" s="149"/>
      <c r="FQ743" s="149"/>
      <c r="FR743" s="149"/>
      <c r="FS743" s="149"/>
      <c r="FT743" s="149"/>
      <c r="FU743" s="149"/>
      <c r="FV743" s="149"/>
      <c r="FW743" s="149"/>
      <c r="FX743" s="149"/>
      <c r="FY743" s="149"/>
      <c r="FZ743" s="149"/>
      <c r="GA743" s="149"/>
      <c r="GB743" s="149"/>
      <c r="GC743" s="149"/>
      <c r="GD743" s="149"/>
      <c r="GE743" s="149"/>
      <c r="GF743" s="149"/>
      <c r="GG743" s="149"/>
      <c r="GH743" s="149"/>
      <c r="GI743" s="149"/>
      <c r="GJ743" s="149"/>
      <c r="GK743" s="149"/>
      <c r="GL743" s="149"/>
      <c r="GM743" s="149"/>
      <c r="GN743" s="96"/>
      <c r="GO743" s="96"/>
    </row>
    <row r="744" spans="1:197" ht="13.5" hidden="1" customHeight="1">
      <c r="A744" s="351"/>
      <c r="B744" s="359"/>
      <c r="C744" s="385"/>
      <c r="D744" s="385"/>
      <c r="E744" s="484"/>
      <c r="F744" s="378"/>
      <c r="G744" s="374"/>
      <c r="H744" s="89"/>
      <c r="I744" s="60" t="s">
        <v>30</v>
      </c>
      <c r="J744" s="70"/>
      <c r="K744" s="70"/>
      <c r="L744" s="71"/>
      <c r="M744" s="71"/>
      <c r="N744" s="70"/>
      <c r="O744" s="70"/>
      <c r="P744" s="70"/>
      <c r="Q744" s="70"/>
      <c r="R744" s="70"/>
      <c r="S744" s="70"/>
      <c r="T744" s="70"/>
      <c r="U744" s="70"/>
      <c r="V744" s="70"/>
      <c r="W744" s="349"/>
      <c r="X744" s="148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49"/>
      <c r="BN744" s="149"/>
      <c r="BO744" s="149"/>
      <c r="BP744" s="149"/>
      <c r="BQ744" s="149"/>
      <c r="BR744" s="149"/>
      <c r="BS744" s="149"/>
      <c r="BT744" s="149"/>
      <c r="BU744" s="149"/>
      <c r="BV744" s="149"/>
      <c r="BW744" s="149"/>
      <c r="BX744" s="149"/>
      <c r="BY744" s="149"/>
      <c r="BZ744" s="149"/>
      <c r="CA744" s="149"/>
      <c r="CB744" s="149"/>
      <c r="CC744" s="149"/>
      <c r="CD744" s="149"/>
      <c r="CE744" s="149"/>
      <c r="CF744" s="149"/>
      <c r="CG744" s="149"/>
      <c r="CH744" s="149"/>
      <c r="CI744" s="149"/>
      <c r="CJ744" s="149"/>
      <c r="CK744" s="149"/>
      <c r="CL744" s="149"/>
      <c r="CM744" s="149"/>
      <c r="CN744" s="149"/>
      <c r="CO744" s="149"/>
      <c r="CP744" s="149"/>
      <c r="CQ744" s="149"/>
      <c r="CR744" s="149"/>
      <c r="CS744" s="149"/>
      <c r="CT744" s="149"/>
      <c r="CU744" s="149"/>
      <c r="CV744" s="149"/>
      <c r="CW744" s="149"/>
      <c r="CX744" s="149"/>
      <c r="CY744" s="149"/>
      <c r="CZ744" s="149"/>
      <c r="DA744" s="149"/>
      <c r="DB744" s="149"/>
      <c r="DC744" s="149"/>
      <c r="DD744" s="149"/>
      <c r="DE744" s="149"/>
      <c r="DF744" s="149"/>
      <c r="DG744" s="149"/>
      <c r="DH744" s="149"/>
      <c r="DI744" s="149"/>
      <c r="DJ744" s="149"/>
      <c r="DK744" s="149"/>
      <c r="DL744" s="149"/>
      <c r="DM744" s="149"/>
      <c r="DN744" s="149"/>
      <c r="DO744" s="149"/>
      <c r="DP744" s="149"/>
      <c r="DQ744" s="149"/>
      <c r="DR744" s="149"/>
      <c r="DS744" s="149"/>
      <c r="DT744" s="149"/>
      <c r="DU744" s="149"/>
      <c r="DV744" s="149"/>
      <c r="DW744" s="149"/>
      <c r="DX744" s="149"/>
      <c r="DY744" s="149"/>
      <c r="DZ744" s="149"/>
      <c r="EA744" s="149"/>
      <c r="EB744" s="149"/>
      <c r="EC744" s="149"/>
      <c r="ED744" s="149"/>
      <c r="EE744" s="149"/>
      <c r="EF744" s="149"/>
      <c r="EG744" s="149"/>
      <c r="EH744" s="149"/>
      <c r="EI744" s="149"/>
      <c r="EJ744" s="149"/>
      <c r="EK744" s="149"/>
      <c r="EL744" s="149"/>
      <c r="EM744" s="149"/>
      <c r="EN744" s="149"/>
      <c r="EO744" s="149"/>
      <c r="EP744" s="149"/>
      <c r="EQ744" s="149"/>
      <c r="ER744" s="149"/>
      <c r="ES744" s="149"/>
      <c r="ET744" s="149"/>
      <c r="EU744" s="149"/>
      <c r="EV744" s="149"/>
      <c r="EW744" s="149"/>
      <c r="EX744" s="149"/>
      <c r="EY744" s="149"/>
      <c r="EZ744" s="149"/>
      <c r="FA744" s="149"/>
      <c r="FB744" s="149"/>
      <c r="FC744" s="149"/>
      <c r="FD744" s="149"/>
      <c r="FE744" s="149"/>
      <c r="FF744" s="149"/>
      <c r="FG744" s="149"/>
      <c r="FH744" s="149"/>
      <c r="FI744" s="149"/>
      <c r="FJ744" s="149"/>
      <c r="FK744" s="149"/>
      <c r="FL744" s="149"/>
      <c r="FM744" s="149"/>
      <c r="FN744" s="149"/>
      <c r="FO744" s="149"/>
      <c r="FP744" s="149"/>
      <c r="FQ744" s="149"/>
      <c r="FR744" s="149"/>
      <c r="FS744" s="149"/>
      <c r="FT744" s="149"/>
      <c r="FU744" s="149"/>
      <c r="FV744" s="149"/>
      <c r="FW744" s="149"/>
      <c r="FX744" s="149"/>
      <c r="FY744" s="149"/>
      <c r="FZ744" s="149"/>
      <c r="GA744" s="149"/>
      <c r="GB744" s="149"/>
      <c r="GC744" s="149"/>
      <c r="GD744" s="149"/>
      <c r="GE744" s="149"/>
      <c r="GF744" s="149"/>
      <c r="GG744" s="149"/>
      <c r="GH744" s="149"/>
      <c r="GI744" s="149"/>
      <c r="GJ744" s="149"/>
      <c r="GK744" s="149"/>
      <c r="GL744" s="149"/>
      <c r="GM744" s="149"/>
      <c r="GN744" s="96"/>
      <c r="GO744" s="96"/>
    </row>
    <row r="745" spans="1:197" ht="13.5" hidden="1" customHeight="1">
      <c r="A745" s="351"/>
      <c r="B745" s="359"/>
      <c r="C745" s="385"/>
      <c r="D745" s="385"/>
      <c r="E745" s="484"/>
      <c r="F745" s="378"/>
      <c r="G745" s="374"/>
      <c r="H745" s="89"/>
      <c r="I745" s="60" t="s">
        <v>131</v>
      </c>
      <c r="J745" s="70"/>
      <c r="K745" s="70"/>
      <c r="L745" s="87"/>
      <c r="M745" s="71"/>
      <c r="N745" s="70"/>
      <c r="O745" s="70"/>
      <c r="P745" s="70"/>
      <c r="Q745" s="70"/>
      <c r="R745" s="70"/>
      <c r="S745" s="70"/>
      <c r="T745" s="70"/>
      <c r="U745" s="70"/>
      <c r="V745" s="70"/>
      <c r="W745" s="349"/>
      <c r="X745" s="148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49"/>
      <c r="BN745" s="149"/>
      <c r="BO745" s="149"/>
      <c r="BP745" s="149"/>
      <c r="BQ745" s="149"/>
      <c r="BR745" s="149"/>
      <c r="BS745" s="149"/>
      <c r="BT745" s="149"/>
      <c r="BU745" s="149"/>
      <c r="BV745" s="149"/>
      <c r="BW745" s="149"/>
      <c r="BX745" s="149"/>
      <c r="BY745" s="149"/>
      <c r="BZ745" s="149"/>
      <c r="CA745" s="149"/>
      <c r="CB745" s="149"/>
      <c r="CC745" s="149"/>
      <c r="CD745" s="149"/>
      <c r="CE745" s="149"/>
      <c r="CF745" s="149"/>
      <c r="CG745" s="149"/>
      <c r="CH745" s="149"/>
      <c r="CI745" s="149"/>
      <c r="CJ745" s="149"/>
      <c r="CK745" s="149"/>
      <c r="CL745" s="149"/>
      <c r="CM745" s="149"/>
      <c r="CN745" s="149"/>
      <c r="CO745" s="149"/>
      <c r="CP745" s="149"/>
      <c r="CQ745" s="149"/>
      <c r="CR745" s="149"/>
      <c r="CS745" s="149"/>
      <c r="CT745" s="149"/>
      <c r="CU745" s="149"/>
      <c r="CV745" s="149"/>
      <c r="CW745" s="149"/>
      <c r="CX745" s="149"/>
      <c r="CY745" s="149"/>
      <c r="CZ745" s="149"/>
      <c r="DA745" s="149"/>
      <c r="DB745" s="149"/>
      <c r="DC745" s="149"/>
      <c r="DD745" s="149"/>
      <c r="DE745" s="149"/>
      <c r="DF745" s="149"/>
      <c r="DG745" s="149"/>
      <c r="DH745" s="149"/>
      <c r="DI745" s="149"/>
      <c r="DJ745" s="149"/>
      <c r="DK745" s="149"/>
      <c r="DL745" s="149"/>
      <c r="DM745" s="149"/>
      <c r="DN745" s="149"/>
      <c r="DO745" s="149"/>
      <c r="DP745" s="149"/>
      <c r="DQ745" s="149"/>
      <c r="DR745" s="149"/>
      <c r="DS745" s="149"/>
      <c r="DT745" s="149"/>
      <c r="DU745" s="149"/>
      <c r="DV745" s="149"/>
      <c r="DW745" s="149"/>
      <c r="DX745" s="149"/>
      <c r="DY745" s="149"/>
      <c r="DZ745" s="149"/>
      <c r="EA745" s="149"/>
      <c r="EB745" s="149"/>
      <c r="EC745" s="149"/>
      <c r="ED745" s="149"/>
      <c r="EE745" s="149"/>
      <c r="EF745" s="149"/>
      <c r="EG745" s="149"/>
      <c r="EH745" s="149"/>
      <c r="EI745" s="149"/>
      <c r="EJ745" s="149"/>
      <c r="EK745" s="149"/>
      <c r="EL745" s="149"/>
      <c r="EM745" s="149"/>
      <c r="EN745" s="149"/>
      <c r="EO745" s="149"/>
      <c r="EP745" s="149"/>
      <c r="EQ745" s="149"/>
      <c r="ER745" s="149"/>
      <c r="ES745" s="149"/>
      <c r="ET745" s="149"/>
      <c r="EU745" s="149"/>
      <c r="EV745" s="149"/>
      <c r="EW745" s="149"/>
      <c r="EX745" s="149"/>
      <c r="EY745" s="149"/>
      <c r="EZ745" s="149"/>
      <c r="FA745" s="149"/>
      <c r="FB745" s="149"/>
      <c r="FC745" s="149"/>
      <c r="FD745" s="149"/>
      <c r="FE745" s="149"/>
      <c r="FF745" s="149"/>
      <c r="FG745" s="149"/>
      <c r="FH745" s="149"/>
      <c r="FI745" s="149"/>
      <c r="FJ745" s="149"/>
      <c r="FK745" s="149"/>
      <c r="FL745" s="149"/>
      <c r="FM745" s="149"/>
      <c r="FN745" s="149"/>
      <c r="FO745" s="149"/>
      <c r="FP745" s="149"/>
      <c r="FQ745" s="149"/>
      <c r="FR745" s="149"/>
      <c r="FS745" s="149"/>
      <c r="FT745" s="149"/>
      <c r="FU745" s="149"/>
      <c r="FV745" s="149"/>
      <c r="FW745" s="149"/>
      <c r="FX745" s="149"/>
      <c r="FY745" s="149"/>
      <c r="FZ745" s="149"/>
      <c r="GA745" s="149"/>
      <c r="GB745" s="149"/>
      <c r="GC745" s="149"/>
      <c r="GD745" s="149"/>
      <c r="GE745" s="149"/>
      <c r="GF745" s="149"/>
      <c r="GG745" s="149"/>
      <c r="GH745" s="149"/>
      <c r="GI745" s="149"/>
      <c r="GJ745" s="149"/>
      <c r="GK745" s="149"/>
      <c r="GL745" s="149"/>
      <c r="GM745" s="149"/>
      <c r="GN745" s="96"/>
      <c r="GO745" s="96"/>
    </row>
    <row r="746" spans="1:197" ht="13.5" hidden="1" customHeight="1">
      <c r="A746" s="351"/>
      <c r="B746" s="359"/>
      <c r="C746" s="385"/>
      <c r="D746" s="385"/>
      <c r="E746" s="484"/>
      <c r="F746" s="378"/>
      <c r="G746" s="374"/>
      <c r="H746" s="89"/>
      <c r="I746" s="64" t="s">
        <v>26</v>
      </c>
      <c r="J746" s="65">
        <f t="shared" ref="J746:M746" si="215">SUM(J742:J745)</f>
        <v>0</v>
      </c>
      <c r="K746" s="65">
        <f t="shared" si="215"/>
        <v>0</v>
      </c>
      <c r="L746" s="65">
        <f t="shared" si="215"/>
        <v>0</v>
      </c>
      <c r="M746" s="66">
        <f t="shared" si="215"/>
        <v>0</v>
      </c>
      <c r="N746" s="66">
        <f>SUM(N742:N745)</f>
        <v>0</v>
      </c>
      <c r="O746" s="66">
        <f t="shared" ref="O746" si="216">SUM(O742:O745)</f>
        <v>0</v>
      </c>
      <c r="P746" s="66"/>
      <c r="Q746" s="66"/>
      <c r="R746" s="66"/>
      <c r="S746" s="66"/>
      <c r="T746" s="66"/>
      <c r="U746" s="66"/>
      <c r="V746" s="66"/>
      <c r="W746" s="349"/>
      <c r="X746" s="148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49"/>
      <c r="BN746" s="149"/>
      <c r="BO746" s="149"/>
      <c r="BP746" s="149"/>
      <c r="BQ746" s="149"/>
      <c r="BR746" s="149"/>
      <c r="BS746" s="149"/>
      <c r="BT746" s="149"/>
      <c r="BU746" s="149"/>
      <c r="BV746" s="149"/>
      <c r="BW746" s="149"/>
      <c r="BX746" s="149"/>
      <c r="BY746" s="149"/>
      <c r="BZ746" s="149"/>
      <c r="CA746" s="149"/>
      <c r="CB746" s="149"/>
      <c r="CC746" s="149"/>
      <c r="CD746" s="149"/>
      <c r="CE746" s="149"/>
      <c r="CF746" s="149"/>
      <c r="CG746" s="149"/>
      <c r="CH746" s="149"/>
      <c r="CI746" s="149"/>
      <c r="CJ746" s="149"/>
      <c r="CK746" s="149"/>
      <c r="CL746" s="149"/>
      <c r="CM746" s="149"/>
      <c r="CN746" s="149"/>
      <c r="CO746" s="149"/>
      <c r="CP746" s="149"/>
      <c r="CQ746" s="149"/>
      <c r="CR746" s="149"/>
      <c r="CS746" s="149"/>
      <c r="CT746" s="149"/>
      <c r="CU746" s="149"/>
      <c r="CV746" s="149"/>
      <c r="CW746" s="149"/>
      <c r="CX746" s="149"/>
      <c r="CY746" s="149"/>
      <c r="CZ746" s="149"/>
      <c r="DA746" s="149"/>
      <c r="DB746" s="149"/>
      <c r="DC746" s="149"/>
      <c r="DD746" s="149"/>
      <c r="DE746" s="149"/>
      <c r="DF746" s="149"/>
      <c r="DG746" s="149"/>
      <c r="DH746" s="149"/>
      <c r="DI746" s="149"/>
      <c r="DJ746" s="149"/>
      <c r="DK746" s="149"/>
      <c r="DL746" s="149"/>
      <c r="DM746" s="149"/>
      <c r="DN746" s="149"/>
      <c r="DO746" s="149"/>
      <c r="DP746" s="149"/>
      <c r="DQ746" s="149"/>
      <c r="DR746" s="149"/>
      <c r="DS746" s="149"/>
      <c r="DT746" s="149"/>
      <c r="DU746" s="149"/>
      <c r="DV746" s="149"/>
      <c r="DW746" s="149"/>
      <c r="DX746" s="149"/>
      <c r="DY746" s="149"/>
      <c r="DZ746" s="149"/>
      <c r="EA746" s="149"/>
      <c r="EB746" s="149"/>
      <c r="EC746" s="149"/>
      <c r="ED746" s="149"/>
      <c r="EE746" s="149"/>
      <c r="EF746" s="149"/>
      <c r="EG746" s="149"/>
      <c r="EH746" s="149"/>
      <c r="EI746" s="149"/>
      <c r="EJ746" s="149"/>
      <c r="EK746" s="149"/>
      <c r="EL746" s="149"/>
      <c r="EM746" s="149"/>
      <c r="EN746" s="149"/>
      <c r="EO746" s="149"/>
      <c r="EP746" s="149"/>
      <c r="EQ746" s="149"/>
      <c r="ER746" s="149"/>
      <c r="ES746" s="149"/>
      <c r="ET746" s="149"/>
      <c r="EU746" s="149"/>
      <c r="EV746" s="149"/>
      <c r="EW746" s="149"/>
      <c r="EX746" s="149"/>
      <c r="EY746" s="149"/>
      <c r="EZ746" s="149"/>
      <c r="FA746" s="149"/>
      <c r="FB746" s="149"/>
      <c r="FC746" s="149"/>
      <c r="FD746" s="149"/>
      <c r="FE746" s="149"/>
      <c r="FF746" s="149"/>
      <c r="FG746" s="149"/>
      <c r="FH746" s="149"/>
      <c r="FI746" s="149"/>
      <c r="FJ746" s="149"/>
      <c r="FK746" s="149"/>
      <c r="FL746" s="149"/>
      <c r="FM746" s="149"/>
      <c r="FN746" s="149"/>
      <c r="FO746" s="149"/>
      <c r="FP746" s="149"/>
      <c r="FQ746" s="149"/>
      <c r="FR746" s="149"/>
      <c r="FS746" s="149"/>
      <c r="FT746" s="149"/>
      <c r="FU746" s="149"/>
      <c r="FV746" s="149"/>
      <c r="FW746" s="149"/>
      <c r="FX746" s="149"/>
      <c r="FY746" s="149"/>
      <c r="FZ746" s="149"/>
      <c r="GA746" s="149"/>
      <c r="GB746" s="149"/>
      <c r="GC746" s="149"/>
      <c r="GD746" s="149"/>
      <c r="GE746" s="149"/>
      <c r="GF746" s="149"/>
      <c r="GG746" s="149"/>
      <c r="GH746" s="149"/>
      <c r="GI746" s="149"/>
      <c r="GJ746" s="149"/>
      <c r="GK746" s="149"/>
      <c r="GL746" s="149"/>
      <c r="GM746" s="149"/>
      <c r="GN746" s="96"/>
      <c r="GO746" s="96"/>
    </row>
    <row r="747" spans="1:197" ht="13.5" hidden="1" customHeight="1">
      <c r="A747" s="351">
        <v>65</v>
      </c>
      <c r="B747" s="354" t="s">
        <v>65</v>
      </c>
      <c r="C747" s="385">
        <v>2017</v>
      </c>
      <c r="D747" s="385">
        <v>2024</v>
      </c>
      <c r="E747" s="484" t="s">
        <v>27</v>
      </c>
      <c r="F747" s="378"/>
      <c r="G747" s="374">
        <v>92605</v>
      </c>
      <c r="H747" s="89">
        <v>6050</v>
      </c>
      <c r="I747" s="60" t="s">
        <v>28</v>
      </c>
      <c r="J747" s="77">
        <f>761165-761165</f>
        <v>0</v>
      </c>
      <c r="K747" s="77">
        <f>2165741-2165741</f>
        <v>0</v>
      </c>
      <c r="L747" s="87"/>
      <c r="M747" s="319"/>
      <c r="N747" s="77"/>
      <c r="O747" s="77"/>
      <c r="P747" s="77"/>
      <c r="Q747" s="77"/>
      <c r="R747" s="77"/>
      <c r="S747" s="77"/>
      <c r="T747" s="77"/>
      <c r="U747" s="77"/>
      <c r="V747" s="77"/>
      <c r="W747" s="445">
        <f>SUM(L751:V751)</f>
        <v>0</v>
      </c>
      <c r="X747" s="137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</row>
    <row r="748" spans="1:197" ht="13.5" hidden="1" customHeight="1">
      <c r="A748" s="351"/>
      <c r="B748" s="354"/>
      <c r="C748" s="385"/>
      <c r="D748" s="385"/>
      <c r="E748" s="484"/>
      <c r="F748" s="378"/>
      <c r="G748" s="374"/>
      <c r="H748" s="89">
        <v>6050</v>
      </c>
      <c r="I748" s="60" t="s">
        <v>31</v>
      </c>
      <c r="J748" s="77"/>
      <c r="K748" s="77"/>
      <c r="L748" s="87"/>
      <c r="M748" s="87"/>
      <c r="N748" s="70"/>
      <c r="O748" s="70"/>
      <c r="P748" s="70"/>
      <c r="Q748" s="70"/>
      <c r="R748" s="70"/>
      <c r="S748" s="70"/>
      <c r="T748" s="70"/>
      <c r="U748" s="70"/>
      <c r="V748" s="70"/>
      <c r="W748" s="445"/>
      <c r="X748" s="40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</row>
    <row r="749" spans="1:197" ht="13.5" hidden="1" customHeight="1">
      <c r="A749" s="351"/>
      <c r="B749" s="354"/>
      <c r="C749" s="385"/>
      <c r="D749" s="385"/>
      <c r="E749" s="484"/>
      <c r="F749" s="378"/>
      <c r="G749" s="374"/>
      <c r="H749" s="89"/>
      <c r="I749" s="60" t="s">
        <v>30</v>
      </c>
      <c r="J749" s="70"/>
      <c r="K749" s="70"/>
      <c r="L749" s="71"/>
      <c r="M749" s="71"/>
      <c r="N749" s="70"/>
      <c r="O749" s="70"/>
      <c r="P749" s="70"/>
      <c r="Q749" s="70"/>
      <c r="R749" s="70"/>
      <c r="S749" s="70"/>
      <c r="T749" s="70"/>
      <c r="U749" s="70"/>
      <c r="V749" s="70"/>
      <c r="W749" s="445"/>
      <c r="X749" s="40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</row>
    <row r="750" spans="1:197" ht="13.5" hidden="1" customHeight="1">
      <c r="A750" s="351"/>
      <c r="B750" s="354"/>
      <c r="C750" s="385"/>
      <c r="D750" s="385"/>
      <c r="E750" s="484"/>
      <c r="F750" s="378"/>
      <c r="G750" s="374"/>
      <c r="H750" s="89">
        <v>6050</v>
      </c>
      <c r="I750" s="60" t="s">
        <v>131</v>
      </c>
      <c r="J750" s="70"/>
      <c r="K750" s="70"/>
      <c r="L750" s="87"/>
      <c r="M750" s="71"/>
      <c r="N750" s="70"/>
      <c r="O750" s="70"/>
      <c r="P750" s="70"/>
      <c r="Q750" s="70"/>
      <c r="R750" s="70"/>
      <c r="S750" s="70"/>
      <c r="T750" s="70"/>
      <c r="U750" s="70"/>
      <c r="V750" s="70"/>
      <c r="W750" s="445"/>
      <c r="X750" s="40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</row>
    <row r="751" spans="1:197" ht="12" hidden="1" customHeight="1">
      <c r="A751" s="351"/>
      <c r="B751" s="354"/>
      <c r="C751" s="385"/>
      <c r="D751" s="385"/>
      <c r="E751" s="484"/>
      <c r="F751" s="378"/>
      <c r="G751" s="374"/>
      <c r="H751" s="89"/>
      <c r="I751" s="64" t="s">
        <v>26</v>
      </c>
      <c r="J751" s="65">
        <f t="shared" ref="J751:O751" si="217">SUM(J747:J750)</f>
        <v>0</v>
      </c>
      <c r="K751" s="65">
        <f t="shared" ref="K751" si="218">SUM(K747:K750)</f>
        <v>0</v>
      </c>
      <c r="L751" s="65">
        <f t="shared" ref="L751" si="219">SUM(L747:L750)</f>
        <v>0</v>
      </c>
      <c r="M751" s="66">
        <f t="shared" si="217"/>
        <v>0</v>
      </c>
      <c r="N751" s="66">
        <f>SUM(N747:N750)</f>
        <v>0</v>
      </c>
      <c r="O751" s="66">
        <f t="shared" si="217"/>
        <v>0</v>
      </c>
      <c r="P751" s="66"/>
      <c r="Q751" s="66"/>
      <c r="R751" s="66"/>
      <c r="S751" s="66"/>
      <c r="T751" s="66"/>
      <c r="U751" s="66"/>
      <c r="V751" s="66"/>
      <c r="W751" s="445"/>
      <c r="X751" s="40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</row>
    <row r="752" spans="1:197" ht="12.75" customHeight="1">
      <c r="A752" s="351">
        <v>32</v>
      </c>
      <c r="B752" s="354" t="s">
        <v>112</v>
      </c>
      <c r="C752" s="385">
        <v>2017</v>
      </c>
      <c r="D752" s="385">
        <v>2029</v>
      </c>
      <c r="E752" s="339" t="s">
        <v>252</v>
      </c>
      <c r="F752" s="337">
        <f>136350+0+W752</f>
        <v>3605776</v>
      </c>
      <c r="G752" s="345">
        <v>92605</v>
      </c>
      <c r="H752" s="89">
        <v>6050</v>
      </c>
      <c r="I752" s="60" t="s">
        <v>28</v>
      </c>
      <c r="J752" s="87">
        <v>27060</v>
      </c>
      <c r="K752" s="87">
        <v>37000</v>
      </c>
      <c r="L752" s="87">
        <v>0</v>
      </c>
      <c r="N752" s="87"/>
      <c r="O752" s="242"/>
      <c r="P752" s="87">
        <v>968163</v>
      </c>
      <c r="Q752" s="87">
        <v>2501263</v>
      </c>
      <c r="R752" s="71"/>
      <c r="S752" s="71"/>
      <c r="T752" s="71"/>
      <c r="U752" s="71"/>
      <c r="V752" s="71"/>
      <c r="W752" s="349">
        <f>SUM(M756:V756)</f>
        <v>3469426</v>
      </c>
      <c r="X752" s="137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</row>
    <row r="753" spans="1:197" ht="12.75" customHeight="1">
      <c r="A753" s="351"/>
      <c r="B753" s="354"/>
      <c r="C753" s="385"/>
      <c r="D753" s="385"/>
      <c r="E753" s="339"/>
      <c r="F753" s="337"/>
      <c r="G753" s="345"/>
      <c r="H753" s="89"/>
      <c r="I753" s="60" t="s">
        <v>31</v>
      </c>
      <c r="J753" s="71"/>
      <c r="K753" s="70"/>
      <c r="L753" s="87">
        <v>0</v>
      </c>
      <c r="M753" s="70"/>
      <c r="N753" s="70"/>
      <c r="O753" s="70"/>
      <c r="P753" s="70"/>
      <c r="Q753" s="71"/>
      <c r="R753" s="71"/>
      <c r="S753" s="70"/>
      <c r="T753" s="70"/>
      <c r="U753" s="70"/>
      <c r="V753" s="70"/>
      <c r="W753" s="349"/>
      <c r="X753" s="40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</row>
    <row r="754" spans="1:197" ht="12.75" customHeight="1">
      <c r="A754" s="351"/>
      <c r="B754" s="354"/>
      <c r="C754" s="385"/>
      <c r="D754" s="385"/>
      <c r="E754" s="339"/>
      <c r="F754" s="337"/>
      <c r="G754" s="345"/>
      <c r="H754" s="89"/>
      <c r="I754" s="60" t="s">
        <v>30</v>
      </c>
      <c r="J754" s="71"/>
      <c r="K754" s="70"/>
      <c r="L754" s="71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349"/>
      <c r="X754" s="40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</row>
    <row r="755" spans="1:197" ht="12.75" customHeight="1">
      <c r="A755" s="351"/>
      <c r="B755" s="354"/>
      <c r="C755" s="385"/>
      <c r="D755" s="385"/>
      <c r="E755" s="339"/>
      <c r="F755" s="337"/>
      <c r="G755" s="345"/>
      <c r="H755" s="89"/>
      <c r="I755" s="60" t="s">
        <v>33</v>
      </c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349"/>
      <c r="X755" s="40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</row>
    <row r="756" spans="1:197" ht="12.75" customHeight="1">
      <c r="A756" s="351"/>
      <c r="B756" s="354"/>
      <c r="C756" s="385"/>
      <c r="D756" s="385"/>
      <c r="E756" s="339"/>
      <c r="F756" s="337"/>
      <c r="G756" s="345"/>
      <c r="H756" s="89"/>
      <c r="I756" s="64" t="s">
        <v>26</v>
      </c>
      <c r="J756" s="65">
        <f t="shared" ref="J756:M756" si="220">SUM(J752:J755)</f>
        <v>27060</v>
      </c>
      <c r="K756" s="65">
        <f t="shared" si="220"/>
        <v>37000</v>
      </c>
      <c r="L756" s="65">
        <f t="shared" si="220"/>
        <v>0</v>
      </c>
      <c r="M756" s="65">
        <f t="shared" si="220"/>
        <v>0</v>
      </c>
      <c r="N756" s="65">
        <f>SUM(N752:N755)</f>
        <v>0</v>
      </c>
      <c r="O756" s="65">
        <f>SUM(O752:O755)</f>
        <v>0</v>
      </c>
      <c r="P756" s="65">
        <f>SUM(P752:P755)</f>
        <v>968163</v>
      </c>
      <c r="Q756" s="65">
        <f>SUM(Q752:Q755)</f>
        <v>2501263</v>
      </c>
      <c r="R756" s="65">
        <f>SUM(R752:R755)</f>
        <v>0</v>
      </c>
      <c r="S756" s="65"/>
      <c r="T756" s="65"/>
      <c r="U756" s="65"/>
      <c r="V756" s="65"/>
      <c r="W756" s="349"/>
      <c r="X756" s="40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</row>
    <row r="757" spans="1:197" ht="13.5" hidden="1" customHeight="1">
      <c r="A757" s="351">
        <v>53</v>
      </c>
      <c r="B757" s="359" t="s">
        <v>66</v>
      </c>
      <c r="C757" s="393">
        <v>2017</v>
      </c>
      <c r="D757" s="393">
        <v>2026</v>
      </c>
      <c r="E757" s="343" t="s">
        <v>27</v>
      </c>
      <c r="F757" s="346">
        <f>W757</f>
        <v>0</v>
      </c>
      <c r="G757" s="366">
        <v>92605</v>
      </c>
      <c r="H757" s="153">
        <v>6050</v>
      </c>
      <c r="I757" s="162" t="s">
        <v>28</v>
      </c>
      <c r="J757" s="156">
        <v>0</v>
      </c>
      <c r="K757" s="155">
        <v>2250</v>
      </c>
      <c r="L757" s="166"/>
      <c r="M757" s="157">
        <v>0</v>
      </c>
      <c r="O757" s="156"/>
      <c r="P757" s="185"/>
      <c r="Q757" s="185"/>
      <c r="R757" s="185"/>
      <c r="S757" s="185"/>
      <c r="T757" s="185"/>
      <c r="U757" s="185"/>
      <c r="V757" s="185"/>
      <c r="W757" s="485">
        <f>SUM(L761:O761)</f>
        <v>0</v>
      </c>
      <c r="X757" s="140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</row>
    <row r="758" spans="1:197" ht="13.5" hidden="1" customHeight="1">
      <c r="A758" s="351"/>
      <c r="B758" s="359"/>
      <c r="C758" s="393"/>
      <c r="D758" s="393"/>
      <c r="E758" s="343"/>
      <c r="F758" s="346"/>
      <c r="G758" s="366"/>
      <c r="H758" s="153"/>
      <c r="I758" s="162" t="s">
        <v>31</v>
      </c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485"/>
      <c r="X758" s="40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</row>
    <row r="759" spans="1:197" ht="13.5" hidden="1" customHeight="1">
      <c r="A759" s="351"/>
      <c r="B759" s="359"/>
      <c r="C759" s="393"/>
      <c r="D759" s="393"/>
      <c r="E759" s="343"/>
      <c r="F759" s="346"/>
      <c r="G759" s="366"/>
      <c r="H759" s="153"/>
      <c r="I759" s="162" t="s">
        <v>30</v>
      </c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485"/>
      <c r="X759" s="40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</row>
    <row r="760" spans="1:197" ht="13.5" hidden="1" customHeight="1">
      <c r="A760" s="351"/>
      <c r="B760" s="359"/>
      <c r="C760" s="393"/>
      <c r="D760" s="393"/>
      <c r="E760" s="343"/>
      <c r="F760" s="346"/>
      <c r="G760" s="366"/>
      <c r="H760" s="200"/>
      <c r="I760" s="162" t="s">
        <v>33</v>
      </c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485"/>
      <c r="X760" s="40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</row>
    <row r="761" spans="1:197" ht="13.5" hidden="1" customHeight="1">
      <c r="A761" s="351"/>
      <c r="B761" s="359"/>
      <c r="C761" s="393"/>
      <c r="D761" s="393"/>
      <c r="E761" s="343"/>
      <c r="F761" s="346"/>
      <c r="G761" s="366"/>
      <c r="H761" s="158"/>
      <c r="I761" s="159" t="s">
        <v>26</v>
      </c>
      <c r="J761" s="160">
        <f t="shared" ref="J761:M761" si="221">SUM(J757:J760)</f>
        <v>0</v>
      </c>
      <c r="K761" s="160">
        <f t="shared" si="221"/>
        <v>2250</v>
      </c>
      <c r="L761" s="160">
        <f t="shared" si="221"/>
        <v>0</v>
      </c>
      <c r="M761" s="160">
        <f t="shared" si="221"/>
        <v>0</v>
      </c>
      <c r="N761" s="161">
        <f>SUM(N757:N760)</f>
        <v>0</v>
      </c>
      <c r="O761" s="161">
        <f>SUM(O757:O760)</f>
        <v>0</v>
      </c>
      <c r="P761" s="161"/>
      <c r="Q761" s="161"/>
      <c r="R761" s="161"/>
      <c r="S761" s="161"/>
      <c r="T761" s="161"/>
      <c r="U761" s="161"/>
      <c r="V761" s="161"/>
      <c r="W761" s="485"/>
      <c r="X761" s="40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</row>
    <row r="762" spans="1:197" ht="13.5" hidden="1" customHeight="1">
      <c r="A762" s="351">
        <v>54</v>
      </c>
      <c r="B762" s="359" t="s">
        <v>111</v>
      </c>
      <c r="C762" s="393">
        <v>2013</v>
      </c>
      <c r="D762" s="393">
        <v>2028</v>
      </c>
      <c r="E762" s="343" t="s">
        <v>27</v>
      </c>
      <c r="F762" s="337">
        <f>W762</f>
        <v>0</v>
      </c>
      <c r="G762" s="366">
        <v>92605</v>
      </c>
      <c r="H762" s="153">
        <v>6050</v>
      </c>
      <c r="I762" s="154" t="s">
        <v>28</v>
      </c>
      <c r="J762" s="156">
        <v>80000</v>
      </c>
      <c r="K762" s="156">
        <v>90000</v>
      </c>
      <c r="L762" s="166"/>
      <c r="M762" s="166"/>
      <c r="O762" s="156"/>
      <c r="P762" s="156"/>
      <c r="Q762" s="156"/>
      <c r="R762" s="163"/>
      <c r="S762" s="156"/>
      <c r="T762" s="156"/>
      <c r="U762" s="156"/>
      <c r="V762" s="156"/>
      <c r="W762" s="485">
        <f>SUM(O766:V766)</f>
        <v>0</v>
      </c>
      <c r="X762" s="140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</row>
    <row r="763" spans="1:197" ht="13.5" hidden="1" customHeight="1">
      <c r="A763" s="351"/>
      <c r="B763" s="359"/>
      <c r="C763" s="393"/>
      <c r="D763" s="393"/>
      <c r="E763" s="343"/>
      <c r="F763" s="337"/>
      <c r="G763" s="366"/>
      <c r="H763" s="153"/>
      <c r="I763" s="154" t="s">
        <v>28</v>
      </c>
      <c r="J763" s="163">
        <v>109090</v>
      </c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485"/>
      <c r="X763" s="40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</row>
    <row r="764" spans="1:197" ht="13.5" hidden="1" customHeight="1">
      <c r="A764" s="351"/>
      <c r="B764" s="359"/>
      <c r="C764" s="393"/>
      <c r="D764" s="393"/>
      <c r="E764" s="343"/>
      <c r="F764" s="337"/>
      <c r="G764" s="366"/>
      <c r="H764" s="153"/>
      <c r="I764" s="154" t="s">
        <v>30</v>
      </c>
      <c r="J764" s="163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485"/>
      <c r="X764" s="40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</row>
    <row r="765" spans="1:197" ht="13.5" hidden="1" customHeight="1">
      <c r="A765" s="351"/>
      <c r="B765" s="359"/>
      <c r="C765" s="393"/>
      <c r="D765" s="393"/>
      <c r="E765" s="343"/>
      <c r="F765" s="337"/>
      <c r="G765" s="366"/>
      <c r="H765" s="200"/>
      <c r="I765" s="154" t="s">
        <v>33</v>
      </c>
      <c r="J765" s="163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485"/>
      <c r="X765" s="40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</row>
    <row r="766" spans="1:197" ht="13.5" hidden="1" customHeight="1">
      <c r="A766" s="351"/>
      <c r="B766" s="359"/>
      <c r="C766" s="393"/>
      <c r="D766" s="393"/>
      <c r="E766" s="343"/>
      <c r="F766" s="337"/>
      <c r="G766" s="366"/>
      <c r="H766" s="158"/>
      <c r="I766" s="159" t="s">
        <v>26</v>
      </c>
      <c r="J766" s="160">
        <f t="shared" ref="J766:M766" si="222">SUM(J762:J765)</f>
        <v>189090</v>
      </c>
      <c r="K766" s="161">
        <f t="shared" si="222"/>
        <v>90000</v>
      </c>
      <c r="L766" s="161">
        <f t="shared" si="222"/>
        <v>0</v>
      </c>
      <c r="M766" s="161">
        <f t="shared" si="222"/>
        <v>0</v>
      </c>
      <c r="N766" s="161">
        <f>SUM(N762:N765)</f>
        <v>0</v>
      </c>
      <c r="O766" s="161">
        <f>SUM(O762:O765)</f>
        <v>0</v>
      </c>
      <c r="P766" s="160">
        <f>SUM(P762:Q762)</f>
        <v>0</v>
      </c>
      <c r="Q766" s="160">
        <f>SUM(Q762:R762)</f>
        <v>0</v>
      </c>
      <c r="R766" s="161"/>
      <c r="S766" s="161"/>
      <c r="T766" s="161"/>
      <c r="U766" s="161"/>
      <c r="V766" s="161"/>
      <c r="W766" s="485"/>
      <c r="X766" s="40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</row>
    <row r="767" spans="1:197" ht="12.75" hidden="1" customHeight="1">
      <c r="A767" s="351">
        <v>58</v>
      </c>
      <c r="B767" s="354" t="s">
        <v>104</v>
      </c>
      <c r="C767" s="393">
        <v>2014</v>
      </c>
      <c r="D767" s="393">
        <v>2029</v>
      </c>
      <c r="E767" s="339" t="s">
        <v>252</v>
      </c>
      <c r="F767" s="337"/>
      <c r="G767" s="338">
        <v>92605</v>
      </c>
      <c r="H767" s="153">
        <v>6050</v>
      </c>
      <c r="I767" s="154" t="s">
        <v>28</v>
      </c>
      <c r="J767" s="155">
        <v>59579</v>
      </c>
      <c r="K767" s="156"/>
      <c r="L767" s="157"/>
      <c r="M767" s="157">
        <v>0</v>
      </c>
      <c r="O767" s="163"/>
      <c r="P767" s="163"/>
      <c r="Q767" s="156"/>
      <c r="R767" s="156"/>
      <c r="S767" s="163"/>
      <c r="T767" s="163"/>
      <c r="U767" s="156"/>
      <c r="V767" s="156"/>
      <c r="W767" s="396">
        <f>SUM(M771:V771)</f>
        <v>0</v>
      </c>
      <c r="X767" s="140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</row>
    <row r="768" spans="1:197" ht="12.75" hidden="1" customHeight="1">
      <c r="A768" s="351"/>
      <c r="B768" s="354"/>
      <c r="C768" s="393"/>
      <c r="D768" s="393"/>
      <c r="E768" s="339"/>
      <c r="F768" s="337"/>
      <c r="G768" s="338"/>
      <c r="H768" s="153"/>
      <c r="I768" s="154" t="s">
        <v>31</v>
      </c>
      <c r="J768" s="157"/>
      <c r="K768" s="157"/>
      <c r="L768" s="157"/>
      <c r="M768" s="157"/>
      <c r="N768" s="156"/>
      <c r="O768" s="156"/>
      <c r="P768" s="156"/>
      <c r="Q768" s="156"/>
      <c r="R768" s="156"/>
      <c r="S768" s="156"/>
      <c r="T768" s="156"/>
      <c r="U768" s="156"/>
      <c r="V768" s="156"/>
      <c r="W768" s="396"/>
      <c r="X768" s="40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</row>
    <row r="769" spans="1:197" ht="12.75" hidden="1" customHeight="1">
      <c r="A769" s="351"/>
      <c r="B769" s="354"/>
      <c r="C769" s="393"/>
      <c r="D769" s="393"/>
      <c r="E769" s="339"/>
      <c r="F769" s="337"/>
      <c r="G769" s="338"/>
      <c r="H769" s="153"/>
      <c r="I769" s="154" t="s">
        <v>30</v>
      </c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396"/>
      <c r="X769" s="40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</row>
    <row r="770" spans="1:197" ht="12.75" hidden="1" customHeight="1">
      <c r="A770" s="351"/>
      <c r="B770" s="354"/>
      <c r="C770" s="393"/>
      <c r="D770" s="393"/>
      <c r="E770" s="339"/>
      <c r="F770" s="337"/>
      <c r="G770" s="338"/>
      <c r="H770" s="153"/>
      <c r="I770" s="154" t="s">
        <v>70</v>
      </c>
      <c r="J770" s="156">
        <v>10000</v>
      </c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396"/>
      <c r="X770" s="40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</row>
    <row r="771" spans="1:197" ht="10.5" hidden="1" customHeight="1">
      <c r="A771" s="351"/>
      <c r="B771" s="354"/>
      <c r="C771" s="393"/>
      <c r="D771" s="393"/>
      <c r="E771" s="339"/>
      <c r="F771" s="337"/>
      <c r="G771" s="338"/>
      <c r="H771" s="158"/>
      <c r="I771" s="159" t="s">
        <v>26</v>
      </c>
      <c r="J771" s="160">
        <f>SUM(J767:J770)</f>
        <v>69579</v>
      </c>
      <c r="K771" s="160">
        <f t="shared" ref="K771:N771" si="223">SUM(K767:K770)</f>
        <v>0</v>
      </c>
      <c r="L771" s="161">
        <f t="shared" si="223"/>
        <v>0</v>
      </c>
      <c r="M771" s="161">
        <f t="shared" si="223"/>
        <v>0</v>
      </c>
      <c r="N771" s="161">
        <f t="shared" si="223"/>
        <v>0</v>
      </c>
      <c r="O771" s="161">
        <f>SUM(O767:O770)</f>
        <v>0</v>
      </c>
      <c r="P771" s="160">
        <f>SUM(P767:P770)</f>
        <v>0</v>
      </c>
      <c r="Q771" s="160">
        <f t="shared" ref="Q771:V771" si="224">SUM(Q767:Q770)</f>
        <v>0</v>
      </c>
      <c r="R771" s="160">
        <f t="shared" si="224"/>
        <v>0</v>
      </c>
      <c r="S771" s="160">
        <f t="shared" si="224"/>
        <v>0</v>
      </c>
      <c r="T771" s="160">
        <f t="shared" si="224"/>
        <v>0</v>
      </c>
      <c r="U771" s="160">
        <f t="shared" si="224"/>
        <v>0</v>
      </c>
      <c r="V771" s="160">
        <f t="shared" si="224"/>
        <v>0</v>
      </c>
      <c r="W771" s="396"/>
      <c r="X771" s="40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</row>
    <row r="772" spans="1:197" ht="14.25" customHeight="1">
      <c r="A772" s="351">
        <v>33</v>
      </c>
      <c r="B772" s="355" t="s">
        <v>257</v>
      </c>
      <c r="C772" s="424">
        <v>2025</v>
      </c>
      <c r="D772" s="393">
        <v>2026</v>
      </c>
      <c r="E772" s="339" t="s">
        <v>252</v>
      </c>
      <c r="F772" s="346">
        <f>W772</f>
        <v>89000</v>
      </c>
      <c r="G772" s="431"/>
      <c r="H772" s="153">
        <v>6050</v>
      </c>
      <c r="I772" s="162" t="s">
        <v>28</v>
      </c>
      <c r="J772" s="157">
        <v>0</v>
      </c>
      <c r="K772" s="157"/>
      <c r="L772" s="156">
        <v>0</v>
      </c>
      <c r="M772" s="166"/>
      <c r="N772" s="163">
        <v>89000</v>
      </c>
      <c r="O772" s="163"/>
      <c r="P772" s="163"/>
      <c r="Q772" s="163"/>
      <c r="R772" s="156"/>
      <c r="S772" s="156"/>
      <c r="T772" s="156"/>
      <c r="U772" s="156"/>
      <c r="V772" s="156"/>
      <c r="W772" s="336">
        <f>SUM(L776:V776)</f>
        <v>89000</v>
      </c>
      <c r="X772" s="140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</row>
    <row r="773" spans="1:197" ht="14.25" customHeight="1">
      <c r="A773" s="351"/>
      <c r="B773" s="355"/>
      <c r="C773" s="424"/>
      <c r="D773" s="393"/>
      <c r="E773" s="339"/>
      <c r="F773" s="346"/>
      <c r="G773" s="431"/>
      <c r="H773" s="158"/>
      <c r="I773" s="162" t="s">
        <v>31</v>
      </c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336"/>
      <c r="X773" s="40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</row>
    <row r="774" spans="1:197" ht="14.25" customHeight="1">
      <c r="A774" s="351"/>
      <c r="B774" s="355"/>
      <c r="C774" s="424"/>
      <c r="D774" s="393"/>
      <c r="E774" s="339"/>
      <c r="F774" s="346"/>
      <c r="G774" s="431"/>
      <c r="H774" s="158"/>
      <c r="I774" s="162" t="s">
        <v>30</v>
      </c>
      <c r="J774" s="156"/>
      <c r="K774" s="156"/>
      <c r="L774" s="156"/>
      <c r="M774" s="156"/>
      <c r="N774" s="163"/>
      <c r="O774" s="156"/>
      <c r="P774" s="156"/>
      <c r="Q774" s="156"/>
      <c r="R774" s="156"/>
      <c r="S774" s="156"/>
      <c r="T774" s="156"/>
      <c r="U774" s="156"/>
      <c r="V774" s="156"/>
      <c r="W774" s="336"/>
      <c r="X774" s="40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</row>
    <row r="775" spans="1:197" ht="14.25" customHeight="1">
      <c r="A775" s="351"/>
      <c r="B775" s="355"/>
      <c r="C775" s="424"/>
      <c r="D775" s="393"/>
      <c r="E775" s="339"/>
      <c r="F775" s="346"/>
      <c r="G775" s="431"/>
      <c r="H775" s="153"/>
      <c r="I775" s="154" t="s">
        <v>32</v>
      </c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336"/>
      <c r="X775" s="40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</row>
    <row r="776" spans="1:197" ht="14.25" customHeight="1">
      <c r="A776" s="351"/>
      <c r="B776" s="355"/>
      <c r="C776" s="424"/>
      <c r="D776" s="393"/>
      <c r="E776" s="339"/>
      <c r="F776" s="346"/>
      <c r="G776" s="431"/>
      <c r="H776" s="158"/>
      <c r="I776" s="159" t="s">
        <v>26</v>
      </c>
      <c r="J776" s="160">
        <f t="shared" ref="J776:O776" si="225">SUM(J772:J775)</f>
        <v>0</v>
      </c>
      <c r="K776" s="160">
        <f t="shared" si="225"/>
        <v>0</v>
      </c>
      <c r="L776" s="160">
        <f t="shared" si="225"/>
        <v>0</v>
      </c>
      <c r="M776" s="160">
        <f t="shared" si="225"/>
        <v>0</v>
      </c>
      <c r="N776" s="161">
        <f>SUM(N772:N775)</f>
        <v>89000</v>
      </c>
      <c r="O776" s="161">
        <f t="shared" si="225"/>
        <v>0</v>
      </c>
      <c r="P776" s="160">
        <f>SUM(P772:P775)</f>
        <v>0</v>
      </c>
      <c r="Q776" s="161"/>
      <c r="R776" s="161"/>
      <c r="S776" s="161"/>
      <c r="T776" s="161"/>
      <c r="U776" s="161"/>
      <c r="V776" s="161"/>
      <c r="W776" s="336"/>
      <c r="X776" s="40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</row>
    <row r="777" spans="1:197" ht="14.25" hidden="1" customHeight="1">
      <c r="A777" s="351">
        <v>88</v>
      </c>
      <c r="B777" s="359" t="s">
        <v>74</v>
      </c>
      <c r="C777" s="436">
        <v>2014</v>
      </c>
      <c r="D777" s="435">
        <v>2026</v>
      </c>
      <c r="E777" s="434" t="s">
        <v>27</v>
      </c>
      <c r="F777" s="432">
        <v>0</v>
      </c>
      <c r="G777" s="433">
        <v>92605</v>
      </c>
      <c r="H777" s="113">
        <v>6050</v>
      </c>
      <c r="I777" s="114" t="s">
        <v>28</v>
      </c>
      <c r="J777" s="95">
        <v>0</v>
      </c>
      <c r="K777" s="95">
        <v>0</v>
      </c>
      <c r="L777" s="93"/>
      <c r="M777" s="93">
        <v>0</v>
      </c>
      <c r="N777" s="93"/>
      <c r="O777" s="93"/>
      <c r="P777" s="93"/>
      <c r="Q777" s="93"/>
      <c r="R777" s="93"/>
      <c r="S777" s="93"/>
      <c r="T777" s="93"/>
      <c r="U777" s="93"/>
      <c r="V777" s="93"/>
      <c r="W777" s="457">
        <f>SUM(L781:V781)</f>
        <v>0</v>
      </c>
      <c r="X777" s="140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</row>
    <row r="778" spans="1:197" ht="14.25" hidden="1" customHeight="1">
      <c r="A778" s="351"/>
      <c r="B778" s="359"/>
      <c r="C778" s="436"/>
      <c r="D778" s="435"/>
      <c r="E778" s="434"/>
      <c r="F778" s="432"/>
      <c r="G778" s="433"/>
      <c r="H778" s="113"/>
      <c r="I778" s="114" t="s">
        <v>31</v>
      </c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457"/>
      <c r="X778" s="40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</row>
    <row r="779" spans="1:197" ht="14.25" hidden="1" customHeight="1">
      <c r="A779" s="351"/>
      <c r="B779" s="359"/>
      <c r="C779" s="436"/>
      <c r="D779" s="435"/>
      <c r="E779" s="434"/>
      <c r="F779" s="432"/>
      <c r="G779" s="433"/>
      <c r="H779" s="113"/>
      <c r="I779" s="114" t="s">
        <v>30</v>
      </c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457"/>
      <c r="X779" s="40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</row>
    <row r="780" spans="1:197" ht="14.25" hidden="1" customHeight="1">
      <c r="A780" s="351"/>
      <c r="B780" s="359"/>
      <c r="C780" s="436"/>
      <c r="D780" s="435"/>
      <c r="E780" s="434"/>
      <c r="F780" s="432"/>
      <c r="G780" s="433"/>
      <c r="H780" s="113"/>
      <c r="I780" s="114" t="s">
        <v>55</v>
      </c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457"/>
      <c r="X780" s="40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</row>
    <row r="781" spans="1:197" ht="14.25" hidden="1" customHeight="1">
      <c r="A781" s="351"/>
      <c r="B781" s="359"/>
      <c r="C781" s="436"/>
      <c r="D781" s="435"/>
      <c r="E781" s="434"/>
      <c r="F781" s="432"/>
      <c r="G781" s="433"/>
      <c r="H781" s="150"/>
      <c r="I781" s="144" t="s">
        <v>26</v>
      </c>
      <c r="J781" s="103">
        <f t="shared" ref="J781:N781" si="226">SUM(J777:J780)</f>
        <v>0</v>
      </c>
      <c r="K781" s="103">
        <f t="shared" si="226"/>
        <v>0</v>
      </c>
      <c r="L781" s="103">
        <f t="shared" si="226"/>
        <v>0</v>
      </c>
      <c r="M781" s="103">
        <f t="shared" si="226"/>
        <v>0</v>
      </c>
      <c r="N781" s="103">
        <f t="shared" si="226"/>
        <v>0</v>
      </c>
      <c r="O781" s="103">
        <f>SUM(O777:O780)</f>
        <v>0</v>
      </c>
      <c r="P781" s="103">
        <f t="shared" ref="P781:V781" si="227">SUM(P777:P780)</f>
        <v>0</v>
      </c>
      <c r="Q781" s="103">
        <f t="shared" si="227"/>
        <v>0</v>
      </c>
      <c r="R781" s="103">
        <f t="shared" si="227"/>
        <v>0</v>
      </c>
      <c r="S781" s="103">
        <f t="shared" si="227"/>
        <v>0</v>
      </c>
      <c r="T781" s="103">
        <f t="shared" si="227"/>
        <v>0</v>
      </c>
      <c r="U781" s="103">
        <f t="shared" si="227"/>
        <v>0</v>
      </c>
      <c r="V781" s="103">
        <f t="shared" si="227"/>
        <v>0</v>
      </c>
      <c r="W781" s="457"/>
      <c r="X781" s="40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</row>
    <row r="782" spans="1:197" ht="14.25" hidden="1" customHeight="1">
      <c r="A782" s="351">
        <v>90</v>
      </c>
      <c r="B782" s="359" t="s">
        <v>114</v>
      </c>
      <c r="C782" s="393">
        <v>2016</v>
      </c>
      <c r="D782" s="340">
        <v>2022</v>
      </c>
      <c r="E782" s="343" t="s">
        <v>27</v>
      </c>
      <c r="F782" s="346">
        <f>W782</f>
        <v>0</v>
      </c>
      <c r="G782" s="366">
        <v>92605</v>
      </c>
      <c r="H782" s="153">
        <v>6050</v>
      </c>
      <c r="I782" s="162" t="s">
        <v>28</v>
      </c>
      <c r="J782" s="156">
        <f>(12500)+(700000-671835)</f>
        <v>40665</v>
      </c>
      <c r="K782" s="163">
        <f>200000-200000</f>
        <v>0</v>
      </c>
      <c r="L782" s="163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336">
        <f>SUM(L786:V786)</f>
        <v>0</v>
      </c>
      <c r="X782" s="151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</row>
    <row r="783" spans="1:197" ht="14.25" hidden="1" customHeight="1">
      <c r="A783" s="351"/>
      <c r="B783" s="359"/>
      <c r="C783" s="393"/>
      <c r="D783" s="340"/>
      <c r="E783" s="343"/>
      <c r="F783" s="346"/>
      <c r="G783" s="366"/>
      <c r="H783" s="164"/>
      <c r="I783" s="165" t="s">
        <v>28</v>
      </c>
      <c r="J783" s="155">
        <v>357648</v>
      </c>
      <c r="K783" s="16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336"/>
      <c r="X783" s="40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</row>
    <row r="784" spans="1:197" ht="14.25" hidden="1" customHeight="1">
      <c r="A784" s="351"/>
      <c r="B784" s="359"/>
      <c r="C784" s="393"/>
      <c r="D784" s="340"/>
      <c r="E784" s="343"/>
      <c r="F784" s="346"/>
      <c r="G784" s="366"/>
      <c r="H784" s="164"/>
      <c r="I784" s="167" t="s">
        <v>30</v>
      </c>
      <c r="J784" s="168">
        <v>305600</v>
      </c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336"/>
      <c r="X784" s="40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</row>
    <row r="785" spans="1:197" ht="14.25" hidden="1" customHeight="1">
      <c r="A785" s="351"/>
      <c r="B785" s="359"/>
      <c r="C785" s="393"/>
      <c r="D785" s="340"/>
      <c r="E785" s="343"/>
      <c r="F785" s="346"/>
      <c r="G785" s="366"/>
      <c r="H785" s="153"/>
      <c r="I785" s="154" t="s">
        <v>33</v>
      </c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336"/>
      <c r="X785" s="40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</row>
    <row r="786" spans="1:197" ht="7.5" hidden="1" customHeight="1">
      <c r="A786" s="351"/>
      <c r="B786" s="359"/>
      <c r="C786" s="393"/>
      <c r="D786" s="340"/>
      <c r="E786" s="343"/>
      <c r="F786" s="346"/>
      <c r="G786" s="366"/>
      <c r="H786" s="158"/>
      <c r="I786" s="159" t="s">
        <v>26</v>
      </c>
      <c r="J786" s="160">
        <f t="shared" ref="J786:V786" si="228">SUM(J782:J785)</f>
        <v>703913</v>
      </c>
      <c r="K786" s="160">
        <f>SUM(K782:K785)</f>
        <v>0</v>
      </c>
      <c r="L786" s="160">
        <f t="shared" si="228"/>
        <v>0</v>
      </c>
      <c r="M786" s="160">
        <f t="shared" si="228"/>
        <v>0</v>
      </c>
      <c r="N786" s="160">
        <f t="shared" si="228"/>
        <v>0</v>
      </c>
      <c r="O786" s="161">
        <f t="shared" si="228"/>
        <v>0</v>
      </c>
      <c r="P786" s="161">
        <f t="shared" si="228"/>
        <v>0</v>
      </c>
      <c r="Q786" s="161">
        <f t="shared" si="228"/>
        <v>0</v>
      </c>
      <c r="R786" s="161">
        <f t="shared" si="228"/>
        <v>0</v>
      </c>
      <c r="S786" s="161">
        <f t="shared" si="228"/>
        <v>0</v>
      </c>
      <c r="T786" s="161">
        <f t="shared" si="228"/>
        <v>0</v>
      </c>
      <c r="U786" s="161">
        <f t="shared" si="228"/>
        <v>0</v>
      </c>
      <c r="V786" s="161">
        <f t="shared" si="228"/>
        <v>0</v>
      </c>
      <c r="W786" s="336"/>
      <c r="X786" s="40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</row>
    <row r="787" spans="1:197" ht="12.75" hidden="1" customHeight="1">
      <c r="A787" s="351">
        <v>59</v>
      </c>
      <c r="B787" s="354" t="s">
        <v>135</v>
      </c>
      <c r="C787" s="393">
        <v>2016</v>
      </c>
      <c r="D787" s="340">
        <v>2032</v>
      </c>
      <c r="E787" s="343" t="s">
        <v>27</v>
      </c>
      <c r="F787" s="346">
        <f>W787</f>
        <v>0</v>
      </c>
      <c r="G787" s="366">
        <v>92605</v>
      </c>
      <c r="H787" s="153">
        <v>6050</v>
      </c>
      <c r="I787" s="182" t="s">
        <v>28</v>
      </c>
      <c r="J787" s="202"/>
      <c r="K787" s="202"/>
      <c r="L787" s="163">
        <v>0</v>
      </c>
      <c r="M787" s="163">
        <v>0</v>
      </c>
      <c r="N787" s="163">
        <v>0</v>
      </c>
      <c r="O787" s="163">
        <v>0</v>
      </c>
      <c r="P787" s="163"/>
      <c r="Q787" s="163"/>
      <c r="R787" s="163">
        <v>0</v>
      </c>
      <c r="S787" s="163">
        <v>0</v>
      </c>
      <c r="T787" s="163">
        <v>0</v>
      </c>
      <c r="U787" s="163"/>
      <c r="V787" s="156"/>
      <c r="W787" s="336">
        <f>SUM(L791:V791)</f>
        <v>0</v>
      </c>
      <c r="X787" s="152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</row>
    <row r="788" spans="1:197" ht="12.75" hidden="1" customHeight="1">
      <c r="A788" s="351"/>
      <c r="B788" s="354"/>
      <c r="C788" s="393"/>
      <c r="D788" s="340"/>
      <c r="E788" s="343"/>
      <c r="F788" s="346"/>
      <c r="G788" s="366"/>
      <c r="H788" s="164"/>
      <c r="I788" s="165" t="s">
        <v>28</v>
      </c>
      <c r="J788" s="203"/>
      <c r="K788" s="204"/>
      <c r="L788" s="156"/>
      <c r="M788" s="156"/>
      <c r="N788" s="163"/>
      <c r="O788" s="163"/>
      <c r="P788" s="163"/>
      <c r="Q788" s="163"/>
      <c r="R788" s="163"/>
      <c r="S788" s="163"/>
      <c r="T788" s="163"/>
      <c r="U788" s="156"/>
      <c r="V788" s="156"/>
      <c r="W788" s="336"/>
      <c r="X788" s="152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</row>
    <row r="789" spans="1:197" ht="12.75" hidden="1" customHeight="1">
      <c r="A789" s="351"/>
      <c r="B789" s="354"/>
      <c r="C789" s="393"/>
      <c r="D789" s="340"/>
      <c r="E789" s="343"/>
      <c r="F789" s="346"/>
      <c r="G789" s="366"/>
      <c r="H789" s="164"/>
      <c r="I789" s="167" t="s">
        <v>30</v>
      </c>
      <c r="J789" s="201"/>
      <c r="K789" s="201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336"/>
      <c r="X789" s="152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</row>
    <row r="790" spans="1:197" ht="12.75" hidden="1" customHeight="1">
      <c r="A790" s="351"/>
      <c r="B790" s="354"/>
      <c r="C790" s="393"/>
      <c r="D790" s="340"/>
      <c r="E790" s="343"/>
      <c r="F790" s="346"/>
      <c r="G790" s="366"/>
      <c r="I790" s="154" t="s">
        <v>55</v>
      </c>
      <c r="J790" s="201"/>
      <c r="K790" s="201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336"/>
      <c r="X790" s="152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</row>
    <row r="791" spans="1:197" ht="12.75" hidden="1" customHeight="1">
      <c r="A791" s="351"/>
      <c r="B791" s="354"/>
      <c r="C791" s="393"/>
      <c r="D791" s="340"/>
      <c r="E791" s="343"/>
      <c r="F791" s="346"/>
      <c r="G791" s="366"/>
      <c r="H791" s="158"/>
      <c r="I791" s="159" t="s">
        <v>26</v>
      </c>
      <c r="J791" s="201"/>
      <c r="K791" s="201"/>
      <c r="L791" s="160">
        <f t="shared" ref="L791:V791" si="229">SUM(L787:L790)</f>
        <v>0</v>
      </c>
      <c r="M791" s="160">
        <f t="shared" si="229"/>
        <v>0</v>
      </c>
      <c r="N791" s="160">
        <f t="shared" si="229"/>
        <v>0</v>
      </c>
      <c r="O791" s="160">
        <f t="shared" si="229"/>
        <v>0</v>
      </c>
      <c r="P791" s="160">
        <f t="shared" si="229"/>
        <v>0</v>
      </c>
      <c r="Q791" s="160">
        <f t="shared" si="229"/>
        <v>0</v>
      </c>
      <c r="R791" s="160">
        <f t="shared" si="229"/>
        <v>0</v>
      </c>
      <c r="S791" s="160">
        <f t="shared" si="229"/>
        <v>0</v>
      </c>
      <c r="T791" s="160">
        <f t="shared" si="229"/>
        <v>0</v>
      </c>
      <c r="U791" s="161">
        <f t="shared" si="229"/>
        <v>0</v>
      </c>
      <c r="V791" s="161">
        <f t="shared" si="229"/>
        <v>0</v>
      </c>
      <c r="W791" s="336"/>
      <c r="X791" s="152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</row>
    <row r="792" spans="1:197">
      <c r="A792" s="55"/>
      <c r="B792" s="23"/>
      <c r="C792" s="23"/>
      <c r="D792" s="23"/>
      <c r="E792" s="23"/>
      <c r="F792" s="23"/>
      <c r="G792" s="23"/>
      <c r="H792" s="23"/>
      <c r="I792" s="534"/>
      <c r="J792" s="534"/>
      <c r="K792" s="534"/>
      <c r="L792" s="534"/>
      <c r="M792" s="238"/>
      <c r="N792" s="238"/>
      <c r="O792" s="23"/>
      <c r="P792" s="23"/>
      <c r="Q792" s="23"/>
      <c r="R792" s="23"/>
      <c r="S792" s="23"/>
      <c r="T792" s="23"/>
      <c r="U792" s="23"/>
      <c r="V792" s="23"/>
      <c r="W792" s="23"/>
    </row>
    <row r="793" spans="1:197" ht="15" customHeight="1">
      <c r="A793" s="55"/>
      <c r="B793" s="23"/>
      <c r="C793" s="23"/>
      <c r="D793" s="23"/>
      <c r="E793" s="23"/>
      <c r="F793" s="23"/>
      <c r="G793" s="23"/>
      <c r="H793" s="23"/>
      <c r="I793" s="534"/>
      <c r="J793" s="534"/>
      <c r="K793" s="534"/>
      <c r="L793" s="534"/>
      <c r="M793" s="244"/>
      <c r="N793" s="244"/>
      <c r="O793" s="23"/>
      <c r="P793" s="23"/>
      <c r="Q793" s="23"/>
      <c r="R793" s="23"/>
      <c r="S793" s="23"/>
      <c r="T793" s="23"/>
      <c r="U793" s="23"/>
      <c r="V793" s="23"/>
      <c r="W793" s="23"/>
    </row>
    <row r="794" spans="1:197">
      <c r="A794" s="55"/>
      <c r="B794" s="23"/>
      <c r="C794" s="23"/>
      <c r="D794" s="23"/>
      <c r="E794" s="23"/>
      <c r="F794" s="23"/>
      <c r="G794" s="23"/>
      <c r="H794" s="23"/>
      <c r="I794" s="534"/>
      <c r="J794" s="534"/>
      <c r="K794" s="534"/>
      <c r="L794" s="534"/>
      <c r="M794" s="237"/>
      <c r="N794" s="237"/>
      <c r="O794" s="23"/>
      <c r="P794" s="23"/>
      <c r="Q794" s="23"/>
      <c r="R794" s="23"/>
      <c r="S794" s="23"/>
      <c r="T794" s="23"/>
      <c r="U794" s="23"/>
      <c r="V794" s="23"/>
      <c r="W794" s="23"/>
    </row>
    <row r="795" spans="1:197">
      <c r="A795" s="5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</row>
    <row r="796" spans="1:197">
      <c r="A796" s="5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spans="1:197">
      <c r="A797" s="5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</row>
    <row r="798" spans="1:197">
      <c r="A798" s="5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spans="1:197">
      <c r="A799" s="5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</row>
    <row r="800" spans="1:197">
      <c r="A800" s="5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spans="1:23">
      <c r="A801" s="5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</row>
    <row r="802" spans="1:23">
      <c r="A802" s="5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spans="1:23">
      <c r="A803" s="5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</row>
    <row r="804" spans="1:23">
      <c r="A804" s="5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spans="1:23">
      <c r="A805" s="5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</row>
    <row r="806" spans="1:23">
      <c r="A806" s="5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spans="1:23">
      <c r="A807" s="5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</row>
    <row r="808" spans="1:23">
      <c r="A808" s="5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spans="1:23">
      <c r="A809" s="5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</row>
    <row r="810" spans="1:23">
      <c r="A810" s="5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spans="1:23">
      <c r="A811" s="5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>
      <c r="A812" s="5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spans="1:23">
      <c r="A813" s="5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</row>
  </sheetData>
  <mergeCells count="1209">
    <mergeCell ref="A396:A400"/>
    <mergeCell ref="G461:G465"/>
    <mergeCell ref="C461:C465"/>
    <mergeCell ref="G451:G455"/>
    <mergeCell ref="G531:G535"/>
    <mergeCell ref="A401:A405"/>
    <mergeCell ref="A516:A520"/>
    <mergeCell ref="A536:A540"/>
    <mergeCell ref="A471:A475"/>
    <mergeCell ref="E496:E500"/>
    <mergeCell ref="E421:E425"/>
    <mergeCell ref="A416:A420"/>
    <mergeCell ref="G526:G530"/>
    <mergeCell ref="B496:B500"/>
    <mergeCell ref="A511:A515"/>
    <mergeCell ref="A436:A440"/>
    <mergeCell ref="W551:W555"/>
    <mergeCell ref="A626:A630"/>
    <mergeCell ref="E596:E600"/>
    <mergeCell ref="A636:A640"/>
    <mergeCell ref="F591:F595"/>
    <mergeCell ref="A576:A580"/>
    <mergeCell ref="B526:B530"/>
    <mergeCell ref="D531:D535"/>
    <mergeCell ref="D541:D545"/>
    <mergeCell ref="A501:A505"/>
    <mergeCell ref="W461:W465"/>
    <mergeCell ref="W456:W460"/>
    <mergeCell ref="W506:W510"/>
    <mergeCell ref="W471:W475"/>
    <mergeCell ref="A421:A425"/>
    <mergeCell ref="A441:A445"/>
    <mergeCell ref="W406:W410"/>
    <mergeCell ref="B411:B415"/>
    <mergeCell ref="B416:B420"/>
    <mergeCell ref="C416:C420"/>
    <mergeCell ref="C446:C450"/>
    <mergeCell ref="B401:B405"/>
    <mergeCell ref="G411:G415"/>
    <mergeCell ref="A411:A415"/>
    <mergeCell ref="E411:E415"/>
    <mergeCell ref="B421:B425"/>
    <mergeCell ref="D416:D420"/>
    <mergeCell ref="W431:W435"/>
    <mergeCell ref="G421:G425"/>
    <mergeCell ref="G416:G420"/>
    <mergeCell ref="W416:W420"/>
    <mergeCell ref="F416:F420"/>
    <mergeCell ref="E431:E435"/>
    <mergeCell ref="F431:F435"/>
    <mergeCell ref="G431:G435"/>
    <mergeCell ref="B406:B410"/>
    <mergeCell ref="G441:G445"/>
    <mergeCell ref="C661:C665"/>
    <mergeCell ref="F676:F680"/>
    <mergeCell ref="A596:A600"/>
    <mergeCell ref="A506:A510"/>
    <mergeCell ref="B621:B625"/>
    <mergeCell ref="A777:A781"/>
    <mergeCell ref="B501:B505"/>
    <mergeCell ref="B566:B570"/>
    <mergeCell ref="C671:C675"/>
    <mergeCell ref="E571:E575"/>
    <mergeCell ref="C516:C520"/>
    <mergeCell ref="A697:A701"/>
    <mergeCell ref="E666:E670"/>
    <mergeCell ref="F666:F670"/>
    <mergeCell ref="D671:D675"/>
    <mergeCell ref="E501:E505"/>
    <mergeCell ref="F546:F550"/>
    <mergeCell ref="F571:F575"/>
    <mergeCell ref="E561:E565"/>
    <mergeCell ref="B626:B630"/>
    <mergeCell ref="C581:C585"/>
    <mergeCell ref="A651:A655"/>
    <mergeCell ref="F687:F691"/>
    <mergeCell ref="C511:C515"/>
    <mergeCell ref="B782:B786"/>
    <mergeCell ref="C782:C786"/>
    <mergeCell ref="I794:L794"/>
    <mergeCell ref="A466:A470"/>
    <mergeCell ref="B466:B470"/>
    <mergeCell ref="C466:C470"/>
    <mergeCell ref="G466:G470"/>
    <mergeCell ref="A631:A635"/>
    <mergeCell ref="A782:A786"/>
    <mergeCell ref="A656:A660"/>
    <mergeCell ref="E616:E620"/>
    <mergeCell ref="A606:A610"/>
    <mergeCell ref="A616:A620"/>
    <mergeCell ref="B561:B565"/>
    <mergeCell ref="B531:B535"/>
    <mergeCell ref="A526:A530"/>
    <mergeCell ref="A521:A525"/>
    <mergeCell ref="A531:A535"/>
    <mergeCell ref="F511:F515"/>
    <mergeCell ref="D737:D741"/>
    <mergeCell ref="G511:G515"/>
    <mergeCell ref="E511:E515"/>
    <mergeCell ref="B586:B590"/>
    <mergeCell ref="F521:F525"/>
    <mergeCell ref="G521:G525"/>
    <mergeCell ref="G541:G545"/>
    <mergeCell ref="D576:D580"/>
    <mergeCell ref="D586:D590"/>
    <mergeCell ref="I793:L793"/>
    <mergeCell ref="B656:B660"/>
    <mergeCell ref="D511:D515"/>
    <mergeCell ref="B511:B515"/>
    <mergeCell ref="B506:B510"/>
    <mergeCell ref="B516:B520"/>
    <mergeCell ref="I792:L792"/>
    <mergeCell ref="E707:E711"/>
    <mergeCell ref="F707:F711"/>
    <mergeCell ref="F661:F665"/>
    <mergeCell ref="G661:G665"/>
    <mergeCell ref="G656:G660"/>
    <mergeCell ref="C586:C590"/>
    <mergeCell ref="C616:C620"/>
    <mergeCell ref="D521:D525"/>
    <mergeCell ref="C676:C680"/>
    <mergeCell ref="C687:C691"/>
    <mergeCell ref="E676:E680"/>
    <mergeCell ref="F681:F686"/>
    <mergeCell ref="D681:D686"/>
    <mergeCell ref="C712:C716"/>
    <mergeCell ref="G707:G711"/>
    <mergeCell ref="E671:E675"/>
    <mergeCell ref="F671:F675"/>
    <mergeCell ref="D581:D585"/>
    <mergeCell ref="E581:E585"/>
    <mergeCell ref="D772:D776"/>
    <mergeCell ref="C752:C756"/>
    <mergeCell ref="F767:F771"/>
    <mergeCell ref="G767:G771"/>
    <mergeCell ref="G762:G766"/>
    <mergeCell ref="D762:D766"/>
    <mergeCell ref="F752:F756"/>
    <mergeCell ref="D641:D645"/>
    <mergeCell ref="C551:C555"/>
    <mergeCell ref="E656:E660"/>
    <mergeCell ref="D596:D600"/>
    <mergeCell ref="D782:D786"/>
    <mergeCell ref="A767:A771"/>
    <mergeCell ref="W782:W786"/>
    <mergeCell ref="G752:G756"/>
    <mergeCell ref="D757:D761"/>
    <mergeCell ref="C767:C771"/>
    <mergeCell ref="C566:C570"/>
    <mergeCell ref="W671:W675"/>
    <mergeCell ref="A641:A645"/>
    <mergeCell ref="E651:E655"/>
    <mergeCell ref="F636:F640"/>
    <mergeCell ref="W777:W781"/>
    <mergeCell ref="E772:E776"/>
    <mergeCell ref="F641:F645"/>
    <mergeCell ref="W591:W595"/>
    <mergeCell ref="B601:B605"/>
    <mergeCell ref="B596:B600"/>
    <mergeCell ref="F601:F605"/>
    <mergeCell ref="W772:W776"/>
    <mergeCell ref="B631:B635"/>
    <mergeCell ref="W707:W711"/>
    <mergeCell ref="E586:E590"/>
    <mergeCell ref="H651:H655"/>
    <mergeCell ref="C651:C655"/>
    <mergeCell ref="D651:D655"/>
    <mergeCell ref="W651:W655"/>
    <mergeCell ref="D601:D605"/>
    <mergeCell ref="F702:F706"/>
    <mergeCell ref="W762:W766"/>
    <mergeCell ref="W747:W751"/>
    <mergeCell ref="W752:W756"/>
    <mergeCell ref="W742:W746"/>
    <mergeCell ref="C717:C721"/>
    <mergeCell ref="G732:G736"/>
    <mergeCell ref="D687:D691"/>
    <mergeCell ref="W692:W696"/>
    <mergeCell ref="W656:W660"/>
    <mergeCell ref="W722:W726"/>
    <mergeCell ref="E722:E726"/>
    <mergeCell ref="W712:W716"/>
    <mergeCell ref="C666:C670"/>
    <mergeCell ref="W676:W680"/>
    <mergeCell ref="C656:C660"/>
    <mergeCell ref="D676:D680"/>
    <mergeCell ref="D656:D660"/>
    <mergeCell ref="G666:G670"/>
    <mergeCell ref="D702:D706"/>
    <mergeCell ref="C626:C630"/>
    <mergeCell ref="F697:F701"/>
    <mergeCell ref="A666:A670"/>
    <mergeCell ref="G727:G731"/>
    <mergeCell ref="W727:W731"/>
    <mergeCell ref="F727:F731"/>
    <mergeCell ref="G651:G655"/>
    <mergeCell ref="W631:W635"/>
    <mergeCell ref="W626:W630"/>
    <mergeCell ref="B702:B706"/>
    <mergeCell ref="E646:E650"/>
    <mergeCell ref="F646:F650"/>
    <mergeCell ref="D626:D630"/>
    <mergeCell ref="D631:D635"/>
    <mergeCell ref="B676:B680"/>
    <mergeCell ref="E687:E691"/>
    <mergeCell ref="E702:E706"/>
    <mergeCell ref="G692:G696"/>
    <mergeCell ref="E626:E630"/>
    <mergeCell ref="W601:W605"/>
    <mergeCell ref="W586:W590"/>
    <mergeCell ref="D636:D640"/>
    <mergeCell ref="W646:W650"/>
    <mergeCell ref="W666:W670"/>
    <mergeCell ref="F656:F660"/>
    <mergeCell ref="W426:W430"/>
    <mergeCell ref="G436:G440"/>
    <mergeCell ref="W466:W470"/>
    <mergeCell ref="C421:C425"/>
    <mergeCell ref="C431:C435"/>
    <mergeCell ref="G626:G630"/>
    <mergeCell ref="G606:G610"/>
    <mergeCell ref="C521:C525"/>
    <mergeCell ref="W616:W620"/>
    <mergeCell ref="W546:W550"/>
    <mergeCell ref="W556:W560"/>
    <mergeCell ref="W611:W615"/>
    <mergeCell ref="D496:D500"/>
    <mergeCell ref="F426:F430"/>
    <mergeCell ref="W606:W610"/>
    <mergeCell ref="C561:C565"/>
    <mergeCell ref="W566:W570"/>
    <mergeCell ref="F516:F520"/>
    <mergeCell ref="C471:C475"/>
    <mergeCell ref="D461:D465"/>
    <mergeCell ref="G596:G600"/>
    <mergeCell ref="E536:E540"/>
    <mergeCell ref="G586:G590"/>
    <mergeCell ref="G456:G460"/>
    <mergeCell ref="G621:G625"/>
    <mergeCell ref="A386:A390"/>
    <mergeCell ref="A366:A370"/>
    <mergeCell ref="C381:C385"/>
    <mergeCell ref="A356:A360"/>
    <mergeCell ref="C737:C741"/>
    <mergeCell ref="E697:E701"/>
    <mergeCell ref="D697:D701"/>
    <mergeCell ref="F346:F350"/>
    <mergeCell ref="C371:C375"/>
    <mergeCell ref="F376:F380"/>
    <mergeCell ref="D707:D711"/>
    <mergeCell ref="D376:D380"/>
    <mergeCell ref="E376:E380"/>
    <mergeCell ref="B471:B475"/>
    <mergeCell ref="B436:B440"/>
    <mergeCell ref="C411:C415"/>
    <mergeCell ref="C476:C480"/>
    <mergeCell ref="F446:F450"/>
    <mergeCell ref="B426:B430"/>
    <mergeCell ref="D476:D480"/>
    <mergeCell ref="C406:C410"/>
    <mergeCell ref="A702:A706"/>
    <mergeCell ref="A687:A691"/>
    <mergeCell ref="D396:D400"/>
    <mergeCell ref="D406:D410"/>
    <mergeCell ref="E636:E640"/>
    <mergeCell ref="D401:D405"/>
    <mergeCell ref="B441:B445"/>
    <mergeCell ref="D421:D425"/>
    <mergeCell ref="F421:F425"/>
    <mergeCell ref="E416:E420"/>
    <mergeCell ref="A406:A410"/>
    <mergeCell ref="A53:A58"/>
    <mergeCell ref="B53:B58"/>
    <mergeCell ref="G271:G275"/>
    <mergeCell ref="A231:A235"/>
    <mergeCell ref="A241:A245"/>
    <mergeCell ref="B341:B345"/>
    <mergeCell ref="A391:A395"/>
    <mergeCell ref="B391:B395"/>
    <mergeCell ref="A341:A345"/>
    <mergeCell ref="A336:A340"/>
    <mergeCell ref="C366:C370"/>
    <mergeCell ref="F386:F390"/>
    <mergeCell ref="C391:C395"/>
    <mergeCell ref="G291:G295"/>
    <mergeCell ref="E231:E235"/>
    <mergeCell ref="B251:B255"/>
    <mergeCell ref="D271:D275"/>
    <mergeCell ref="F241:F245"/>
    <mergeCell ref="F261:F265"/>
    <mergeCell ref="F256:F260"/>
    <mergeCell ref="A381:A385"/>
    <mergeCell ref="G386:G390"/>
    <mergeCell ref="D391:D395"/>
    <mergeCell ref="E391:E395"/>
    <mergeCell ref="G316:G320"/>
    <mergeCell ref="G351:G355"/>
    <mergeCell ref="C291:C295"/>
    <mergeCell ref="D361:D365"/>
    <mergeCell ref="B361:B365"/>
    <mergeCell ref="D301:D305"/>
    <mergeCell ref="B286:B290"/>
    <mergeCell ref="D291:D295"/>
    <mergeCell ref="A321:A325"/>
    <mergeCell ref="A351:A355"/>
    <mergeCell ref="F356:F360"/>
    <mergeCell ref="B351:B355"/>
    <mergeCell ref="E351:E355"/>
    <mergeCell ref="F326:F330"/>
    <mergeCell ref="G331:G335"/>
    <mergeCell ref="G311:G315"/>
    <mergeCell ref="W306:W310"/>
    <mergeCell ref="W271:W275"/>
    <mergeCell ref="D326:D330"/>
    <mergeCell ref="W281:W285"/>
    <mergeCell ref="B321:B325"/>
    <mergeCell ref="C301:C305"/>
    <mergeCell ref="C306:C310"/>
    <mergeCell ref="W341:W345"/>
    <mergeCell ref="C286:C290"/>
    <mergeCell ref="C346:C350"/>
    <mergeCell ref="A331:A335"/>
    <mergeCell ref="F291:F295"/>
    <mergeCell ref="C296:C300"/>
    <mergeCell ref="W276:W280"/>
    <mergeCell ref="E276:E280"/>
    <mergeCell ref="D306:D310"/>
    <mergeCell ref="A306:A310"/>
    <mergeCell ref="B276:B280"/>
    <mergeCell ref="B301:B305"/>
    <mergeCell ref="G286:G290"/>
    <mergeCell ref="F301:F305"/>
    <mergeCell ref="F306:F310"/>
    <mergeCell ref="B306:B310"/>
    <mergeCell ref="C281:C285"/>
    <mergeCell ref="W158:W162"/>
    <mergeCell ref="W153:W157"/>
    <mergeCell ref="F163:F167"/>
    <mergeCell ref="G163:G167"/>
    <mergeCell ref="E163:E167"/>
    <mergeCell ref="A179:A183"/>
    <mergeCell ref="A158:A162"/>
    <mergeCell ref="A153:A157"/>
    <mergeCell ref="C158:C162"/>
    <mergeCell ref="G158:G162"/>
    <mergeCell ref="A148:A152"/>
    <mergeCell ref="A163:A167"/>
    <mergeCell ref="D179:D183"/>
    <mergeCell ref="C174:C178"/>
    <mergeCell ref="C143:C147"/>
    <mergeCell ref="F179:F183"/>
    <mergeCell ref="D158:D162"/>
    <mergeCell ref="C153:C157"/>
    <mergeCell ref="A169:A173"/>
    <mergeCell ref="B163:B167"/>
    <mergeCell ref="G174:G178"/>
    <mergeCell ref="C179:C183"/>
    <mergeCell ref="D169:D173"/>
    <mergeCell ref="E174:E178"/>
    <mergeCell ref="B179:B183"/>
    <mergeCell ref="W163:W167"/>
    <mergeCell ref="W143:W147"/>
    <mergeCell ref="D143:D147"/>
    <mergeCell ref="W179:W183"/>
    <mergeCell ref="B143:B147"/>
    <mergeCell ref="C148:C152"/>
    <mergeCell ref="D148:D152"/>
    <mergeCell ref="D78:D81"/>
    <mergeCell ref="A184:A188"/>
    <mergeCell ref="C94:C98"/>
    <mergeCell ref="A117:A120"/>
    <mergeCell ref="D99:D104"/>
    <mergeCell ref="W78:W81"/>
    <mergeCell ref="G87:G93"/>
    <mergeCell ref="D105:D110"/>
    <mergeCell ref="B99:B104"/>
    <mergeCell ref="A78:A81"/>
    <mergeCell ref="W94:W98"/>
    <mergeCell ref="G78:G81"/>
    <mergeCell ref="C111:C116"/>
    <mergeCell ref="D111:D116"/>
    <mergeCell ref="E111:E116"/>
    <mergeCell ref="W99:W104"/>
    <mergeCell ref="E105:E110"/>
    <mergeCell ref="F105:F110"/>
    <mergeCell ref="A87:A93"/>
    <mergeCell ref="A94:A98"/>
    <mergeCell ref="B87:B93"/>
    <mergeCell ref="G117:G120"/>
    <mergeCell ref="B105:B110"/>
    <mergeCell ref="C105:C110"/>
    <mergeCell ref="W111:W116"/>
    <mergeCell ref="B94:B98"/>
    <mergeCell ref="E87:E93"/>
    <mergeCell ref="C78:C81"/>
    <mergeCell ref="G105:G110"/>
    <mergeCell ref="G82:G86"/>
    <mergeCell ref="F111:F116"/>
    <mergeCell ref="G99:G104"/>
    <mergeCell ref="A72:A77"/>
    <mergeCell ref="G123:G128"/>
    <mergeCell ref="E123:E128"/>
    <mergeCell ref="D205:D209"/>
    <mergeCell ref="G138:G142"/>
    <mergeCell ref="B72:B77"/>
    <mergeCell ref="B78:B81"/>
    <mergeCell ref="A130:A135"/>
    <mergeCell ref="W122:W127"/>
    <mergeCell ref="G130:G135"/>
    <mergeCell ref="F148:F152"/>
    <mergeCell ref="G148:G152"/>
    <mergeCell ref="E158:E162"/>
    <mergeCell ref="W194:W199"/>
    <mergeCell ref="W169:W173"/>
    <mergeCell ref="B174:B178"/>
    <mergeCell ref="D138:D142"/>
    <mergeCell ref="E130:E135"/>
    <mergeCell ref="B130:B135"/>
    <mergeCell ref="C130:C135"/>
    <mergeCell ref="E143:E147"/>
    <mergeCell ref="F158:F162"/>
    <mergeCell ref="F123:F128"/>
    <mergeCell ref="F143:F147"/>
    <mergeCell ref="F194:F199"/>
    <mergeCell ref="W174:W178"/>
    <mergeCell ref="F130:F135"/>
    <mergeCell ref="C123:C128"/>
    <mergeCell ref="B168:E168"/>
    <mergeCell ref="D174:D178"/>
    <mergeCell ref="F174:F178"/>
    <mergeCell ref="B153:B157"/>
    <mergeCell ref="D66:D71"/>
    <mergeCell ref="D130:D135"/>
    <mergeCell ref="C60:C65"/>
    <mergeCell ref="F66:F71"/>
    <mergeCell ref="A200:A204"/>
    <mergeCell ref="A205:A209"/>
    <mergeCell ref="C72:C77"/>
    <mergeCell ref="D72:D77"/>
    <mergeCell ref="W138:W142"/>
    <mergeCell ref="G111:G116"/>
    <mergeCell ref="W87:W93"/>
    <mergeCell ref="D94:D98"/>
    <mergeCell ref="E94:E98"/>
    <mergeCell ref="F94:F98"/>
    <mergeCell ref="G94:G98"/>
    <mergeCell ref="B111:B116"/>
    <mergeCell ref="D123:D128"/>
    <mergeCell ref="B137:E137"/>
    <mergeCell ref="C138:C142"/>
    <mergeCell ref="E138:E142"/>
    <mergeCell ref="A138:A142"/>
    <mergeCell ref="A123:A128"/>
    <mergeCell ref="C99:C104"/>
    <mergeCell ref="A111:A116"/>
    <mergeCell ref="A82:A86"/>
    <mergeCell ref="B82:B86"/>
    <mergeCell ref="C82:C86"/>
    <mergeCell ref="W129:W135"/>
    <mergeCell ref="W82:W86"/>
    <mergeCell ref="D82:D86"/>
    <mergeCell ref="E82:E86"/>
    <mergeCell ref="F82:F86"/>
    <mergeCell ref="A194:A199"/>
    <mergeCell ref="A189:A193"/>
    <mergeCell ref="B189:B193"/>
    <mergeCell ref="D194:D199"/>
    <mergeCell ref="E117:E120"/>
    <mergeCell ref="B138:B142"/>
    <mergeCell ref="B123:B128"/>
    <mergeCell ref="A174:A178"/>
    <mergeCell ref="C184:C188"/>
    <mergeCell ref="E184:E188"/>
    <mergeCell ref="D87:D93"/>
    <mergeCell ref="A105:A110"/>
    <mergeCell ref="C87:C93"/>
    <mergeCell ref="F99:F104"/>
    <mergeCell ref="A143:A147"/>
    <mergeCell ref="E148:E152"/>
    <mergeCell ref="F87:F93"/>
    <mergeCell ref="F153:F157"/>
    <mergeCell ref="B117:B120"/>
    <mergeCell ref="C117:C120"/>
    <mergeCell ref="D117:D120"/>
    <mergeCell ref="D163:D167"/>
    <mergeCell ref="F169:F173"/>
    <mergeCell ref="F138:F142"/>
    <mergeCell ref="A1:A3"/>
    <mergeCell ref="B1:B3"/>
    <mergeCell ref="C1:D2"/>
    <mergeCell ref="E1:E3"/>
    <mergeCell ref="F1:F3"/>
    <mergeCell ref="G1:H2"/>
    <mergeCell ref="A23:A29"/>
    <mergeCell ref="F43:F47"/>
    <mergeCell ref="G43:G47"/>
    <mergeCell ref="G72:G77"/>
    <mergeCell ref="W72:W77"/>
    <mergeCell ref="F60:F65"/>
    <mergeCell ref="G60:G65"/>
    <mergeCell ref="W30:W37"/>
    <mergeCell ref="W43:W47"/>
    <mergeCell ref="F38:F42"/>
    <mergeCell ref="G38:G42"/>
    <mergeCell ref="W38:W42"/>
    <mergeCell ref="W60:W65"/>
    <mergeCell ref="A43:A47"/>
    <mergeCell ref="B43:B47"/>
    <mergeCell ref="A38:A42"/>
    <mergeCell ref="W1:W3"/>
    <mergeCell ref="I1:V2"/>
    <mergeCell ref="W23:W29"/>
    <mergeCell ref="B18:E18"/>
    <mergeCell ref="A30:A37"/>
    <mergeCell ref="B19:E19"/>
    <mergeCell ref="B20:E20"/>
    <mergeCell ref="B21:E21"/>
    <mergeCell ref="A60:A65"/>
    <mergeCell ref="E72:E77"/>
    <mergeCell ref="B22:E22"/>
    <mergeCell ref="B23:B29"/>
    <mergeCell ref="C23:C29"/>
    <mergeCell ref="D23:D29"/>
    <mergeCell ref="E23:E29"/>
    <mergeCell ref="D30:D37"/>
    <mergeCell ref="E30:E37"/>
    <mergeCell ref="F30:F37"/>
    <mergeCell ref="G30:G37"/>
    <mergeCell ref="E43:E47"/>
    <mergeCell ref="G48:G52"/>
    <mergeCell ref="C38:C42"/>
    <mergeCell ref="D38:D42"/>
    <mergeCell ref="E38:E42"/>
    <mergeCell ref="F23:F29"/>
    <mergeCell ref="G23:G29"/>
    <mergeCell ref="B38:B42"/>
    <mergeCell ref="C43:C47"/>
    <mergeCell ref="D43:D47"/>
    <mergeCell ref="C48:C52"/>
    <mergeCell ref="D48:D52"/>
    <mergeCell ref="B30:B37"/>
    <mergeCell ref="C30:C37"/>
    <mergeCell ref="D53:D58"/>
    <mergeCell ref="D60:D65"/>
    <mergeCell ref="W356:W360"/>
    <mergeCell ref="D351:D355"/>
    <mergeCell ref="W381:W385"/>
    <mergeCell ref="C316:C320"/>
    <mergeCell ref="A742:A746"/>
    <mergeCell ref="F722:F726"/>
    <mergeCell ref="E737:E741"/>
    <mergeCell ref="C742:C746"/>
    <mergeCell ref="C707:C711"/>
    <mergeCell ref="G712:G716"/>
    <mergeCell ref="W697:W701"/>
    <mergeCell ref="G697:G701"/>
    <mergeCell ref="W681:W686"/>
    <mergeCell ref="B707:B711"/>
    <mergeCell ref="E742:E746"/>
    <mergeCell ref="G676:G680"/>
    <mergeCell ref="W702:W706"/>
    <mergeCell ref="B697:B701"/>
    <mergeCell ref="G681:G686"/>
    <mergeCell ref="B732:B736"/>
    <mergeCell ref="D727:D731"/>
    <mergeCell ref="E727:E731"/>
    <mergeCell ref="D717:D721"/>
    <mergeCell ref="D712:D716"/>
    <mergeCell ref="G717:G721"/>
    <mergeCell ref="W732:W736"/>
    <mergeCell ref="W361:W365"/>
    <mergeCell ref="A346:A350"/>
    <mergeCell ref="A316:A320"/>
    <mergeCell ref="A99:A104"/>
    <mergeCell ref="W48:W52"/>
    <mergeCell ref="W148:W152"/>
    <mergeCell ref="F48:F52"/>
    <mergeCell ref="E48:E52"/>
    <mergeCell ref="F72:F77"/>
    <mergeCell ref="E78:E81"/>
    <mergeCell ref="F78:F81"/>
    <mergeCell ref="B366:B370"/>
    <mergeCell ref="F381:F385"/>
    <mergeCell ref="G381:G385"/>
    <mergeCell ref="D371:D375"/>
    <mergeCell ref="E301:E305"/>
    <mergeCell ref="D381:D385"/>
    <mergeCell ref="E381:E385"/>
    <mergeCell ref="G376:G380"/>
    <mergeCell ref="C376:C380"/>
    <mergeCell ref="F316:F320"/>
    <mergeCell ref="G341:G345"/>
    <mergeCell ref="G301:G305"/>
    <mergeCell ref="W351:W355"/>
    <mergeCell ref="B381:B385"/>
    <mergeCell ref="B121:E121"/>
    <mergeCell ref="B129:E129"/>
    <mergeCell ref="B136:E136"/>
    <mergeCell ref="B148:B152"/>
    <mergeCell ref="E53:E58"/>
    <mergeCell ref="F53:F58"/>
    <mergeCell ref="G53:G58"/>
    <mergeCell ref="W210:W214"/>
    <mergeCell ref="W226:W230"/>
    <mergeCell ref="W200:W204"/>
    <mergeCell ref="W316:W320"/>
    <mergeCell ref="W220:W225"/>
    <mergeCell ref="B215:B219"/>
    <mergeCell ref="E200:E204"/>
    <mergeCell ref="D341:D345"/>
    <mergeCell ref="G336:G340"/>
    <mergeCell ref="A757:A761"/>
    <mergeCell ref="A712:A716"/>
    <mergeCell ref="A747:A751"/>
    <mergeCell ref="B747:B751"/>
    <mergeCell ref="A722:A726"/>
    <mergeCell ref="E732:E736"/>
    <mergeCell ref="E712:E716"/>
    <mergeCell ref="W757:W761"/>
    <mergeCell ref="W717:W721"/>
    <mergeCell ref="B737:B741"/>
    <mergeCell ref="C732:C736"/>
    <mergeCell ref="D722:D726"/>
    <mergeCell ref="A717:A721"/>
    <mergeCell ref="F757:F761"/>
    <mergeCell ref="E747:E751"/>
    <mergeCell ref="F742:F746"/>
    <mergeCell ref="G737:G741"/>
    <mergeCell ref="A737:A741"/>
    <mergeCell ref="D747:D751"/>
    <mergeCell ref="B742:B746"/>
    <mergeCell ref="B712:B716"/>
    <mergeCell ref="F712:F716"/>
    <mergeCell ref="A215:A219"/>
    <mergeCell ref="C210:C214"/>
    <mergeCell ref="A210:A214"/>
    <mergeCell ref="C200:C204"/>
    <mergeCell ref="F200:F204"/>
    <mergeCell ref="D732:D736"/>
    <mergeCell ref="G722:G726"/>
    <mergeCell ref="W251:W255"/>
    <mergeCell ref="W326:W330"/>
    <mergeCell ref="W311:W315"/>
    <mergeCell ref="G326:G330"/>
    <mergeCell ref="B346:B350"/>
    <mergeCell ref="E326:E330"/>
    <mergeCell ref="D286:D290"/>
    <mergeCell ref="B291:B295"/>
    <mergeCell ref="E291:E295"/>
    <mergeCell ref="W261:W265"/>
    <mergeCell ref="C321:C325"/>
    <mergeCell ref="F276:F280"/>
    <mergeCell ref="C266:C270"/>
    <mergeCell ref="B336:B340"/>
    <mergeCell ref="D331:D335"/>
    <mergeCell ref="C251:C255"/>
    <mergeCell ref="D266:D270"/>
    <mergeCell ref="C276:C280"/>
    <mergeCell ref="B261:B265"/>
    <mergeCell ref="B326:B330"/>
    <mergeCell ref="D296:D300"/>
    <mergeCell ref="D261:D265"/>
    <mergeCell ref="D321:D325"/>
    <mergeCell ref="C261:C265"/>
    <mergeCell ref="D311:D315"/>
    <mergeCell ref="F296:F300"/>
    <mergeCell ref="W266:W270"/>
    <mergeCell ref="C271:C275"/>
    <mergeCell ref="W621:W625"/>
    <mergeCell ref="D621:D625"/>
    <mergeCell ref="D210:D214"/>
    <mergeCell ref="F215:F219"/>
    <mergeCell ref="E246:E250"/>
    <mergeCell ref="E241:E245"/>
    <mergeCell ref="D220:D225"/>
    <mergeCell ref="C215:C219"/>
    <mergeCell ref="E194:E199"/>
    <mergeCell ref="B194:B199"/>
    <mergeCell ref="G153:G157"/>
    <mergeCell ref="B226:B230"/>
    <mergeCell ref="C231:C235"/>
    <mergeCell ref="C246:C250"/>
    <mergeCell ref="C241:C245"/>
    <mergeCell ref="B231:B235"/>
    <mergeCell ref="D231:D235"/>
    <mergeCell ref="D256:D260"/>
    <mergeCell ref="G256:G260"/>
    <mergeCell ref="F251:F255"/>
    <mergeCell ref="G226:G230"/>
    <mergeCell ref="B681:B686"/>
    <mergeCell ref="B666:B670"/>
    <mergeCell ref="D666:D670"/>
    <mergeCell ref="E681:E686"/>
    <mergeCell ref="A671:A675"/>
    <mergeCell ref="E346:E350"/>
    <mergeCell ref="E220:E225"/>
    <mergeCell ref="C220:C225"/>
    <mergeCell ref="A236:A240"/>
    <mergeCell ref="A251:A255"/>
    <mergeCell ref="A266:A270"/>
    <mergeCell ref="A276:A280"/>
    <mergeCell ref="D346:D350"/>
    <mergeCell ref="E271:E275"/>
    <mergeCell ref="E316:E320"/>
    <mergeCell ref="A361:A365"/>
    <mergeCell ref="A376:A380"/>
    <mergeCell ref="B371:B375"/>
    <mergeCell ref="B256:B260"/>
    <mergeCell ref="E256:E260"/>
    <mergeCell ref="A326:A330"/>
    <mergeCell ref="A301:A305"/>
    <mergeCell ref="B246:B250"/>
    <mergeCell ref="D246:D250"/>
    <mergeCell ref="B220:B225"/>
    <mergeCell ref="D276:D280"/>
    <mergeCell ref="B271:B275"/>
    <mergeCell ref="E336:E340"/>
    <mergeCell ref="E321:E325"/>
    <mergeCell ref="D336:D340"/>
    <mergeCell ref="B296:B300"/>
    <mergeCell ref="D316:D320"/>
    <mergeCell ref="F266:F270"/>
    <mergeCell ref="D281:D285"/>
    <mergeCell ref="E311:E315"/>
    <mergeCell ref="G296:G300"/>
    <mergeCell ref="F281:F285"/>
    <mergeCell ref="C256:C260"/>
    <mergeCell ref="A311:A315"/>
    <mergeCell ref="B236:B240"/>
    <mergeCell ref="G246:G250"/>
    <mergeCell ref="A296:A300"/>
    <mergeCell ref="A271:A275"/>
    <mergeCell ref="A281:A285"/>
    <mergeCell ref="B281:B285"/>
    <mergeCell ref="A256:A260"/>
    <mergeCell ref="A226:A230"/>
    <mergeCell ref="E236:E240"/>
    <mergeCell ref="E281:E285"/>
    <mergeCell ref="D241:D245"/>
    <mergeCell ref="A286:A290"/>
    <mergeCell ref="D251:D255"/>
    <mergeCell ref="E251:E255"/>
    <mergeCell ref="F271:F275"/>
    <mergeCell ref="G281:G285"/>
    <mergeCell ref="D226:D230"/>
    <mergeCell ref="B266:B270"/>
    <mergeCell ref="G261:G265"/>
    <mergeCell ref="E266:E270"/>
    <mergeCell ref="E261:E265"/>
    <mergeCell ref="G266:G270"/>
    <mergeCell ref="A291:A295"/>
    <mergeCell ref="A261:A265"/>
    <mergeCell ref="C311:C315"/>
    <mergeCell ref="A220:A225"/>
    <mergeCell ref="G251:G255"/>
    <mergeCell ref="F236:F240"/>
    <mergeCell ref="E153:E157"/>
    <mergeCell ref="B169:B173"/>
    <mergeCell ref="C205:C209"/>
    <mergeCell ref="D184:D188"/>
    <mergeCell ref="F210:F214"/>
    <mergeCell ref="C169:C173"/>
    <mergeCell ref="B205:B209"/>
    <mergeCell ref="D200:D204"/>
    <mergeCell ref="E169:E173"/>
    <mergeCell ref="C163:C167"/>
    <mergeCell ref="D189:D193"/>
    <mergeCell ref="B158:B162"/>
    <mergeCell ref="F226:F230"/>
    <mergeCell ref="G231:G235"/>
    <mergeCell ref="B241:B245"/>
    <mergeCell ref="C236:C240"/>
    <mergeCell ref="C226:C230"/>
    <mergeCell ref="E226:E230"/>
    <mergeCell ref="A246:A250"/>
    <mergeCell ref="G169:G173"/>
    <mergeCell ref="D153:D157"/>
    <mergeCell ref="F220:F225"/>
    <mergeCell ref="G215:G219"/>
    <mergeCell ref="E179:E183"/>
    <mergeCell ref="B210:B214"/>
    <mergeCell ref="C194:C199"/>
    <mergeCell ref="C189:C193"/>
    <mergeCell ref="D215:D219"/>
    <mergeCell ref="B200:B204"/>
    <mergeCell ref="W53:W58"/>
    <mergeCell ref="E60:E65"/>
    <mergeCell ref="W189:W193"/>
    <mergeCell ref="W215:W219"/>
    <mergeCell ref="E189:E193"/>
    <mergeCell ref="F189:F193"/>
    <mergeCell ref="E205:E209"/>
    <mergeCell ref="W105:W110"/>
    <mergeCell ref="W117:W120"/>
    <mergeCell ref="W241:W245"/>
    <mergeCell ref="W246:W250"/>
    <mergeCell ref="W205:W209"/>
    <mergeCell ref="W184:W188"/>
    <mergeCell ref="G143:G147"/>
    <mergeCell ref="E215:E219"/>
    <mergeCell ref="G210:G214"/>
    <mergeCell ref="B66:B71"/>
    <mergeCell ref="C66:C71"/>
    <mergeCell ref="F205:F209"/>
    <mergeCell ref="E210:E214"/>
    <mergeCell ref="G241:G245"/>
    <mergeCell ref="B122:E122"/>
    <mergeCell ref="W236:W240"/>
    <mergeCell ref="F231:F235"/>
    <mergeCell ref="D236:D240"/>
    <mergeCell ref="C53:C58"/>
    <mergeCell ref="B60:B65"/>
    <mergeCell ref="F117:F120"/>
    <mergeCell ref="E99:E104"/>
    <mergeCell ref="B184:B188"/>
    <mergeCell ref="F184:F188"/>
    <mergeCell ref="G220:G225"/>
    <mergeCell ref="W291:W295"/>
    <mergeCell ref="W331:W335"/>
    <mergeCell ref="W321:W325"/>
    <mergeCell ref="F286:F290"/>
    <mergeCell ref="F311:F315"/>
    <mergeCell ref="E296:E300"/>
    <mergeCell ref="E286:E290"/>
    <mergeCell ref="F321:F325"/>
    <mergeCell ref="W301:W305"/>
    <mergeCell ref="W401:W405"/>
    <mergeCell ref="G366:G370"/>
    <mergeCell ref="E366:E370"/>
    <mergeCell ref="W396:W400"/>
    <mergeCell ref="F366:F370"/>
    <mergeCell ref="F371:F375"/>
    <mergeCell ref="W376:W380"/>
    <mergeCell ref="G391:G395"/>
    <mergeCell ref="W346:W350"/>
    <mergeCell ref="W336:W340"/>
    <mergeCell ref="E371:E375"/>
    <mergeCell ref="B311:B315"/>
    <mergeCell ref="F331:F335"/>
    <mergeCell ref="B331:B335"/>
    <mergeCell ref="C326:C330"/>
    <mergeCell ref="B316:B320"/>
    <mergeCell ref="B356:B360"/>
    <mergeCell ref="C356:C360"/>
    <mergeCell ref="G306:G310"/>
    <mergeCell ref="F336:F340"/>
    <mergeCell ref="G346:G350"/>
    <mergeCell ref="G361:G365"/>
    <mergeCell ref="W391:W395"/>
    <mergeCell ref="W386:W390"/>
    <mergeCell ref="C441:C445"/>
    <mergeCell ref="D411:D415"/>
    <mergeCell ref="C396:C400"/>
    <mergeCell ref="G406:G410"/>
    <mergeCell ref="F436:F440"/>
    <mergeCell ref="E406:E410"/>
    <mergeCell ref="F411:F415"/>
    <mergeCell ref="C436:C440"/>
    <mergeCell ref="B396:B400"/>
    <mergeCell ref="C401:C405"/>
    <mergeCell ref="E306:E310"/>
    <mergeCell ref="C331:C335"/>
    <mergeCell ref="C336:C340"/>
    <mergeCell ref="F391:F395"/>
    <mergeCell ref="E396:E400"/>
    <mergeCell ref="F361:F365"/>
    <mergeCell ref="B376:B380"/>
    <mergeCell ref="C361:C365"/>
    <mergeCell ref="E331:E335"/>
    <mergeCell ref="C341:C345"/>
    <mergeCell ref="F341:F345"/>
    <mergeCell ref="E341:E345"/>
    <mergeCell ref="D606:D610"/>
    <mergeCell ref="D591:D595"/>
    <mergeCell ref="E576:E580"/>
    <mergeCell ref="D561:D565"/>
    <mergeCell ref="F496:F500"/>
    <mergeCell ref="F606:F610"/>
    <mergeCell ref="G601:G605"/>
    <mergeCell ref="E401:E405"/>
    <mergeCell ref="F406:F410"/>
    <mergeCell ref="W411:W415"/>
    <mergeCell ref="W521:W525"/>
    <mergeCell ref="W496:W500"/>
    <mergeCell ref="E471:E475"/>
    <mergeCell ref="G401:G405"/>
    <mergeCell ref="G501:G505"/>
    <mergeCell ref="F551:F555"/>
    <mergeCell ref="G396:G400"/>
    <mergeCell ref="E451:E455"/>
    <mergeCell ref="F451:F455"/>
    <mergeCell ref="W421:W425"/>
    <mergeCell ref="F556:F560"/>
    <mergeCell ref="F481:F485"/>
    <mergeCell ref="G551:G555"/>
    <mergeCell ref="D516:D520"/>
    <mergeCell ref="F506:F510"/>
    <mergeCell ref="F441:F445"/>
    <mergeCell ref="G476:G480"/>
    <mergeCell ref="G506:G510"/>
    <mergeCell ref="D551:D555"/>
    <mergeCell ref="C591:C595"/>
    <mergeCell ref="G576:G580"/>
    <mergeCell ref="A461:A465"/>
    <mergeCell ref="B461:B465"/>
    <mergeCell ref="D426:D430"/>
    <mergeCell ref="D431:D435"/>
    <mergeCell ref="E441:E445"/>
    <mergeCell ref="E591:E595"/>
    <mergeCell ref="A591:A595"/>
    <mergeCell ref="A551:A555"/>
    <mergeCell ref="C546:C550"/>
    <mergeCell ref="C456:C460"/>
    <mergeCell ref="G426:G430"/>
    <mergeCell ref="F476:F480"/>
    <mergeCell ref="G496:G500"/>
    <mergeCell ref="E521:E525"/>
    <mergeCell ref="E551:E555"/>
    <mergeCell ref="F471:F475"/>
    <mergeCell ref="G471:G475"/>
    <mergeCell ref="G486:G490"/>
    <mergeCell ref="G641:G645"/>
    <mergeCell ref="A692:A696"/>
    <mergeCell ref="W596:W600"/>
    <mergeCell ref="B476:B480"/>
    <mergeCell ref="B551:B555"/>
    <mergeCell ref="D536:D540"/>
    <mergeCell ref="G581:G585"/>
    <mergeCell ref="G536:G540"/>
    <mergeCell ref="E541:E545"/>
    <mergeCell ref="B546:B550"/>
    <mergeCell ref="C606:C610"/>
    <mergeCell ref="E461:E465"/>
    <mergeCell ref="E526:E530"/>
    <mergeCell ref="A456:A460"/>
    <mergeCell ref="A431:A435"/>
    <mergeCell ref="C451:C455"/>
    <mergeCell ref="W516:W520"/>
    <mergeCell ref="W441:W445"/>
    <mergeCell ref="C641:C645"/>
    <mergeCell ref="C636:C640"/>
    <mergeCell ref="E661:E665"/>
    <mergeCell ref="W581:W585"/>
    <mergeCell ref="W636:W640"/>
    <mergeCell ref="W641:W645"/>
    <mergeCell ref="B646:B650"/>
    <mergeCell ref="A451:A455"/>
    <mergeCell ref="G446:G450"/>
    <mergeCell ref="B446:B450"/>
    <mergeCell ref="A446:A450"/>
    <mergeCell ref="D446:D450"/>
    <mergeCell ref="D436:D440"/>
    <mergeCell ref="G616:G620"/>
    <mergeCell ref="G611:G615"/>
    <mergeCell ref="F561:F565"/>
    <mergeCell ref="G561:G565"/>
    <mergeCell ref="B616:B620"/>
    <mergeCell ref="A611:A615"/>
    <mergeCell ref="C611:C615"/>
    <mergeCell ref="C501:C505"/>
    <mergeCell ref="A426:A430"/>
    <mergeCell ref="C426:C430"/>
    <mergeCell ref="B456:B460"/>
    <mergeCell ref="W536:W540"/>
    <mergeCell ref="E556:E560"/>
    <mergeCell ref="B591:B595"/>
    <mergeCell ref="C596:C600"/>
    <mergeCell ref="G591:G595"/>
    <mergeCell ref="D571:D575"/>
    <mergeCell ref="D566:D570"/>
    <mergeCell ref="B431:B435"/>
    <mergeCell ref="F616:F620"/>
    <mergeCell ref="E611:E615"/>
    <mergeCell ref="F461:F465"/>
    <mergeCell ref="D611:D615"/>
    <mergeCell ref="C481:C485"/>
    <mergeCell ref="D481:D485"/>
    <mergeCell ref="B481:B485"/>
    <mergeCell ref="F611:F615"/>
    <mergeCell ref="W576:W580"/>
    <mergeCell ref="W561:W565"/>
    <mergeCell ref="F566:F570"/>
    <mergeCell ref="A496:A500"/>
    <mergeCell ref="E426:E430"/>
    <mergeCell ref="E506:E510"/>
    <mergeCell ref="B692:B696"/>
    <mergeCell ref="A676:A680"/>
    <mergeCell ref="C506:C510"/>
    <mergeCell ref="F651:F655"/>
    <mergeCell ref="A646:A650"/>
    <mergeCell ref="B611:B615"/>
    <mergeCell ref="B581:B585"/>
    <mergeCell ref="F747:F751"/>
    <mergeCell ref="B762:B766"/>
    <mergeCell ref="C762:C766"/>
    <mergeCell ref="D752:D756"/>
    <mergeCell ref="G757:G761"/>
    <mergeCell ref="A707:A711"/>
    <mergeCell ref="B671:B675"/>
    <mergeCell ref="A561:A565"/>
    <mergeCell ref="A571:A575"/>
    <mergeCell ref="A581:A585"/>
    <mergeCell ref="A566:A570"/>
    <mergeCell ref="A586:A590"/>
    <mergeCell ref="D526:D530"/>
    <mergeCell ref="B536:B540"/>
    <mergeCell ref="B556:B560"/>
    <mergeCell ref="C531:C535"/>
    <mergeCell ref="C576:C580"/>
    <mergeCell ref="F576:F580"/>
    <mergeCell ref="A546:A550"/>
    <mergeCell ref="C601:C605"/>
    <mergeCell ref="D546:D550"/>
    <mergeCell ref="F531:F535"/>
    <mergeCell ref="A601:A605"/>
    <mergeCell ref="F631:F635"/>
    <mergeCell ref="E606:E610"/>
    <mergeCell ref="W787:W791"/>
    <mergeCell ref="F782:F786"/>
    <mergeCell ref="D742:D746"/>
    <mergeCell ref="E717:E721"/>
    <mergeCell ref="F772:F776"/>
    <mergeCell ref="G772:G776"/>
    <mergeCell ref="A787:A791"/>
    <mergeCell ref="B787:B791"/>
    <mergeCell ref="B752:B756"/>
    <mergeCell ref="D787:D791"/>
    <mergeCell ref="E787:E791"/>
    <mergeCell ref="E782:E786"/>
    <mergeCell ref="F777:F781"/>
    <mergeCell ref="G777:G781"/>
    <mergeCell ref="E777:E781"/>
    <mergeCell ref="D777:D781"/>
    <mergeCell ref="F737:F741"/>
    <mergeCell ref="B772:B776"/>
    <mergeCell ref="C747:C751"/>
    <mergeCell ref="B777:B781"/>
    <mergeCell ref="C757:C761"/>
    <mergeCell ref="A772:A776"/>
    <mergeCell ref="B767:B771"/>
    <mergeCell ref="C777:C781"/>
    <mergeCell ref="A762:A766"/>
    <mergeCell ref="C772:C776"/>
    <mergeCell ref="E762:E766"/>
    <mergeCell ref="F762:F766"/>
    <mergeCell ref="D767:D771"/>
    <mergeCell ref="E767:E771"/>
    <mergeCell ref="E752:E756"/>
    <mergeCell ref="F717:F721"/>
    <mergeCell ref="A371:A375"/>
    <mergeCell ref="A48:A52"/>
    <mergeCell ref="B48:B52"/>
    <mergeCell ref="A486:A490"/>
    <mergeCell ref="B486:B490"/>
    <mergeCell ref="C486:C490"/>
    <mergeCell ref="D486:D490"/>
    <mergeCell ref="E486:E490"/>
    <mergeCell ref="F486:F490"/>
    <mergeCell ref="A491:A495"/>
    <mergeCell ref="B491:B495"/>
    <mergeCell ref="C491:C495"/>
    <mergeCell ref="D491:D495"/>
    <mergeCell ref="E491:E495"/>
    <mergeCell ref="F491:F495"/>
    <mergeCell ref="B59:E59"/>
    <mergeCell ref="E546:E550"/>
    <mergeCell ref="D451:D455"/>
    <mergeCell ref="C351:C355"/>
    <mergeCell ref="C536:C540"/>
    <mergeCell ref="B386:B390"/>
    <mergeCell ref="B451:B455"/>
    <mergeCell ref="B541:B545"/>
    <mergeCell ref="D471:D475"/>
    <mergeCell ref="D366:D370"/>
    <mergeCell ref="D386:D390"/>
    <mergeCell ref="E516:E520"/>
    <mergeCell ref="D441:D445"/>
    <mergeCell ref="F351:F355"/>
    <mergeCell ref="C386:C390"/>
    <mergeCell ref="F526:F530"/>
    <mergeCell ref="D501:D505"/>
    <mergeCell ref="A681:A686"/>
    <mergeCell ref="G636:G640"/>
    <mergeCell ref="E66:E71"/>
    <mergeCell ref="W737:W741"/>
    <mergeCell ref="C787:C791"/>
    <mergeCell ref="F787:F791"/>
    <mergeCell ref="G787:G791"/>
    <mergeCell ref="B757:B761"/>
    <mergeCell ref="C722:C726"/>
    <mergeCell ref="B717:B721"/>
    <mergeCell ref="A752:A756"/>
    <mergeCell ref="E757:E761"/>
    <mergeCell ref="W767:W771"/>
    <mergeCell ref="G782:G786"/>
    <mergeCell ref="A727:A731"/>
    <mergeCell ref="B727:B731"/>
    <mergeCell ref="C727:C731"/>
    <mergeCell ref="W687:W691"/>
    <mergeCell ref="C646:C650"/>
    <mergeCell ref="D646:D650"/>
    <mergeCell ref="C697:C701"/>
    <mergeCell ref="G702:G706"/>
    <mergeCell ref="G671:G675"/>
    <mergeCell ref="W661:W665"/>
    <mergeCell ref="B651:B655"/>
    <mergeCell ref="C702:C706"/>
    <mergeCell ref="A661:A665"/>
    <mergeCell ref="C681:C686"/>
    <mergeCell ref="B687:B691"/>
    <mergeCell ref="A66:A71"/>
    <mergeCell ref="G747:G751"/>
    <mergeCell ref="B722:B726"/>
    <mergeCell ref="A621:A625"/>
    <mergeCell ref="E601:E605"/>
    <mergeCell ref="E621:E625"/>
    <mergeCell ref="C621:C625"/>
    <mergeCell ref="D616:D620"/>
    <mergeCell ref="C692:C696"/>
    <mergeCell ref="D692:D696"/>
    <mergeCell ref="G742:G746"/>
    <mergeCell ref="A732:A736"/>
    <mergeCell ref="F732:F736"/>
    <mergeCell ref="B636:B640"/>
    <mergeCell ref="G687:G691"/>
    <mergeCell ref="B641:B645"/>
    <mergeCell ref="F596:F600"/>
    <mergeCell ref="B606:B610"/>
    <mergeCell ref="A541:A545"/>
    <mergeCell ref="G491:G495"/>
    <mergeCell ref="E692:E696"/>
    <mergeCell ref="F692:F696"/>
    <mergeCell ref="B661:B665"/>
    <mergeCell ref="D661:D665"/>
    <mergeCell ref="G631:G635"/>
    <mergeCell ref="G566:G570"/>
    <mergeCell ref="G556:G560"/>
    <mergeCell ref="F586:F590"/>
    <mergeCell ref="G646:G650"/>
    <mergeCell ref="F621:F625"/>
    <mergeCell ref="F626:F630"/>
    <mergeCell ref="E641:E645"/>
    <mergeCell ref="E631:E635"/>
    <mergeCell ref="C631:C635"/>
    <mergeCell ref="F581:F585"/>
    <mergeCell ref="G66:G71"/>
    <mergeCell ref="W66:W71"/>
    <mergeCell ref="W371:W375"/>
    <mergeCell ref="E436:E440"/>
    <mergeCell ref="W526:W530"/>
    <mergeCell ref="W531:W535"/>
    <mergeCell ref="W541:W545"/>
    <mergeCell ref="A556:A560"/>
    <mergeCell ref="D466:D470"/>
    <mergeCell ref="E466:E470"/>
    <mergeCell ref="A481:A485"/>
    <mergeCell ref="B576:B580"/>
    <mergeCell ref="B571:B575"/>
    <mergeCell ref="A476:A480"/>
    <mergeCell ref="B521:B525"/>
    <mergeCell ref="C496:C500"/>
    <mergeCell ref="G481:G485"/>
    <mergeCell ref="E566:E570"/>
    <mergeCell ref="E531:E535"/>
    <mergeCell ref="G571:G575"/>
    <mergeCell ref="G546:G550"/>
    <mergeCell ref="E481:E485"/>
    <mergeCell ref="C571:C575"/>
    <mergeCell ref="D556:D560"/>
    <mergeCell ref="C556:C560"/>
    <mergeCell ref="C541:C545"/>
    <mergeCell ref="F536:F540"/>
    <mergeCell ref="F541:F545"/>
    <mergeCell ref="C526:C530"/>
    <mergeCell ref="D506:D510"/>
    <mergeCell ref="W511:W515"/>
    <mergeCell ref="W571:W575"/>
    <mergeCell ref="W231:W235"/>
    <mergeCell ref="W256:W260"/>
    <mergeCell ref="F246:F250"/>
    <mergeCell ref="G276:G280"/>
    <mergeCell ref="G356:G360"/>
    <mergeCell ref="E361:E365"/>
    <mergeCell ref="D456:D460"/>
    <mergeCell ref="E456:E460"/>
    <mergeCell ref="F466:F470"/>
    <mergeCell ref="E476:E480"/>
    <mergeCell ref="E356:E360"/>
    <mergeCell ref="D356:D360"/>
    <mergeCell ref="G516:G520"/>
    <mergeCell ref="F456:F460"/>
    <mergeCell ref="G371:G375"/>
    <mergeCell ref="E386:E390"/>
    <mergeCell ref="W366:W370"/>
    <mergeCell ref="F401:F405"/>
    <mergeCell ref="W446:W450"/>
    <mergeCell ref="W486:W490"/>
    <mergeCell ref="W436:W440"/>
    <mergeCell ref="F396:F400"/>
    <mergeCell ref="W481:W485"/>
    <mergeCell ref="W476:W480"/>
    <mergeCell ref="W491:W495"/>
    <mergeCell ref="W501:W505"/>
    <mergeCell ref="F501:F505"/>
    <mergeCell ref="W451:W455"/>
    <mergeCell ref="E446:E450"/>
    <mergeCell ref="G321:G325"/>
    <mergeCell ref="W286:W290"/>
    <mergeCell ref="W296:W300"/>
  </mergeCells>
  <phoneticPr fontId="21" type="noConversion"/>
  <pageMargins left="0.25" right="0.25" top="0.75" bottom="0.75" header="0.3" footer="0.3"/>
  <pageSetup paperSize="8" scale="92" firstPageNumber="0" fitToHeight="0" orientation="landscape" r:id="rId1"/>
  <headerFooter>
    <oddHeader xml:space="preserve">&amp;RZAŁĄCZNIK NR 2 WYKAZ PRZEDSIĘWZIĘĆ DO WIELOLETNIEJ PROGNOZY FINANSOWEJ GMINY KOBYLNICA NA LATA 2026
-2034
</oddHeader>
    <oddFooter xml:space="preserve">&amp;C&amp;"Arial,Normalny"&amp;7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472-B1D7-4FC1-A420-57A97FBA6987}">
  <dimension ref="E51:E55"/>
  <sheetViews>
    <sheetView workbookViewId="0">
      <selection activeCell="E51" sqref="E51:E55"/>
    </sheetView>
  </sheetViews>
  <sheetFormatPr defaultRowHeight="15"/>
  <sheetData>
    <row r="51" spans="5:5">
      <c r="E51" s="375">
        <v>65</v>
      </c>
    </row>
    <row r="52" spans="5:5">
      <c r="E52" s="376"/>
    </row>
    <row r="53" spans="5:5">
      <c r="E53" s="376"/>
    </row>
    <row r="54" spans="5:5">
      <c r="E54" s="376"/>
    </row>
    <row r="55" spans="5:5">
      <c r="E55" s="377"/>
    </row>
  </sheetData>
  <mergeCells count="1">
    <mergeCell ref="E51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Ewa Rosiak</cp:lastModifiedBy>
  <cp:revision>0</cp:revision>
  <cp:lastPrinted>2025-11-13T13:56:26Z</cp:lastPrinted>
  <dcterms:created xsi:type="dcterms:W3CDTF">2006-09-22T13:37:51Z</dcterms:created>
  <dcterms:modified xsi:type="dcterms:W3CDTF">2025-11-13T14:04:37Z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