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rosiak\Desktop\"/>
    </mc:Choice>
  </mc:AlternateContent>
  <xr:revisionPtr revIDLastSave="0" documentId="13_ncr:1_{C76D3BAE-56B4-4CE2-AA46-8372CF650EF4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  <sheet name="Arkusz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8" i="1" l="1"/>
  <c r="N168" i="1"/>
  <c r="F737" i="1"/>
  <c r="F486" i="1"/>
  <c r="P142" i="1" l="1"/>
  <c r="P59" i="1"/>
  <c r="Q59" i="1"/>
  <c r="R59" i="1"/>
  <c r="S59" i="1"/>
  <c r="T59" i="1"/>
  <c r="U59" i="1"/>
  <c r="V59" i="1"/>
  <c r="N37" i="1" l="1"/>
  <c r="O37" i="1"/>
  <c r="O22" i="1" s="1"/>
  <c r="P37" i="1"/>
  <c r="P22" i="1" s="1"/>
  <c r="Q37" i="1"/>
  <c r="Q22" i="1" s="1"/>
  <c r="R37" i="1"/>
  <c r="R22" i="1" s="1"/>
  <c r="S37" i="1"/>
  <c r="S22" i="1" s="1"/>
  <c r="T37" i="1"/>
  <c r="T22" i="1" s="1"/>
  <c r="U37" i="1"/>
  <c r="U22" i="1" s="1"/>
  <c r="V37" i="1"/>
  <c r="V22" i="1" s="1"/>
  <c r="N505" i="1"/>
  <c r="M86" i="1" l="1"/>
  <c r="M29" i="1"/>
  <c r="W82" i="1" l="1"/>
  <c r="F82" i="1" s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O71" i="1"/>
  <c r="N71" i="1"/>
  <c r="M71" i="1"/>
  <c r="L71" i="1"/>
  <c r="K71" i="1"/>
  <c r="J67" i="1"/>
  <c r="J71" i="1" s="1"/>
  <c r="N490" i="1"/>
  <c r="Q335" i="1"/>
  <c r="T791" i="1"/>
  <c r="S791" i="1"/>
  <c r="R791" i="1"/>
  <c r="Q791" i="1"/>
  <c r="P791" i="1"/>
  <c r="O791" i="1"/>
  <c r="N791" i="1"/>
  <c r="R625" i="1"/>
  <c r="Q625" i="1"/>
  <c r="Q325" i="1"/>
  <c r="R275" i="1"/>
  <c r="R250" i="1"/>
  <c r="Q250" i="1"/>
  <c r="M77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W692" i="1" l="1"/>
  <c r="F692" i="1" s="1"/>
  <c r="W66" i="1"/>
  <c r="F66" i="1" s="1"/>
  <c r="W666" i="1"/>
  <c r="R585" i="1" l="1"/>
  <c r="S585" i="1"/>
  <c r="T585" i="1"/>
  <c r="U585" i="1"/>
  <c r="P625" i="1"/>
  <c r="P590" i="1"/>
  <c r="Q590" i="1"/>
  <c r="R590" i="1"/>
  <c r="S590" i="1"/>
  <c r="P495" i="1" l="1"/>
  <c r="Q495" i="1"/>
  <c r="R495" i="1"/>
  <c r="S495" i="1"/>
  <c r="T495" i="1"/>
  <c r="U495" i="1"/>
  <c r="V495" i="1"/>
  <c r="P345" i="1"/>
  <c r="Q345" i="1"/>
  <c r="R345" i="1"/>
  <c r="S345" i="1"/>
  <c r="T345" i="1"/>
  <c r="U345" i="1"/>
  <c r="V345" i="1"/>
  <c r="P420" i="1"/>
  <c r="Q420" i="1"/>
  <c r="R420" i="1"/>
  <c r="S420" i="1"/>
  <c r="T420" i="1"/>
  <c r="P520" i="1"/>
  <c r="Q520" i="1"/>
  <c r="R520" i="1"/>
  <c r="S520" i="1"/>
  <c r="T520" i="1"/>
  <c r="U520" i="1"/>
  <c r="V520" i="1"/>
  <c r="P410" i="1"/>
  <c r="Q410" i="1"/>
  <c r="R410" i="1"/>
  <c r="S410" i="1"/>
  <c r="T410" i="1"/>
  <c r="U410" i="1"/>
  <c r="V410" i="1"/>
  <c r="O320" i="1"/>
  <c r="P320" i="1"/>
  <c r="Q320" i="1"/>
  <c r="R320" i="1"/>
  <c r="S320" i="1"/>
  <c r="T320" i="1"/>
  <c r="U320" i="1"/>
  <c r="V320" i="1"/>
  <c r="P280" i="1"/>
  <c r="Q280" i="1"/>
  <c r="R280" i="1"/>
  <c r="S280" i="1"/>
  <c r="T280" i="1"/>
  <c r="U280" i="1"/>
  <c r="V280" i="1"/>
  <c r="P380" i="1"/>
  <c r="Q380" i="1"/>
  <c r="R380" i="1"/>
  <c r="S380" i="1"/>
  <c r="T380" i="1"/>
  <c r="U380" i="1"/>
  <c r="V380" i="1"/>
  <c r="R365" i="1"/>
  <c r="S365" i="1"/>
  <c r="T365" i="1"/>
  <c r="U365" i="1"/>
  <c r="V365" i="1"/>
  <c r="P365" i="1"/>
  <c r="Q365" i="1"/>
  <c r="Q340" i="1"/>
  <c r="R340" i="1"/>
  <c r="S340" i="1"/>
  <c r="T340" i="1"/>
  <c r="U340" i="1"/>
  <c r="V340" i="1"/>
  <c r="N310" i="1"/>
  <c r="O310" i="1"/>
  <c r="P310" i="1"/>
  <c r="Q310" i="1"/>
  <c r="R310" i="1"/>
  <c r="S310" i="1"/>
  <c r="T310" i="1"/>
  <c r="U310" i="1"/>
  <c r="V310" i="1"/>
  <c r="S295" i="1"/>
  <c r="T295" i="1"/>
  <c r="U295" i="1"/>
  <c r="V295" i="1"/>
  <c r="P295" i="1"/>
  <c r="Q295" i="1"/>
  <c r="R295" i="1"/>
  <c r="Q290" i="1"/>
  <c r="R290" i="1"/>
  <c r="S290" i="1"/>
  <c r="T290" i="1"/>
  <c r="U290" i="1"/>
  <c r="V290" i="1"/>
  <c r="P265" i="1"/>
  <c r="Q265" i="1"/>
  <c r="R265" i="1"/>
  <c r="S265" i="1"/>
  <c r="T265" i="1"/>
  <c r="U265" i="1"/>
  <c r="V265" i="1"/>
  <c r="P440" i="1"/>
  <c r="Q440" i="1"/>
  <c r="R440" i="1"/>
  <c r="S440" i="1"/>
  <c r="T440" i="1"/>
  <c r="U440" i="1"/>
  <c r="V440" i="1"/>
  <c r="P335" i="1"/>
  <c r="Q275" i="1"/>
  <c r="P515" i="1" l="1"/>
  <c r="Q515" i="1"/>
  <c r="R515" i="1"/>
  <c r="S515" i="1"/>
  <c r="T515" i="1"/>
  <c r="U515" i="1"/>
  <c r="V515" i="1"/>
  <c r="O575" i="1"/>
  <c r="N575" i="1"/>
  <c r="M575" i="1"/>
  <c r="L575" i="1"/>
  <c r="K575" i="1"/>
  <c r="J575" i="1"/>
  <c r="O570" i="1"/>
  <c r="N570" i="1"/>
  <c r="M570" i="1"/>
  <c r="L570" i="1"/>
  <c r="K570" i="1"/>
  <c r="J570" i="1"/>
  <c r="O650" i="1"/>
  <c r="N650" i="1"/>
  <c r="M650" i="1"/>
  <c r="L650" i="1"/>
  <c r="O610" i="1"/>
  <c r="N610" i="1"/>
  <c r="M610" i="1"/>
  <c r="L610" i="1"/>
  <c r="O565" i="1"/>
  <c r="N565" i="1"/>
  <c r="M565" i="1"/>
  <c r="L565" i="1"/>
  <c r="K565" i="1"/>
  <c r="J565" i="1"/>
  <c r="W646" i="1" l="1"/>
  <c r="W571" i="1"/>
  <c r="W566" i="1"/>
  <c r="W561" i="1"/>
  <c r="W606" i="1"/>
  <c r="F606" i="1" s="1"/>
  <c r="O620" i="1"/>
  <c r="N620" i="1"/>
  <c r="M620" i="1"/>
  <c r="L620" i="1"/>
  <c r="W616" i="1" l="1"/>
  <c r="O120" i="1"/>
  <c r="N120" i="1"/>
  <c r="M120" i="1"/>
  <c r="L120" i="1"/>
  <c r="K120" i="1"/>
  <c r="J117" i="1"/>
  <c r="J120" i="1" s="1"/>
  <c r="W117" i="1" l="1"/>
  <c r="F117" i="1" s="1"/>
  <c r="Q771" i="1"/>
  <c r="R771" i="1"/>
  <c r="S771" i="1"/>
  <c r="T771" i="1"/>
  <c r="U771" i="1"/>
  <c r="V771" i="1"/>
  <c r="N500" i="1"/>
  <c r="O500" i="1"/>
  <c r="P500" i="1"/>
  <c r="Q500" i="1"/>
  <c r="R500" i="1"/>
  <c r="S500" i="1"/>
  <c r="T500" i="1"/>
  <c r="U500" i="1"/>
  <c r="V500" i="1"/>
  <c r="P435" i="1"/>
  <c r="Q435" i="1"/>
  <c r="R435" i="1"/>
  <c r="S435" i="1"/>
  <c r="T435" i="1"/>
  <c r="U435" i="1"/>
  <c r="V435" i="1"/>
  <c r="R756" i="1"/>
  <c r="P595" i="1"/>
  <c r="Q595" i="1"/>
  <c r="R595" i="1"/>
  <c r="S595" i="1"/>
  <c r="T595" i="1"/>
  <c r="U595" i="1"/>
  <c r="V59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W381" i="1" l="1"/>
  <c r="F381" i="1" s="1"/>
  <c r="W386" i="1"/>
  <c r="F386" i="1" s="1"/>
  <c r="P395" i="1"/>
  <c r="Q395" i="1"/>
  <c r="R395" i="1"/>
  <c r="S395" i="1"/>
  <c r="T395" i="1"/>
  <c r="U395" i="1"/>
  <c r="V395" i="1"/>
  <c r="O395" i="1"/>
  <c r="N395" i="1"/>
  <c r="M395" i="1"/>
  <c r="L395" i="1"/>
  <c r="K395" i="1"/>
  <c r="J395" i="1"/>
  <c r="P285" i="1"/>
  <c r="O285" i="1"/>
  <c r="N285" i="1"/>
  <c r="M285" i="1"/>
  <c r="L285" i="1"/>
  <c r="K285" i="1"/>
  <c r="J285" i="1"/>
  <c r="W391" i="1" l="1"/>
  <c r="F391" i="1" s="1"/>
  <c r="W281" i="1"/>
  <c r="F281" i="1" s="1"/>
  <c r="P490" i="1" l="1"/>
  <c r="P415" i="1"/>
  <c r="P275" i="1"/>
  <c r="O585" i="1"/>
  <c r="P585" i="1"/>
  <c r="Q585" i="1"/>
  <c r="P315" i="1"/>
  <c r="Q315" i="1"/>
  <c r="R315" i="1"/>
  <c r="S315" i="1"/>
  <c r="T315" i="1"/>
  <c r="U315" i="1"/>
  <c r="V315" i="1"/>
  <c r="O741" i="1" l="1"/>
  <c r="N741" i="1"/>
  <c r="M741" i="1"/>
  <c r="L741" i="1"/>
  <c r="K737" i="1"/>
  <c r="K741" i="1" s="1"/>
  <c r="J737" i="1"/>
  <c r="J741" i="1" s="1"/>
  <c r="O255" i="1" l="1"/>
  <c r="N255" i="1"/>
  <c r="M255" i="1"/>
  <c r="L255" i="1"/>
  <c r="K255" i="1"/>
  <c r="J251" i="1"/>
  <c r="J255" i="1" s="1"/>
  <c r="W251" i="1" l="1"/>
  <c r="V137" i="1" l="1"/>
  <c r="U137" i="1"/>
  <c r="T137" i="1"/>
  <c r="S137" i="1"/>
  <c r="R137" i="1"/>
  <c r="Q137" i="1"/>
  <c r="P137" i="1"/>
  <c r="O142" i="1"/>
  <c r="O137" i="1" s="1"/>
  <c r="N142" i="1"/>
  <c r="M142" i="1"/>
  <c r="L142" i="1"/>
  <c r="K142" i="1"/>
  <c r="J142" i="1"/>
  <c r="L137" i="1" l="1"/>
  <c r="V630" i="1"/>
  <c r="U630" i="1"/>
  <c r="T630" i="1"/>
  <c r="S630" i="1"/>
  <c r="R630" i="1"/>
  <c r="Q630" i="1"/>
  <c r="P630" i="1"/>
  <c r="O630" i="1"/>
  <c r="N630" i="1"/>
  <c r="M630" i="1"/>
  <c r="L630" i="1"/>
  <c r="T199" i="1"/>
  <c r="U199" i="1"/>
  <c r="V199" i="1"/>
  <c r="V240" i="1"/>
  <c r="U240" i="1"/>
  <c r="T240" i="1"/>
  <c r="S240" i="1"/>
  <c r="R240" i="1"/>
  <c r="Q240" i="1"/>
  <c r="P240" i="1"/>
  <c r="O240" i="1"/>
  <c r="N240" i="1"/>
  <c r="M240" i="1"/>
  <c r="L240" i="1"/>
  <c r="J240" i="1"/>
  <c r="K236" i="1"/>
  <c r="K240" i="1" s="1"/>
  <c r="P635" i="1"/>
  <c r="Q635" i="1"/>
  <c r="R635" i="1"/>
  <c r="S635" i="1"/>
  <c r="T635" i="1"/>
  <c r="U635" i="1"/>
  <c r="V635" i="1"/>
  <c r="T305" i="1"/>
  <c r="U305" i="1"/>
  <c r="V305" i="1"/>
  <c r="O214" i="1"/>
  <c r="N214" i="1"/>
  <c r="M214" i="1"/>
  <c r="L214" i="1"/>
  <c r="K214" i="1"/>
  <c r="J214" i="1"/>
  <c r="O162" i="1"/>
  <c r="P162" i="1"/>
  <c r="O746" i="1"/>
  <c r="N746" i="1"/>
  <c r="M746" i="1"/>
  <c r="L746" i="1"/>
  <c r="K742" i="1"/>
  <c r="K746" i="1" s="1"/>
  <c r="J742" i="1"/>
  <c r="J746" i="1" s="1"/>
  <c r="O515" i="1"/>
  <c r="N515" i="1"/>
  <c r="M515" i="1"/>
  <c r="L515" i="1"/>
  <c r="K515" i="1"/>
  <c r="J515" i="1"/>
  <c r="W737" i="1" l="1"/>
  <c r="W626" i="1"/>
  <c r="W511" i="1"/>
  <c r="F511" i="1" s="1"/>
  <c r="W742" i="1"/>
  <c r="F742" i="1" s="1"/>
  <c r="W236" i="1"/>
  <c r="F236" i="1" s="1"/>
  <c r="W210" i="1"/>
  <c r="F210" i="1" s="1"/>
  <c r="O520" i="1"/>
  <c r="N520" i="1"/>
  <c r="M520" i="1"/>
  <c r="L520" i="1"/>
  <c r="W516" i="1" s="1"/>
  <c r="K520" i="1"/>
  <c r="J520" i="1"/>
  <c r="O525" i="1"/>
  <c r="N525" i="1"/>
  <c r="M525" i="1"/>
  <c r="L525" i="1"/>
  <c r="K525" i="1"/>
  <c r="J525" i="1"/>
  <c r="Q445" i="1"/>
  <c r="O340" i="1"/>
  <c r="N340" i="1"/>
  <c r="Q756" i="1"/>
  <c r="R300" i="1"/>
  <c r="T270" i="1"/>
  <c r="S270" i="1"/>
  <c r="P776" i="1"/>
  <c r="P771" i="1"/>
  <c r="Q766" i="1"/>
  <c r="P766" i="1"/>
  <c r="P756" i="1"/>
  <c r="P686" i="1"/>
  <c r="P445" i="1"/>
  <c r="P339" i="1"/>
  <c r="P340" i="1" s="1"/>
  <c r="P325" i="1"/>
  <c r="P290" i="1"/>
  <c r="R270" i="1"/>
  <c r="Q270" i="1"/>
  <c r="P270" i="1"/>
  <c r="O270" i="1"/>
  <c r="F626" i="1" l="1"/>
  <c r="F516" i="1"/>
  <c r="W521" i="1"/>
  <c r="F521" i="1" s="1"/>
  <c r="O325" i="1"/>
  <c r="O81" i="1" l="1"/>
  <c r="N81" i="1"/>
  <c r="M81" i="1"/>
  <c r="L81" i="1"/>
  <c r="K81" i="1"/>
  <c r="J78" i="1"/>
  <c r="J81" i="1" s="1"/>
  <c r="O555" i="1"/>
  <c r="N555" i="1"/>
  <c r="M555" i="1"/>
  <c r="L555" i="1"/>
  <c r="O550" i="1"/>
  <c r="N550" i="1"/>
  <c r="M550" i="1"/>
  <c r="L550" i="1"/>
  <c r="O540" i="1"/>
  <c r="N540" i="1"/>
  <c r="M540" i="1"/>
  <c r="L540" i="1"/>
  <c r="W78" i="1" l="1"/>
  <c r="W551" i="1"/>
  <c r="W546" i="1"/>
  <c r="W536" i="1"/>
  <c r="O545" i="1"/>
  <c r="N545" i="1"/>
  <c r="M545" i="1"/>
  <c r="L545" i="1"/>
  <c r="R305" i="1"/>
  <c r="S305" i="1"/>
  <c r="M199" i="1"/>
  <c r="N199" i="1"/>
  <c r="O199" i="1"/>
  <c r="P199" i="1"/>
  <c r="Q199" i="1"/>
  <c r="R199" i="1"/>
  <c r="S199" i="1"/>
  <c r="L199" i="1"/>
  <c r="W194" i="1" l="1"/>
  <c r="F194" i="1" s="1"/>
  <c r="W541" i="1"/>
  <c r="O510" i="1"/>
  <c r="N510" i="1"/>
  <c r="M510" i="1"/>
  <c r="L510" i="1"/>
  <c r="O505" i="1"/>
  <c r="M505" i="1"/>
  <c r="L505" i="1"/>
  <c r="M500" i="1"/>
  <c r="L500" i="1"/>
  <c r="O495" i="1"/>
  <c r="N495" i="1"/>
  <c r="M495" i="1"/>
  <c r="L495" i="1"/>
  <c r="W491" i="1" l="1"/>
  <c r="F491" i="1" s="1"/>
  <c r="W496" i="1"/>
  <c r="F496" i="1" s="1"/>
  <c r="W506" i="1"/>
  <c r="W501" i="1"/>
  <c r="F501" i="1" s="1"/>
  <c r="O380" i="1"/>
  <c r="N380" i="1"/>
  <c r="M380" i="1"/>
  <c r="L380" i="1"/>
  <c r="K380" i="1"/>
  <c r="J380" i="1"/>
  <c r="O490" i="1"/>
  <c r="M490" i="1"/>
  <c r="L490" i="1"/>
  <c r="O736" i="1"/>
  <c r="N736" i="1"/>
  <c r="M736" i="1"/>
  <c r="L736" i="1"/>
  <c r="K732" i="1"/>
  <c r="K736" i="1" s="1"/>
  <c r="J732" i="1"/>
  <c r="J736" i="1" s="1"/>
  <c r="W486" i="1" l="1"/>
  <c r="W376" i="1"/>
  <c r="F376" i="1" s="1"/>
  <c r="W732" i="1"/>
  <c r="F732" i="1" s="1"/>
  <c r="O480" i="1" l="1"/>
  <c r="N480" i="1"/>
  <c r="M480" i="1"/>
  <c r="L480" i="1"/>
  <c r="W476" i="1" l="1"/>
  <c r="F476" i="1" s="1"/>
  <c r="V209" i="1" l="1"/>
  <c r="U209" i="1"/>
  <c r="T209" i="1"/>
  <c r="S209" i="1"/>
  <c r="R209" i="1"/>
  <c r="Q209" i="1"/>
  <c r="P209" i="1"/>
  <c r="O209" i="1"/>
  <c r="N209" i="1"/>
  <c r="M209" i="1"/>
  <c r="L209" i="1"/>
  <c r="J209" i="1"/>
  <c r="K205" i="1"/>
  <c r="K209" i="1" s="1"/>
  <c r="R204" i="1"/>
  <c r="S204" i="1"/>
  <c r="T204" i="1"/>
  <c r="U204" i="1"/>
  <c r="V204" i="1"/>
  <c r="P178" i="1"/>
  <c r="Q178" i="1"/>
  <c r="R178" i="1"/>
  <c r="S178" i="1"/>
  <c r="T178" i="1"/>
  <c r="U178" i="1"/>
  <c r="V178" i="1"/>
  <c r="P183" i="1"/>
  <c r="Q183" i="1"/>
  <c r="R183" i="1"/>
  <c r="S183" i="1"/>
  <c r="T183" i="1"/>
  <c r="U183" i="1"/>
  <c r="V183" i="1"/>
  <c r="R188" i="1"/>
  <c r="S188" i="1"/>
  <c r="T188" i="1"/>
  <c r="U188" i="1"/>
  <c r="V188" i="1"/>
  <c r="O193" i="1"/>
  <c r="P193" i="1"/>
  <c r="Q193" i="1"/>
  <c r="R193" i="1"/>
  <c r="S193" i="1"/>
  <c r="T193" i="1"/>
  <c r="U193" i="1"/>
  <c r="V193" i="1"/>
  <c r="W205" i="1" l="1"/>
  <c r="F205" i="1" s="1"/>
  <c r="U660" i="1"/>
  <c r="V660" i="1"/>
  <c r="O645" i="1"/>
  <c r="N645" i="1"/>
  <c r="M645" i="1"/>
  <c r="L645" i="1"/>
  <c r="J58" i="1"/>
  <c r="K58" i="1"/>
  <c r="L58" i="1"/>
  <c r="M58" i="1"/>
  <c r="N58" i="1"/>
  <c r="O58" i="1"/>
  <c r="W53" i="1" l="1"/>
  <c r="W641" i="1"/>
  <c r="F641" i="1" s="1"/>
  <c r="N52" i="1"/>
  <c r="M52" i="1"/>
  <c r="L52" i="1"/>
  <c r="K52" i="1"/>
  <c r="J52" i="1"/>
  <c r="O655" i="1"/>
  <c r="N655" i="1"/>
  <c r="M655" i="1"/>
  <c r="L655" i="1"/>
  <c r="N29" i="1"/>
  <c r="N22" i="1" s="1"/>
  <c r="L29" i="1"/>
  <c r="K29" i="1"/>
  <c r="J29" i="1"/>
  <c r="V731" i="1"/>
  <c r="U731" i="1"/>
  <c r="T731" i="1"/>
  <c r="S731" i="1"/>
  <c r="R731" i="1"/>
  <c r="Q731" i="1"/>
  <c r="P731" i="1"/>
  <c r="O731" i="1"/>
  <c r="N731" i="1"/>
  <c r="M731" i="1"/>
  <c r="L731" i="1"/>
  <c r="O640" i="1"/>
  <c r="N640" i="1"/>
  <c r="M640" i="1"/>
  <c r="L640" i="1"/>
  <c r="Q300" i="1"/>
  <c r="F48" i="1" l="1"/>
  <c r="W48" i="1"/>
  <c r="W23" i="1"/>
  <c r="F23" i="1" s="1"/>
  <c r="W651" i="1"/>
  <c r="W727" i="1"/>
  <c r="F727" i="1" s="1"/>
  <c r="W636" i="1"/>
  <c r="F636" i="1" s="1"/>
  <c r="P21" i="1"/>
  <c r="Q21" i="1"/>
  <c r="R21" i="1"/>
  <c r="S21" i="1"/>
  <c r="T21" i="1"/>
  <c r="U21" i="1"/>
  <c r="V21" i="1"/>
  <c r="V791" i="1"/>
  <c r="U791" i="1"/>
  <c r="M791" i="1"/>
  <c r="L791" i="1"/>
  <c r="P786" i="1"/>
  <c r="Q786" i="1"/>
  <c r="R786" i="1"/>
  <c r="S786" i="1"/>
  <c r="T786" i="1"/>
  <c r="U786" i="1"/>
  <c r="V786" i="1"/>
  <c r="P781" i="1"/>
  <c r="Q781" i="1"/>
  <c r="R781" i="1"/>
  <c r="S781" i="1"/>
  <c r="T781" i="1"/>
  <c r="U781" i="1"/>
  <c r="V781" i="1"/>
  <c r="V726" i="1"/>
  <c r="U726" i="1"/>
  <c r="T726" i="1"/>
  <c r="S726" i="1"/>
  <c r="R726" i="1"/>
  <c r="Q726" i="1"/>
  <c r="P726" i="1"/>
  <c r="O726" i="1"/>
  <c r="N726" i="1"/>
  <c r="M726" i="1"/>
  <c r="L726" i="1"/>
  <c r="V721" i="1"/>
  <c r="U721" i="1"/>
  <c r="T721" i="1"/>
  <c r="S721" i="1"/>
  <c r="R721" i="1"/>
  <c r="Q721" i="1"/>
  <c r="P721" i="1"/>
  <c r="O721" i="1"/>
  <c r="N721" i="1"/>
  <c r="M721" i="1"/>
  <c r="L721" i="1"/>
  <c r="M711" i="1"/>
  <c r="N711" i="1"/>
  <c r="O711" i="1"/>
  <c r="P711" i="1"/>
  <c r="Q711" i="1"/>
  <c r="R711" i="1"/>
  <c r="S711" i="1"/>
  <c r="T711" i="1"/>
  <c r="U711" i="1"/>
  <c r="V711" i="1"/>
  <c r="M716" i="1"/>
  <c r="N716" i="1"/>
  <c r="O716" i="1"/>
  <c r="P716" i="1"/>
  <c r="Q716" i="1"/>
  <c r="R716" i="1"/>
  <c r="S716" i="1"/>
  <c r="T716" i="1"/>
  <c r="U716" i="1"/>
  <c r="V716" i="1"/>
  <c r="M706" i="1"/>
  <c r="N706" i="1"/>
  <c r="O706" i="1"/>
  <c r="P706" i="1"/>
  <c r="Q706" i="1"/>
  <c r="R706" i="1"/>
  <c r="S706" i="1"/>
  <c r="T706" i="1"/>
  <c r="U706" i="1"/>
  <c r="V706" i="1"/>
  <c r="L706" i="1"/>
  <c r="M701" i="1"/>
  <c r="N701" i="1"/>
  <c r="O701" i="1"/>
  <c r="P701" i="1"/>
  <c r="Q701" i="1"/>
  <c r="R701" i="1"/>
  <c r="S701" i="1"/>
  <c r="T701" i="1"/>
  <c r="U701" i="1"/>
  <c r="V701" i="1"/>
  <c r="L701" i="1"/>
  <c r="M691" i="1"/>
  <c r="N691" i="1"/>
  <c r="O691" i="1"/>
  <c r="P691" i="1"/>
  <c r="Q691" i="1"/>
  <c r="R691" i="1"/>
  <c r="S691" i="1"/>
  <c r="T691" i="1"/>
  <c r="U691" i="1"/>
  <c r="V691" i="1"/>
  <c r="L691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P665" i="1"/>
  <c r="Q665" i="1"/>
  <c r="R665" i="1"/>
  <c r="S665" i="1"/>
  <c r="T665" i="1"/>
  <c r="U665" i="1"/>
  <c r="V665" i="1"/>
  <c r="P660" i="1"/>
  <c r="Q660" i="1"/>
  <c r="R660" i="1"/>
  <c r="S660" i="1"/>
  <c r="T660" i="1"/>
  <c r="O635" i="1"/>
  <c r="N635" i="1"/>
  <c r="M635" i="1"/>
  <c r="L635" i="1"/>
  <c r="O625" i="1"/>
  <c r="N625" i="1"/>
  <c r="M625" i="1"/>
  <c r="L625" i="1"/>
  <c r="O615" i="1"/>
  <c r="N615" i="1"/>
  <c r="M615" i="1"/>
  <c r="L615" i="1"/>
  <c r="W687" i="1" l="1"/>
  <c r="W621" i="1"/>
  <c r="W787" i="1"/>
  <c r="F787" i="1" s="1"/>
  <c r="W702" i="1"/>
  <c r="W697" i="1"/>
  <c r="W631" i="1"/>
  <c r="F631" i="1" s="1"/>
  <c r="F651" i="1"/>
  <c r="W717" i="1"/>
  <c r="W671" i="1"/>
  <c r="W722" i="1"/>
  <c r="F722" i="1" s="1"/>
  <c r="W611" i="1"/>
  <c r="O560" i="1" l="1"/>
  <c r="N560" i="1"/>
  <c r="M560" i="1"/>
  <c r="L560" i="1"/>
  <c r="O535" i="1"/>
  <c r="N535" i="1"/>
  <c r="M535" i="1"/>
  <c r="L535" i="1"/>
  <c r="O530" i="1"/>
  <c r="N530" i="1"/>
  <c r="M530" i="1"/>
  <c r="L530" i="1"/>
  <c r="O485" i="1"/>
  <c r="N485" i="1"/>
  <c r="M485" i="1"/>
  <c r="L485" i="1"/>
  <c r="O475" i="1"/>
  <c r="N475" i="1"/>
  <c r="M475" i="1"/>
  <c r="L475" i="1"/>
  <c r="O470" i="1"/>
  <c r="N470" i="1"/>
  <c r="M470" i="1"/>
  <c r="L470" i="1"/>
  <c r="O465" i="1"/>
  <c r="N465" i="1"/>
  <c r="M465" i="1"/>
  <c r="L465" i="1"/>
  <c r="F461" i="1" s="1"/>
  <c r="O460" i="1"/>
  <c r="N460" i="1"/>
  <c r="M460" i="1"/>
  <c r="L460" i="1"/>
  <c r="O455" i="1"/>
  <c r="N455" i="1"/>
  <c r="M455" i="1"/>
  <c r="L455" i="1"/>
  <c r="O450" i="1"/>
  <c r="N450" i="1"/>
  <c r="M450" i="1"/>
  <c r="L450" i="1"/>
  <c r="O445" i="1"/>
  <c r="N445" i="1"/>
  <c r="M445" i="1"/>
  <c r="L445" i="1"/>
  <c r="K445" i="1"/>
  <c r="J445" i="1"/>
  <c r="P330" i="1"/>
  <c r="Q330" i="1"/>
  <c r="R330" i="1"/>
  <c r="R168" i="1" s="1"/>
  <c r="S330" i="1"/>
  <c r="S168" i="1" s="1"/>
  <c r="T330" i="1"/>
  <c r="T168" i="1" s="1"/>
  <c r="U330" i="1"/>
  <c r="U168" i="1" s="1"/>
  <c r="V330" i="1"/>
  <c r="V168" i="1" s="1"/>
  <c r="Q305" i="1"/>
  <c r="P305" i="1"/>
  <c r="P300" i="1"/>
  <c r="P250" i="1"/>
  <c r="P204" i="1"/>
  <c r="Q204" i="1"/>
  <c r="Q188" i="1"/>
  <c r="P188" i="1"/>
  <c r="Q168" i="1" l="1"/>
  <c r="P168" i="1"/>
  <c r="W441" i="1"/>
  <c r="F441" i="1" s="1"/>
  <c r="U136" i="1"/>
  <c r="T136" i="1"/>
  <c r="V136" i="1"/>
  <c r="W481" i="1"/>
  <c r="F481" i="1" s="1"/>
  <c r="W531" i="1"/>
  <c r="F531" i="1" s="1"/>
  <c r="W556" i="1"/>
  <c r="F556" i="1" s="1"/>
  <c r="W526" i="1"/>
  <c r="F526" i="1" s="1"/>
  <c r="W471" i="1"/>
  <c r="F471" i="1" s="1"/>
  <c r="W461" i="1"/>
  <c r="W466" i="1"/>
  <c r="F466" i="1" s="1"/>
  <c r="W456" i="1"/>
  <c r="F456" i="1" s="1"/>
  <c r="W451" i="1"/>
  <c r="F451" i="1" s="1"/>
  <c r="W446" i="1"/>
  <c r="V128" i="1" l="1"/>
  <c r="V122" i="1" s="1"/>
  <c r="U128" i="1"/>
  <c r="U122" i="1" s="1"/>
  <c r="V135" i="1"/>
  <c r="V129" i="1" s="1"/>
  <c r="V20" i="1" s="1"/>
  <c r="U135" i="1"/>
  <c r="U129" i="1" s="1"/>
  <c r="U20" i="1" s="1"/>
  <c r="T135" i="1"/>
  <c r="S135" i="1"/>
  <c r="R135" i="1"/>
  <c r="Q135" i="1"/>
  <c r="P135" i="1"/>
  <c r="O135" i="1"/>
  <c r="N135" i="1"/>
  <c r="M135" i="1"/>
  <c r="M129" i="1" s="1"/>
  <c r="V121" i="1" l="1"/>
  <c r="U121" i="1"/>
  <c r="V19" i="1"/>
  <c r="U19" i="1"/>
  <c r="U18" i="1" l="1"/>
  <c r="V18" i="1"/>
  <c r="L716" i="1" l="1"/>
  <c r="L711" i="1"/>
  <c r="W707" i="1" s="1"/>
  <c r="W712" i="1" l="1"/>
  <c r="T129" i="1"/>
  <c r="T20" i="1" s="1"/>
  <c r="S129" i="1"/>
  <c r="S20" i="1" s="1"/>
  <c r="R129" i="1"/>
  <c r="R20" i="1" s="1"/>
  <c r="Q129" i="1"/>
  <c r="Q20" i="1" s="1"/>
  <c r="P129" i="1"/>
  <c r="P20" i="1" s="1"/>
  <c r="W128" i="1"/>
  <c r="T128" i="1"/>
  <c r="T122" i="1" s="1"/>
  <c r="S128" i="1"/>
  <c r="S122" i="1" s="1"/>
  <c r="R128" i="1"/>
  <c r="R122" i="1" s="1"/>
  <c r="Q128" i="1"/>
  <c r="Q122" i="1" s="1"/>
  <c r="Q19" i="1" s="1"/>
  <c r="P128" i="1"/>
  <c r="P122" i="1" s="1"/>
  <c r="P19" i="1" s="1"/>
  <c r="O129" i="1"/>
  <c r="N129" i="1"/>
  <c r="L135" i="1"/>
  <c r="W129" i="1" s="1"/>
  <c r="F130" i="1" s="1"/>
  <c r="K135" i="1"/>
  <c r="J135" i="1"/>
  <c r="O128" i="1"/>
  <c r="O122" i="1" s="1"/>
  <c r="O19" i="1" s="1"/>
  <c r="N128" i="1"/>
  <c r="M128" i="1"/>
  <c r="L128" i="1"/>
  <c r="K128" i="1"/>
  <c r="J128" i="1"/>
  <c r="S136" i="1"/>
  <c r="Q136" i="1"/>
  <c r="P136" i="1"/>
  <c r="W122" i="1" l="1"/>
  <c r="F123" i="1" s="1"/>
  <c r="L122" i="1"/>
  <c r="L129" i="1"/>
  <c r="K122" i="1"/>
  <c r="K129" i="1"/>
  <c r="N122" i="1"/>
  <c r="N121" i="1" s="1"/>
  <c r="M122" i="1"/>
  <c r="M121" i="1" s="1"/>
  <c r="Q121" i="1"/>
  <c r="T19" i="1"/>
  <c r="T121" i="1"/>
  <c r="S121" i="1"/>
  <c r="S19" i="1"/>
  <c r="R19" i="1"/>
  <c r="R121" i="1"/>
  <c r="P121" i="1"/>
  <c r="O121" i="1"/>
  <c r="R136" i="1"/>
  <c r="W121" i="1" l="1"/>
  <c r="F129" i="1"/>
  <c r="L121" i="1"/>
  <c r="P18" i="1"/>
  <c r="T18" i="1"/>
  <c r="S18" i="1"/>
  <c r="Q18" i="1"/>
  <c r="R18" i="1"/>
  <c r="K782" i="1" l="1"/>
  <c r="K431" i="1"/>
  <c r="K371" i="1"/>
  <c r="K351" i="1"/>
  <c r="K200" i="1"/>
  <c r="K706" i="1" l="1"/>
  <c r="J706" i="1"/>
  <c r="J440" i="1"/>
  <c r="O440" i="1"/>
  <c r="N440" i="1"/>
  <c r="M440" i="1"/>
  <c r="L440" i="1"/>
  <c r="K440" i="1"/>
  <c r="K716" i="1"/>
  <c r="J716" i="1"/>
  <c r="K711" i="1"/>
  <c r="J711" i="1"/>
  <c r="K701" i="1"/>
  <c r="K691" i="1"/>
  <c r="J701" i="1"/>
  <c r="W436" i="1" l="1"/>
  <c r="O235" i="1"/>
  <c r="N235" i="1"/>
  <c r="M235" i="1"/>
  <c r="L235" i="1"/>
  <c r="K235" i="1"/>
  <c r="J235" i="1"/>
  <c r="O219" i="1"/>
  <c r="N219" i="1"/>
  <c r="M219" i="1"/>
  <c r="L219" i="1"/>
  <c r="K219" i="1"/>
  <c r="J219" i="1"/>
  <c r="O116" i="1"/>
  <c r="N116" i="1"/>
  <c r="M116" i="1"/>
  <c r="L116" i="1"/>
  <c r="K116" i="1"/>
  <c r="J116" i="1"/>
  <c r="W215" i="1" l="1"/>
  <c r="F215" i="1" s="1"/>
  <c r="O225" i="1"/>
  <c r="N225" i="1"/>
  <c r="M225" i="1"/>
  <c r="L225" i="1"/>
  <c r="K225" i="1"/>
  <c r="J225" i="1"/>
  <c r="J230" i="1"/>
  <c r="W226" i="1" s="1"/>
  <c r="W220" i="1" l="1"/>
  <c r="K157" i="1"/>
  <c r="L157" i="1"/>
  <c r="M157" i="1"/>
  <c r="N157" i="1"/>
  <c r="O157" i="1"/>
  <c r="J157" i="1"/>
  <c r="W153" i="1" l="1"/>
  <c r="K435" i="1"/>
  <c r="L435" i="1"/>
  <c r="M435" i="1"/>
  <c r="N435" i="1"/>
  <c r="O435" i="1"/>
  <c r="J435" i="1"/>
  <c r="K425" i="1"/>
  <c r="L425" i="1"/>
  <c r="M425" i="1"/>
  <c r="N425" i="1"/>
  <c r="O425" i="1"/>
  <c r="J425" i="1"/>
  <c r="J691" i="1"/>
  <c r="K580" i="1"/>
  <c r="L580" i="1"/>
  <c r="M580" i="1"/>
  <c r="N580" i="1"/>
  <c r="O580" i="1"/>
  <c r="J580" i="1"/>
  <c r="K430" i="1"/>
  <c r="L430" i="1"/>
  <c r="M430" i="1"/>
  <c r="N430" i="1"/>
  <c r="O430" i="1"/>
  <c r="J430" i="1"/>
  <c r="K600" i="1"/>
  <c r="L600" i="1"/>
  <c r="M600" i="1"/>
  <c r="N600" i="1"/>
  <c r="O600" i="1"/>
  <c r="J600" i="1"/>
  <c r="W576" i="1" l="1"/>
  <c r="W431" i="1"/>
  <c r="F431" i="1" s="1"/>
  <c r="W596" i="1"/>
  <c r="W426" i="1"/>
  <c r="W421" i="1"/>
  <c r="J47" i="1"/>
  <c r="K42" i="1"/>
  <c r="J42" i="1"/>
  <c r="O686" i="1" l="1"/>
  <c r="N686" i="1"/>
  <c r="M686" i="1"/>
  <c r="L686" i="1"/>
  <c r="K686" i="1"/>
  <c r="J686" i="1"/>
  <c r="O680" i="1"/>
  <c r="N680" i="1"/>
  <c r="M680" i="1"/>
  <c r="L680" i="1"/>
  <c r="K680" i="1"/>
  <c r="J680" i="1"/>
  <c r="W676" i="1" l="1"/>
  <c r="W681" i="1"/>
  <c r="F681" i="1" s="1"/>
  <c r="N585" i="1"/>
  <c r="M585" i="1"/>
  <c r="L585" i="1"/>
  <c r="K585" i="1"/>
  <c r="J585" i="1"/>
  <c r="N173" i="1"/>
  <c r="M173" i="1"/>
  <c r="L173" i="1"/>
  <c r="K173" i="1"/>
  <c r="J173" i="1"/>
  <c r="M167" i="1"/>
  <c r="L167" i="1"/>
  <c r="K167" i="1"/>
  <c r="J167" i="1"/>
  <c r="N162" i="1"/>
  <c r="N137" i="1" s="1"/>
  <c r="M162" i="1"/>
  <c r="M137" i="1" s="1"/>
  <c r="L162" i="1"/>
  <c r="K162" i="1"/>
  <c r="J162" i="1"/>
  <c r="N152" i="1"/>
  <c r="M152" i="1"/>
  <c r="L152" i="1"/>
  <c r="K152" i="1"/>
  <c r="J152" i="1"/>
  <c r="M147" i="1"/>
  <c r="L147" i="1"/>
  <c r="W138" i="1" s="1"/>
  <c r="F138" i="1" s="1"/>
  <c r="K147" i="1"/>
  <c r="J147" i="1"/>
  <c r="W581" i="1" l="1"/>
  <c r="F581" i="1"/>
  <c r="W158" i="1"/>
  <c r="F158" i="1" s="1"/>
  <c r="W143" i="1"/>
  <c r="W148" i="1"/>
  <c r="K137" i="1"/>
  <c r="J137" i="1"/>
  <c r="W163" i="1"/>
  <c r="W137" i="1" l="1"/>
  <c r="F137" i="1"/>
  <c r="N47" i="1"/>
  <c r="M47" i="1"/>
  <c r="L47" i="1"/>
  <c r="K47" i="1"/>
  <c r="N42" i="1"/>
  <c r="M42" i="1"/>
  <c r="L42" i="1"/>
  <c r="M37" i="1"/>
  <c r="L37" i="1"/>
  <c r="K37" i="1"/>
  <c r="J37" i="1"/>
  <c r="W30" i="1" l="1"/>
  <c r="L22" i="1"/>
  <c r="L19" i="1" s="1"/>
  <c r="M22" i="1"/>
  <c r="N19" i="1"/>
  <c r="W43" i="1"/>
  <c r="F43" i="1" s="1"/>
  <c r="W38" i="1"/>
  <c r="K22" i="1"/>
  <c r="K19" i="1" s="1"/>
  <c r="J22" i="1"/>
  <c r="J98" i="1"/>
  <c r="J77" i="1"/>
  <c r="W22" i="1" l="1"/>
  <c r="F30" i="1"/>
  <c r="F22" i="1" s="1"/>
  <c r="M19" i="1"/>
  <c r="K204" i="1"/>
  <c r="L204" i="1"/>
  <c r="M204" i="1"/>
  <c r="N204" i="1"/>
  <c r="O204" i="1"/>
  <c r="K325" i="1"/>
  <c r="N325" i="1"/>
  <c r="K340" i="1"/>
  <c r="L340" i="1"/>
  <c r="M340" i="1"/>
  <c r="M595" i="1"/>
  <c r="K360" i="1"/>
  <c r="L360" i="1"/>
  <c r="N360" i="1"/>
  <c r="O360" i="1"/>
  <c r="M325" i="1"/>
  <c r="L325" i="1"/>
  <c r="K335" i="1"/>
  <c r="L335" i="1"/>
  <c r="M335" i="1"/>
  <c r="N335" i="1"/>
  <c r="O335" i="1"/>
  <c r="O595" i="1"/>
  <c r="N595" i="1"/>
  <c r="L595" i="1"/>
  <c r="K595" i="1"/>
  <c r="J595" i="1"/>
  <c r="J782" i="1"/>
  <c r="J104" i="1"/>
  <c r="J110" i="1"/>
  <c r="W336" i="1" l="1"/>
  <c r="W591" i="1"/>
  <c r="W331" i="1"/>
  <c r="W321" i="1"/>
  <c r="F321" i="1" s="1"/>
  <c r="W200" i="1"/>
  <c r="F200" i="1" s="1"/>
  <c r="W19" i="1"/>
  <c r="F331" i="1"/>
  <c r="F336" i="1"/>
  <c r="J6" i="1"/>
  <c r="K330" i="1" l="1"/>
  <c r="L330" i="1"/>
  <c r="M330" i="1"/>
  <c r="N330" i="1"/>
  <c r="O330" i="1"/>
  <c r="J330" i="1"/>
  <c r="J184" i="1"/>
  <c r="M360" i="1"/>
  <c r="W356" i="1" s="1"/>
  <c r="W326" i="1" l="1"/>
  <c r="F326" i="1" s="1"/>
  <c r="K305" i="1"/>
  <c r="L305" i="1"/>
  <c r="M305" i="1"/>
  <c r="N305" i="1"/>
  <c r="O305" i="1"/>
  <c r="J305" i="1"/>
  <c r="K6" i="1"/>
  <c r="L6" i="1"/>
  <c r="M6" i="1"/>
  <c r="N6" i="1"/>
  <c r="J270" i="1"/>
  <c r="W301" i="1" l="1"/>
  <c r="F301" i="1" s="1"/>
  <c r="O415" i="1"/>
  <c r="N415" i="1"/>
  <c r="M415" i="1"/>
  <c r="W411" i="1" s="1"/>
  <c r="F411" i="1" s="1"/>
  <c r="L415" i="1"/>
  <c r="K415" i="1"/>
  <c r="J415" i="1"/>
  <c r="K410" i="1"/>
  <c r="L410" i="1"/>
  <c r="M410" i="1"/>
  <c r="N410" i="1"/>
  <c r="O410" i="1"/>
  <c r="J410" i="1"/>
  <c r="K355" i="1"/>
  <c r="L355" i="1"/>
  <c r="M355" i="1"/>
  <c r="N355" i="1"/>
  <c r="O355" i="1"/>
  <c r="J355" i="1"/>
  <c r="K350" i="1"/>
  <c r="L350" i="1"/>
  <c r="M350" i="1"/>
  <c r="N350" i="1"/>
  <c r="O350" i="1"/>
  <c r="J350" i="1"/>
  <c r="K345" i="1"/>
  <c r="L345" i="1"/>
  <c r="M345" i="1"/>
  <c r="N345" i="1"/>
  <c r="O345" i="1"/>
  <c r="J345" i="1"/>
  <c r="K320" i="1"/>
  <c r="L320" i="1"/>
  <c r="M320" i="1"/>
  <c r="N320" i="1"/>
  <c r="J320" i="1"/>
  <c r="K295" i="1"/>
  <c r="L295" i="1"/>
  <c r="M295" i="1"/>
  <c r="N295" i="1"/>
  <c r="O295" i="1"/>
  <c r="K300" i="1"/>
  <c r="L300" i="1"/>
  <c r="M300" i="1"/>
  <c r="N300" i="1"/>
  <c r="O300" i="1"/>
  <c r="J256" i="1"/>
  <c r="W291" i="1" l="1"/>
  <c r="F291" i="1" s="1"/>
  <c r="W406" i="1"/>
  <c r="W316" i="1"/>
  <c r="W341" i="1"/>
  <c r="W296" i="1"/>
  <c r="F341" i="1"/>
  <c r="F316" i="1"/>
  <c r="F406" i="1"/>
  <c r="W351" i="1"/>
  <c r="F351" i="1" s="1"/>
  <c r="W346" i="1"/>
  <c r="K199" i="1"/>
  <c r="J199" i="1"/>
  <c r="F296" i="1" l="1"/>
  <c r="O781" i="1"/>
  <c r="N781" i="1"/>
  <c r="L781" i="1"/>
  <c r="K781" i="1"/>
  <c r="J781" i="1"/>
  <c r="M781" i="1"/>
  <c r="O776" i="1"/>
  <c r="N776" i="1"/>
  <c r="M776" i="1"/>
  <c r="L776" i="1"/>
  <c r="K776" i="1"/>
  <c r="J776" i="1"/>
  <c r="O420" i="1"/>
  <c r="N420" i="1"/>
  <c r="M420" i="1"/>
  <c r="L420" i="1"/>
  <c r="K420" i="1"/>
  <c r="J420" i="1"/>
  <c r="W416" i="1" l="1"/>
  <c r="F416" i="1" s="1"/>
  <c r="W772" i="1"/>
  <c r="W777" i="1"/>
  <c r="O188" i="1"/>
  <c r="N188" i="1"/>
  <c r="F772" i="1" l="1"/>
  <c r="K605" i="1"/>
  <c r="L605" i="1"/>
  <c r="M605" i="1"/>
  <c r="N605" i="1"/>
  <c r="O605" i="1"/>
  <c r="J605" i="1"/>
  <c r="F596" i="1" l="1"/>
  <c r="W601" i="1"/>
  <c r="K183" i="1" l="1"/>
  <c r="J183" i="1"/>
  <c r="J204" i="1"/>
  <c r="O183" i="1"/>
  <c r="N183" i="1"/>
  <c r="M183" i="1"/>
  <c r="L183" i="1"/>
  <c r="W179" i="1" l="1"/>
  <c r="F179" i="1" s="1"/>
  <c r="J176" i="1"/>
  <c r="J175" i="1"/>
  <c r="J178" i="1" l="1"/>
  <c r="M93" i="1"/>
  <c r="N93" i="1"/>
  <c r="O93" i="1"/>
  <c r="L93" i="1"/>
  <c r="K93" i="1"/>
  <c r="J88" i="1"/>
  <c r="J61" i="1"/>
  <c r="J65" i="1" s="1"/>
  <c r="W87" i="1" l="1"/>
  <c r="F87" i="1" s="1"/>
  <c r="J93" i="1"/>
  <c r="J59" i="1" s="1"/>
  <c r="J21" i="1" l="1"/>
  <c r="N315" i="1"/>
  <c r="O315" i="1"/>
  <c r="J189" i="1"/>
  <c r="K747" i="1" l="1"/>
  <c r="J747" i="1"/>
  <c r="O77" i="1" l="1"/>
  <c r="N77" i="1"/>
  <c r="L77" i="1"/>
  <c r="K77" i="1"/>
  <c r="O65" i="1"/>
  <c r="N65" i="1"/>
  <c r="M65" i="1"/>
  <c r="M59" i="1" s="1"/>
  <c r="L65" i="1"/>
  <c r="K65" i="1"/>
  <c r="M21" i="1" l="1"/>
  <c r="W72" i="1"/>
  <c r="W60" i="1"/>
  <c r="L59" i="1"/>
  <c r="K751" i="1"/>
  <c r="L751" i="1"/>
  <c r="F60" i="1" l="1"/>
  <c r="F72" i="1"/>
  <c r="J771" i="1"/>
  <c r="J405" i="1"/>
  <c r="O400" i="1" l="1"/>
  <c r="N400" i="1"/>
  <c r="M400" i="1"/>
  <c r="L400" i="1"/>
  <c r="K400" i="1"/>
  <c r="J400" i="1"/>
  <c r="W396" i="1" l="1"/>
  <c r="F396" i="1" s="1"/>
  <c r="O405" i="1"/>
  <c r="N405" i="1"/>
  <c r="M405" i="1"/>
  <c r="L405" i="1"/>
  <c r="K405" i="1"/>
  <c r="J300" i="1"/>
  <c r="W401" i="1" l="1"/>
  <c r="F401" i="1" s="1"/>
  <c r="J260" i="1"/>
  <c r="J786" i="1" l="1"/>
  <c r="K786" i="1"/>
  <c r="L786" i="1"/>
  <c r="M786" i="1"/>
  <c r="N786" i="1"/>
  <c r="O786" i="1"/>
  <c r="K771" i="1"/>
  <c r="L771" i="1"/>
  <c r="M771" i="1"/>
  <c r="N771" i="1"/>
  <c r="O771" i="1"/>
  <c r="J766" i="1"/>
  <c r="K766" i="1"/>
  <c r="L766" i="1"/>
  <c r="M766" i="1"/>
  <c r="N766" i="1"/>
  <c r="O766" i="1"/>
  <c r="W762" i="1" s="1"/>
  <c r="F762" i="1" s="1"/>
  <c r="J761" i="1"/>
  <c r="K761" i="1"/>
  <c r="L761" i="1"/>
  <c r="M761" i="1"/>
  <c r="N761" i="1"/>
  <c r="O761" i="1"/>
  <c r="J756" i="1"/>
  <c r="K756" i="1"/>
  <c r="L756" i="1"/>
  <c r="M756" i="1"/>
  <c r="N756" i="1"/>
  <c r="O756" i="1"/>
  <c r="J751" i="1"/>
  <c r="M751" i="1"/>
  <c r="N751" i="1"/>
  <c r="O751" i="1"/>
  <c r="J665" i="1"/>
  <c r="K665" i="1"/>
  <c r="L665" i="1"/>
  <c r="M665" i="1"/>
  <c r="N665" i="1"/>
  <c r="O665" i="1"/>
  <c r="J660" i="1"/>
  <c r="K660" i="1"/>
  <c r="L660" i="1"/>
  <c r="M660" i="1"/>
  <c r="N660" i="1"/>
  <c r="O660" i="1"/>
  <c r="J375" i="1"/>
  <c r="K375" i="1"/>
  <c r="L375" i="1"/>
  <c r="M375" i="1"/>
  <c r="N375" i="1"/>
  <c r="O375" i="1"/>
  <c r="K260" i="1"/>
  <c r="L260" i="1"/>
  <c r="M260" i="1"/>
  <c r="N260" i="1"/>
  <c r="O260" i="1"/>
  <c r="J250" i="1"/>
  <c r="K250" i="1"/>
  <c r="L250" i="1"/>
  <c r="M250" i="1"/>
  <c r="N250" i="1"/>
  <c r="O250" i="1"/>
  <c r="J245" i="1"/>
  <c r="K245" i="1"/>
  <c r="L245" i="1"/>
  <c r="M245" i="1"/>
  <c r="N245" i="1"/>
  <c r="O245" i="1"/>
  <c r="J193" i="1"/>
  <c r="K193" i="1"/>
  <c r="L193" i="1"/>
  <c r="M193" i="1"/>
  <c r="N193" i="1"/>
  <c r="J188" i="1"/>
  <c r="K188" i="1"/>
  <c r="L188" i="1"/>
  <c r="M188" i="1"/>
  <c r="K178" i="1"/>
  <c r="L178" i="1"/>
  <c r="M178" i="1"/>
  <c r="N178" i="1"/>
  <c r="O178" i="1"/>
  <c r="W184" i="1" l="1"/>
  <c r="W767" i="1"/>
  <c r="W661" i="1"/>
  <c r="W752" i="1"/>
  <c r="F752" i="1" s="1"/>
  <c r="W656" i="1"/>
  <c r="F656" i="1" s="1"/>
  <c r="W246" i="1"/>
  <c r="F246" i="1" s="1"/>
  <c r="W189" i="1"/>
  <c r="F189" i="1" s="1"/>
  <c r="W256" i="1"/>
  <c r="F256" i="1" s="1"/>
  <c r="W747" i="1"/>
  <c r="W241" i="1"/>
  <c r="W174" i="1"/>
  <c r="W757" i="1"/>
  <c r="F757" i="1" s="1"/>
  <c r="W782" i="1"/>
  <c r="W371" i="1"/>
  <c r="O12" i="1"/>
  <c r="L12" i="1"/>
  <c r="N12" i="1"/>
  <c r="K12" i="1"/>
  <c r="M12" i="1"/>
  <c r="J19" i="1"/>
  <c r="K98" i="1"/>
  <c r="K59" i="1" s="1"/>
  <c r="L98" i="1"/>
  <c r="M98" i="1"/>
  <c r="N98" i="1"/>
  <c r="O98" i="1"/>
  <c r="K104" i="1"/>
  <c r="L104" i="1"/>
  <c r="M104" i="1"/>
  <c r="N104" i="1"/>
  <c r="O104" i="1"/>
  <c r="K110" i="1"/>
  <c r="L110" i="1"/>
  <c r="M110" i="1"/>
  <c r="N110" i="1"/>
  <c r="O110" i="1"/>
  <c r="F661" i="1" l="1"/>
  <c r="W168" i="1"/>
  <c r="O59" i="1"/>
  <c r="N59" i="1"/>
  <c r="W94" i="1"/>
  <c r="W99" i="1"/>
  <c r="F99" i="1" s="1"/>
  <c r="F241" i="1"/>
  <c r="F782" i="1"/>
  <c r="F174" i="1"/>
  <c r="N21" i="1"/>
  <c r="O21" i="1"/>
  <c r="L21" i="1"/>
  <c r="M8" i="1"/>
  <c r="M9" i="1" s="1"/>
  <c r="O8" i="1"/>
  <c r="O9" i="1" s="1"/>
  <c r="K8" i="1"/>
  <c r="K9" i="1" s="1"/>
  <c r="L8" i="1"/>
  <c r="L9" i="1" s="1"/>
  <c r="N8" i="1"/>
  <c r="N9" i="1" s="1"/>
  <c r="J8" i="1"/>
  <c r="W105" i="1"/>
  <c r="J290" i="1"/>
  <c r="K290" i="1"/>
  <c r="L290" i="1"/>
  <c r="M290" i="1"/>
  <c r="N290" i="1"/>
  <c r="O290" i="1"/>
  <c r="J280" i="1"/>
  <c r="K280" i="1"/>
  <c r="L280" i="1"/>
  <c r="M280" i="1"/>
  <c r="N280" i="1"/>
  <c r="O280" i="1"/>
  <c r="J275" i="1"/>
  <c r="K275" i="1"/>
  <c r="L275" i="1"/>
  <c r="M275" i="1"/>
  <c r="N275" i="1"/>
  <c r="O275" i="1"/>
  <c r="K270" i="1"/>
  <c r="L270" i="1"/>
  <c r="M270" i="1"/>
  <c r="N270" i="1"/>
  <c r="J265" i="1"/>
  <c r="K265" i="1"/>
  <c r="L265" i="1"/>
  <c r="M265" i="1"/>
  <c r="N265" i="1"/>
  <c r="O265" i="1"/>
  <c r="W59" i="1" l="1"/>
  <c r="W21" i="1" s="1"/>
  <c r="F94" i="1"/>
  <c r="F59" i="1" s="1"/>
  <c r="W276" i="1"/>
  <c r="F276" i="1" s="1"/>
  <c r="W286" i="1"/>
  <c r="W271" i="1"/>
  <c r="W266" i="1"/>
  <c r="F266" i="1" s="1"/>
  <c r="W261" i="1"/>
  <c r="J9" i="1"/>
  <c r="K21" i="1"/>
  <c r="J17" i="1"/>
  <c r="O590" i="1"/>
  <c r="N590" i="1"/>
  <c r="M590" i="1"/>
  <c r="L590" i="1"/>
  <c r="K590" i="1"/>
  <c r="J590" i="1"/>
  <c r="O370" i="1"/>
  <c r="N370" i="1"/>
  <c r="M370" i="1"/>
  <c r="L370" i="1"/>
  <c r="K370" i="1"/>
  <c r="J370" i="1"/>
  <c r="O365" i="1"/>
  <c r="O168" i="1" s="1"/>
  <c r="N365" i="1"/>
  <c r="M365" i="1"/>
  <c r="L365" i="1"/>
  <c r="K365" i="1"/>
  <c r="J365" i="1"/>
  <c r="J360" i="1"/>
  <c r="J12" i="1" s="1"/>
  <c r="J340" i="1"/>
  <c r="J335" i="1"/>
  <c r="J325" i="1"/>
  <c r="M315" i="1"/>
  <c r="L315" i="1"/>
  <c r="W311" i="1" s="1"/>
  <c r="K315" i="1"/>
  <c r="J315" i="1"/>
  <c r="M310" i="1"/>
  <c r="L310" i="1"/>
  <c r="W306" i="1" s="1"/>
  <c r="F306" i="1" s="1"/>
  <c r="K310" i="1"/>
  <c r="J310" i="1"/>
  <c r="J295" i="1"/>
  <c r="K121" i="1"/>
  <c r="J121" i="1"/>
  <c r="M168" i="1" l="1"/>
  <c r="M20" i="1" s="1"/>
  <c r="W586" i="1"/>
  <c r="F21" i="1"/>
  <c r="W361" i="1"/>
  <c r="N20" i="1"/>
  <c r="O20" i="1"/>
  <c r="L168" i="1"/>
  <c r="K168" i="1"/>
  <c r="K20" i="1" s="1"/>
  <c r="K10" i="1"/>
  <c r="K11" i="1" s="1"/>
  <c r="L10" i="1"/>
  <c r="L11" i="1" s="1"/>
  <c r="J168" i="1"/>
  <c r="J20" i="1" s="1"/>
  <c r="M14" i="1"/>
  <c r="K14" i="1"/>
  <c r="N14" i="1"/>
  <c r="O14" i="1"/>
  <c r="O10" i="1"/>
  <c r="O11" i="1" s="1"/>
  <c r="M10" i="1"/>
  <c r="M11" i="1" s="1"/>
  <c r="N10" i="1"/>
  <c r="N11" i="1" s="1"/>
  <c r="J14" i="1"/>
  <c r="L14" i="1"/>
  <c r="J10" i="1"/>
  <c r="F346" i="1"/>
  <c r="W20" i="1" l="1"/>
  <c r="W18" i="1" s="1"/>
  <c r="F361" i="1"/>
  <c r="F20" i="1" s="1"/>
  <c r="L20" i="1"/>
  <c r="L18" i="1" s="1"/>
  <c r="L136" i="1"/>
  <c r="M136" i="1"/>
  <c r="O136" i="1"/>
  <c r="N136" i="1"/>
  <c r="M18" i="1"/>
  <c r="K136" i="1"/>
  <c r="J7" i="1"/>
  <c r="N18" i="1"/>
  <c r="N13" i="1"/>
  <c r="N15" i="1" s="1"/>
  <c r="K13" i="1"/>
  <c r="K15" i="1" s="1"/>
  <c r="K7" i="1"/>
  <c r="J11" i="1"/>
  <c r="J13" i="1" s="1"/>
  <c r="J15" i="1" s="1"/>
  <c r="M13" i="1"/>
  <c r="M15" i="1" s="1"/>
  <c r="N7" i="1"/>
  <c r="L13" i="1"/>
  <c r="L15" i="1" s="1"/>
  <c r="M7" i="1"/>
  <c r="L7" i="1"/>
  <c r="O7" i="1"/>
  <c r="J136" i="1"/>
  <c r="J18" i="1" s="1"/>
  <c r="K18" i="1"/>
  <c r="W136" i="1" l="1"/>
  <c r="O13" i="1"/>
  <c r="O15" i="1" s="1"/>
  <c r="O18" i="1"/>
  <c r="F122" i="1"/>
  <c r="F121" i="1" s="1"/>
  <c r="F136" i="1" l="1"/>
  <c r="F19" i="1"/>
  <c r="F18" i="1" s="1"/>
</calcChain>
</file>

<file path=xl/sharedStrings.xml><?xml version="1.0" encoding="utf-8"?>
<sst xmlns="http://schemas.openxmlformats.org/spreadsheetml/2006/main" count="1167" uniqueCount="265">
  <si>
    <t>LP.</t>
  </si>
  <si>
    <t xml:space="preserve">NAZWA I CEL PRZEDSIĘZIĘCIA </t>
  </si>
  <si>
    <t xml:space="preserve">OKRES REALIZACJI </t>
  </si>
  <si>
    <t>JEDNOSTKA ODPOWIEDZIALNA LUB KOORDYNUJĄCA</t>
  </si>
  <si>
    <t>KLASYFIKACJA BUDŻETOWA</t>
  </si>
  <si>
    <t>OD</t>
  </si>
  <si>
    <t>DO</t>
  </si>
  <si>
    <t xml:space="preserve">ROZDZIAŁ </t>
  </si>
  <si>
    <t>§</t>
  </si>
  <si>
    <t xml:space="preserve">1. </t>
  </si>
  <si>
    <t>LIMIT ŚRODKÓW NA INWESTYCJE</t>
  </si>
  <si>
    <t>X</t>
  </si>
  <si>
    <t>2.</t>
  </si>
  <si>
    <t>RAZEM ZADANIA DO REALIZACJI:</t>
  </si>
  <si>
    <t>2.1</t>
  </si>
  <si>
    <t>2.2</t>
  </si>
  <si>
    <t>2.3</t>
  </si>
  <si>
    <t>1.</t>
  </si>
  <si>
    <t>WYDATKI NA PRZEDSIĘWZIĘCIA OGÓŁEM (1.1.+1.2.+1.3.), W TYM:</t>
  </si>
  <si>
    <t>1A</t>
  </si>
  <si>
    <t>WYDATKI BIEŻĄCE</t>
  </si>
  <si>
    <t>1B</t>
  </si>
  <si>
    <t>WYDATKI MAJĄTKOWE</t>
  </si>
  <si>
    <t>1.1</t>
  </si>
  <si>
    <t>WYDATKI NA PROGRAMY, PROJEKTY LUB ZADANIA ZWIĄZANE Z PROGRAMAMI REALIZOWANYMI Z UDZIAŁĘM ŚRODKÓW, O KTÓRYCH MOWA W ART.5 UST. 1 PKT. 2 i 3 USTAWY Z  DNIA  27 SIERPNIA 2009r. O FINANSACH PUBLICZNYCH, Z TEGO:</t>
  </si>
  <si>
    <t>1.1.1</t>
  </si>
  <si>
    <t>RAZEM LIMITY WYDATKÓW:</t>
  </si>
  <si>
    <t>URZĄD GMINY KOBYLNICA</t>
  </si>
  <si>
    <t>ŚRODKI WŁASNE</t>
  </si>
  <si>
    <t>1.1.2</t>
  </si>
  <si>
    <t>BUDŻET UE</t>
  </si>
  <si>
    <t>BUDŻET PAŃSTWA</t>
  </si>
  <si>
    <t xml:space="preserve">INNE </t>
  </si>
  <si>
    <t>INNE</t>
  </si>
  <si>
    <t xml:space="preserve">ŚRODKI WŁASNE </t>
  </si>
  <si>
    <t xml:space="preserve">1.2 </t>
  </si>
  <si>
    <t>WYDATKI NA PROGRAMY, PROJEKTY LUB ZADANIA ZWIĄZANE Z UMOWAMI PARTNERSTWA PUBLICZNO-PRYWATNEGO, Z TEGO:</t>
  </si>
  <si>
    <t>1.2.1</t>
  </si>
  <si>
    <t>1.2.2</t>
  </si>
  <si>
    <t>1.3</t>
  </si>
  <si>
    <t>1.3.1</t>
  </si>
  <si>
    <t>01010</t>
  </si>
  <si>
    <t>40095</t>
  </si>
  <si>
    <t>1.3.2</t>
  </si>
  <si>
    <t>Budowa sieci wodociągowej i sieci kanalizacji sanitarnej w miejscowości Kobylnica, Kwakowo, Kruszyna, Lubuń, Zajączkowo, Sycewice i Sierakowo celem uzbrojenia działek komunalnych przeznaczonych pod zabudowę mieszkaniową.</t>
  </si>
  <si>
    <t>WFOŚ - POŻYCZKA</t>
  </si>
  <si>
    <t>WFOŚ - DOTACJA</t>
  </si>
  <si>
    <t>Nabycie urządzeń sanitarnych do zasobów Gminy Kobylnica</t>
  </si>
  <si>
    <t>Zarządzanie wodami opadowymi i roztopowymi na terenie Gminy Kobylnica na lata 2015-2023</t>
  </si>
  <si>
    <t>60016</t>
  </si>
  <si>
    <t>INNE - WKŁAD MIESZKAŃCÓW</t>
  </si>
  <si>
    <t>Budowa układu drogowego dróg gminnych - ulicy Brzozowej i Leśniej w Bolesławicach wraz z budową infrastruktury towarzyszącej</t>
  </si>
  <si>
    <t>INNE - Urząd Marszałkowski</t>
  </si>
  <si>
    <t>Przebudowa ulicy Polnej w Sycewicach</t>
  </si>
  <si>
    <t>Budowa ulicy Stanisława Kądzieli w Kobylnicy wraz z budową infrastruktury towarzyszącej</t>
  </si>
  <si>
    <t>INNE - FUNDUSZ SOŁECKI</t>
  </si>
  <si>
    <t>Nabycie infrastruktury drogowej do zasobów Gminy Kobylnica</t>
  </si>
  <si>
    <t>Budowa ulicy Wiśniowej w Kobylnicy wraz z budową infrastrurkury towarzyszącej</t>
  </si>
  <si>
    <t>Budowa ulicy Źródlanej w Kobylnicy wraz z budową infrastruktury towarzyszącej</t>
  </si>
  <si>
    <t>INNEI</t>
  </si>
  <si>
    <t>Budowa pętli autobusowej w Dobrzęcinie</t>
  </si>
  <si>
    <t>Budowa układu drogowego dróg gminnych - ulic Słonecznej, Krótkiej i Leśnej w Kobylnicy wraz z budową infrastruktury towarzyszącej</t>
  </si>
  <si>
    <t xml:space="preserve">Budowa drogi gminnej - ulicy Kalinowej w Kobylnicy wraz z infrastrukturą towarzyszącą </t>
  </si>
  <si>
    <t>Budowa energooszczędnego oświetlenia drogowego na terenie Gminy Kobylnica</t>
  </si>
  <si>
    <t>Nabycie infrastruktury oświetleniowej drogowej do zasobów Gminy Kobylnica</t>
  </si>
  <si>
    <t>Budowa budynku hali sportowej przy szkole podstawowej w Kwakowie</t>
  </si>
  <si>
    <t>Budowa boiska wielofunkcyjnego poprzez przebudowę istniejących kortów tenisowych przy ZSS w Kobylnicy</t>
  </si>
  <si>
    <t>ŁĄCZNE NAKŁADY FINANSOWE
 (w złotych)</t>
  </si>
  <si>
    <t>WYDATKI NA PROGRAMY, PROJEKTY LUB ZADANIA POZOSTAŁE INNE NIŻ WYMIENIONE W PKT.  1.1 i 1.2, Z TEGO:</t>
  </si>
  <si>
    <t>ŹRÓDŁO FINANSOWANIA</t>
  </si>
  <si>
    <t>INNE - Fundusz Sołecki</t>
  </si>
  <si>
    <t>ZADANIA DOFINANSOWANE - PODPISANE UMOWY (POROZUMIENIA)</t>
  </si>
  <si>
    <t>INWESTYCJE POZOSTAŁE</t>
  </si>
  <si>
    <t>2.4</t>
  </si>
  <si>
    <t>Rozbudowa infrastruktury towarzyszącej świetlicy wiejskiej w Reblinie poprzez budowę boiska wielofunkcyjnego, parku fitness oraz parkingu</t>
  </si>
  <si>
    <t>Dotacja dla Partnerów Projektu</t>
  </si>
  <si>
    <t>Budowa schroniska dla zwierząt w Słupsku w ramach umowy partnerskiej</t>
  </si>
  <si>
    <t>Przebudowa drogi powiatowej 
Nr 1157 G Łosino - Barcino</t>
  </si>
  <si>
    <t>INNE i</t>
  </si>
  <si>
    <t>Przebudowa ulic Nowej i Krętej w Reblinie wraz z infrastrukturą towarzyszącą</t>
  </si>
  <si>
    <t xml:space="preserve">Budowa dróg gminnych wraz z budową infrastruktury towarzyszącej do działek komunalnych przeznaczonych pod zabudowę mieszkaniową  </t>
  </si>
  <si>
    <t>INNE - udział Gminy Słupsk</t>
  </si>
  <si>
    <t>WPISANE DO PROJEKTU BUDŻETU</t>
  </si>
  <si>
    <t>WYBRANE DO REALIZACJI - 
UMOWY na rob. Bud.</t>
  </si>
  <si>
    <t>WYBRANE DO REALIZACJI - UMOWY+ZOBOWIAZANIA inne</t>
  </si>
  <si>
    <t>FS+KoBO=WPF</t>
  </si>
  <si>
    <t>ŚRODKI DO DYSPOZYCJI: Poz 1-3</t>
  </si>
  <si>
    <t>Poz. 1.1 - 2.1</t>
  </si>
  <si>
    <t>Poz. 1.1 - 2.1 - 2.2</t>
  </si>
  <si>
    <t>Poz. 1.1 - 2.1 - 2.2 - 2.3</t>
  </si>
  <si>
    <t>Poz. 1.1 - 2.1 - 2.2 - 2.3 - 2.4</t>
  </si>
  <si>
    <t>INNE-FUNDUSZ SOŁECKI</t>
  </si>
  <si>
    <t>Dofinansowanie transportu zbiorowego na terenie Gminy Kobylnica na podstawie Porozumienia Międzygminnego z Miastem Słupsk z dnia 28.02.2011r.</t>
  </si>
  <si>
    <t>System gospodarowania odpadami komunalnymi</t>
  </si>
  <si>
    <t>Zakup terenów inwestycyjnych do mienia gminnego</t>
  </si>
  <si>
    <t>Budowa drogi na ul. Ogrodowej w Zajączkowie</t>
  </si>
  <si>
    <t>Zagospodarowanie terenu wokół jeziora Ścięgnica pod względem rekreacyjno-wypoczynkowym</t>
  </si>
  <si>
    <t xml:space="preserve">Budowa dróg gminnych w miejscowości Lulemino wraz z przebudową kanalizacji deszczowej </t>
  </si>
  <si>
    <t>Budowa drogi gminnej ul. Wierzbowej w Kobylnicy</t>
  </si>
  <si>
    <t>Bieżące sukcesywne wykonanie prac geodezyjnych dla Gminy Kobylnica i Centrum Usług Wspólnych w Kobylnicy w latach 2019-2020</t>
  </si>
  <si>
    <t>ŚRODKI WOJEWÓDZ. POMORSKIEGO</t>
  </si>
  <si>
    <t>FUNDUSZ SOŁECKI</t>
  </si>
  <si>
    <t>Budowa świetlicy wiejskiej w Zębowie</t>
  </si>
  <si>
    <t>INNE -KRAT-MET</t>
  </si>
  <si>
    <t>Budowa obiektu sportowo-rekreacyjnego wraz z infrastrukturą towarzyszącą w Kuleszewie</t>
  </si>
  <si>
    <t xml:space="preserve">Rewitalizacja parku pałacowego w Sycewicach
</t>
  </si>
  <si>
    <t xml:space="preserve">Przebudowa drogi powiatowej Nr 1157 G Łosino - Barcino 
</t>
  </si>
  <si>
    <t>INNE-DOTACJA</t>
  </si>
  <si>
    <t xml:space="preserve">Budowa drogi gminnej Nr 114046G przy stawie w Runowie Sławieńskim
</t>
  </si>
  <si>
    <t xml:space="preserve">Rozbudowa drogi powiatowej Nr 1105G na odcinku od drogi krajowej DK6 do Zębowa (do granic administracyjnych Gminy Kobylnica) wraz z budową ścieżki rowerowej
</t>
  </si>
  <si>
    <t>Zagospodarowanie w obrębie starego poniemieckiego  cmentarza  wraz z budową lapidarium w Sierakowie</t>
  </si>
  <si>
    <t>Budowa terenu sportowo-rekreacyjnego w Kobylnicy</t>
  </si>
  <si>
    <t xml:space="preserve">Budowa budynku sali gimnastycznej przy szkole podstawowej w Kończewie.                                                        </t>
  </si>
  <si>
    <t>85595</t>
  </si>
  <si>
    <t xml:space="preserve">Budowa terenu sportowo-rekreacyjnego wraz z budową drogi dojazdowej i miejsc parkingowych w Sycewicach. Zadanie dofinansowane ze środków Funduszu Przeciwdziałania COVID-19 dla jednostek samorządu terytorialnego.
</t>
  </si>
  <si>
    <t>Przebudowa pomieszczeń budynku Szkoły Podstawowej w Kwakowie na potrzeby oddziałów przedszkolnych i Gminnej Biblioteki Publicznej w Kobylnicy</t>
  </si>
  <si>
    <t xml:space="preserve">Budowa układu drogowego dróg gminnych - ulic: Tęczowej i Oliwkowej w Bolesławicach  wraz z budową infrastruktury towarzyszącej.   </t>
  </si>
  <si>
    <t>01042</t>
  </si>
  <si>
    <t>90095</t>
  </si>
  <si>
    <t>DOFINANSOWANIE</t>
  </si>
  <si>
    <t>INNE -ŚRODKI POWIATU SŁUPSKIEGO</t>
  </si>
  <si>
    <t xml:space="preserve">CUW                SP Kbylnica               SP Kończewo  SP Kwakowo           SP Słonowice SP Sycewice                                             </t>
  </si>
  <si>
    <r>
      <t xml:space="preserve">"Ochrona rodzimej przyrody przed inwazją barszczu Sosnowskiego, rdestowca ostrokończystego oraz nawłoci kanadyjskiej w gminie Kępice i Kobylnica" </t>
    </r>
    <r>
      <rPr>
        <sz val="7"/>
        <color rgb="FFFF0000"/>
        <rFont val="Arial"/>
        <family val="2"/>
        <charset val="238"/>
      </rPr>
      <t>Projekt dofinansowany ze środków Mechanizmu Finansowego Europejskiego Obszaru Gospodarczego w ramach programu Środowisko, Energia i Zmiany Klimatu Środowisko Naturalne i Ekosystemy.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</si>
  <si>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Rewitalizacja parku pałacowego w Sycewicach
</t>
    </r>
    <r>
      <rPr>
        <sz val="7"/>
        <color rgb="FFFF0000"/>
        <rFont val="Arial"/>
        <family val="2"/>
        <charset val="238"/>
      </rPr>
      <t>Zadanie w części dofinansowane ze środków Europejskiego Funduszu Rozwoju Regionalnego w ramach Regionalnego Programu Operacyjnego Województwa Pomorskiego na lata 2014-2020 w ramach projektu "Utrzymanie naturalnych ekosystemów retencjonujących wodę w Gminie Kobylnica"</t>
    </r>
  </si>
  <si>
    <r>
      <t xml:space="preserve">Budowa terenu rekreacyjnego wraz z przebudową zbiornika retencjonującego wody opadowe w miejscowości Zagórki                                                                                                         </t>
    </r>
    <r>
      <rPr>
        <sz val="7"/>
        <color rgb="FFFF0000"/>
        <rFont val="Arial"/>
        <family val="2"/>
        <charset val="238"/>
      </rPr>
      <t>Zadanie dofinansowane ze środków Europejskiego Funduszu Rolnego na rzecz Rozwoju Obszarów Wiejskich w ramach Programu Rozwoju Obszarów Wiejskich na lata 2014-2020</t>
    </r>
  </si>
  <si>
    <r>
      <t xml:space="preserve">Wspieranie rozproszonych, odnawialnych źródeł energii w Gminie Kobylnica. </t>
    </r>
    <r>
      <rPr>
        <sz val="7"/>
        <color rgb="FFFF0000"/>
        <rFont val="Arial"/>
        <family val="2"/>
        <charset val="238"/>
      </rPr>
      <t xml:space="preserve">Inwestycja współfinansowana ze środków NFOŚiGW w Warszawie </t>
    </r>
  </si>
  <si>
    <r>
      <rPr>
        <b/>
        <sz val="7"/>
        <color rgb="FFFF0000"/>
        <rFont val="Arial"/>
        <family val="2"/>
        <charset val="238"/>
      </rPr>
      <t xml:space="preserve">Program gospodarki wodno-ściekowej w rejonie Słupska                                                   </t>
    </r>
    <r>
      <rPr>
        <sz val="6.5"/>
        <color rgb="FFFF0000"/>
        <rFont val="Arial"/>
        <family val="2"/>
        <charset val="238"/>
      </rPr>
      <t xml:space="preserve"> S</t>
    </r>
    <r>
      <rPr>
        <sz val="6"/>
        <color rgb="FFFF0000"/>
        <rFont val="Arial"/>
        <family val="2"/>
        <charset val="238"/>
      </rPr>
      <t>płata zobowiązań zaciągniętych w ramach projektu</t>
    </r>
    <r>
      <rPr>
        <sz val="6.5"/>
        <color rgb="FFFF0000"/>
        <rFont val="Arial"/>
        <family val="2"/>
        <charset val="238"/>
      </rPr>
      <t xml:space="preserve"> - wniesienie wkładu do Spółki "Wodociągi" Sp. zo.o. w Słupsku,  której Gmina Kobylnica jest współwłaścicielem.</t>
    </r>
  </si>
  <si>
    <r>
      <t xml:space="preserve">Modernizacja drogi gminnej Nr 114024G w Kruszyna - Lulemino. 
</t>
    </r>
    <r>
      <rPr>
        <strike/>
        <sz val="7"/>
        <color rgb="FFFF0000"/>
        <rFont val="Arial"/>
        <family val="2"/>
        <charset val="238"/>
      </rPr>
      <t>Zadanie dofinansowane ze środków  związanych z wyłączeniem z produkcji gruntów rolnych z Departamentu Środowiska i Rolnictwa Urzędu Marszałkowskiego Województwa Pomorskiego</t>
    </r>
    <r>
      <rPr>
        <b/>
        <strike/>
        <sz val="7"/>
        <color rgb="FFFF0000"/>
        <rFont val="Arial"/>
        <family val="2"/>
        <charset val="238"/>
      </rPr>
      <t xml:space="preserve"> </t>
    </r>
  </si>
  <si>
    <t>INNE - fundusze norweskie</t>
  </si>
  <si>
    <t>ŚRODKI WŁASNE-koszty niekwalifikowane</t>
  </si>
  <si>
    <t>INNE-dofinansowanie</t>
  </si>
  <si>
    <t>INNE-środki własne - koszty niekwalifikowane</t>
  </si>
  <si>
    <t xml:space="preserve">Przebudowa drogi gminnej w miejscowości Żelkówko
</t>
  </si>
  <si>
    <t xml:space="preserve">Przebudowa dróg gminnych w miejscowości Lubuń 
</t>
  </si>
  <si>
    <t xml:space="preserve">Budowa miejsc parkingowych w obrębie osiedla mieszkaniowego przy ulicy Głównej w miejscowości Kończewo
</t>
  </si>
  <si>
    <t xml:space="preserve">Budowa boiska wielofunkcyjnego w Słonowicach
</t>
  </si>
  <si>
    <t>INNE - FUNDUSZ SOŁECKI S.ŁOSINO</t>
  </si>
  <si>
    <t>Ochrona zasobów przyrodniczych poprzez zwiększenie retencji stawów w Bolesławicach</t>
  </si>
  <si>
    <t xml:space="preserve">Budowa świetlicy wiejskiej wraz z rozbudową terenu sportowo - rekreacyjnego w Ścięgnicy
</t>
  </si>
  <si>
    <t>Rozbudowa placu zabaw w Kruszynie</t>
  </si>
  <si>
    <t>INNE - KOBO</t>
  </si>
  <si>
    <t xml:space="preserve">Rewitalizacja przestrzeni publicznej w Runowie Sławińskim, Reblinie, Zębowie, poprzez zagospodarowanie terenów wokół zbiorników wodnych wraz z ich renaturyzacją  
</t>
  </si>
  <si>
    <t xml:space="preserve">Przebudowa drogi gminnej nr 114005 G - ulicy Młyńskiej w miejscowości Kobylnica
</t>
  </si>
  <si>
    <t>Budowa drogi gminnej nr 114142G - ul. Leśny Zakątek w Kobylnicy wraz z budową infrastruktury towarzyszącej</t>
  </si>
  <si>
    <t xml:space="preserve">Budowa Al. Orzechowej w Kobylnicy
</t>
  </si>
  <si>
    <t xml:space="preserve">Budowa drogi gminnej - ulicy Dębowej w Kobylnicy wraz z budową infrastruktury towarzyszącej
</t>
  </si>
  <si>
    <t xml:space="preserve">Budowa drogi gminnej w kierunku działek komunalnych gminy w m. Sierakowo
</t>
  </si>
  <si>
    <t xml:space="preserve">Budowa chodnika dla pieszych w m. Komorczyn wraz z przebudową wjazdów w ciągu drogi gminnej  
</t>
  </si>
  <si>
    <t>CENTRUM USŁUG WSPÓLNYCH</t>
  </si>
  <si>
    <t>01043</t>
  </si>
  <si>
    <t>01044</t>
  </si>
  <si>
    <t>01095</t>
  </si>
  <si>
    <r>
      <t xml:space="preserve">Ochrona różnorodności biologicznej na terenie powiatu słupskiego 
</t>
    </r>
    <r>
      <rPr>
        <sz val="7"/>
        <color rgb="FFFF0000"/>
        <rFont val="Arial"/>
        <family val="2"/>
        <charset val="238"/>
      </rPr>
      <t>Zadanie dofinansowane ze środków Europejskiego Funduszu Rozwoju Regionalnego w ramach Regionalnego Programu Operacyjnego Województwa Pomorskiego na lata 2014 – 2020 - projekt partnerski. STANICE ROWEROWE</t>
    </r>
  </si>
  <si>
    <t xml:space="preserve">Rozbudowa układu drogowego w m. Wrząca </t>
  </si>
  <si>
    <t>Przebudowa przejść dla pieszych w obrębie skrzyżowania ulic Szczecińskiej (droga gminna nr 114209G, działka nr 633) i Transportowej (droga gminna Nr 114082G, działka Nr 634/1) w miejscowości Kobylnica - zadanie dofinansowane z Rządowego Funduszu Rozwoju Dróg 2021 w zakresie poprawy bezpieczeństwa na przejściach dla pieszych</t>
  </si>
  <si>
    <t>Przebudowa przejścia dla pieszych w ciągu drogi krajowej nr 1153 G zlokalizowanego przy Szkole Podstawowej  na działce nr 32 w miejscowości Słonowice - zadanie dofinansowane z Rządowego Funduszu Rozwoju Dróg 2021 w zakresie poprawy bezpieczeństwa na przejściach dla pieszych</t>
  </si>
  <si>
    <t>Przebudowa przejścia dla pieszych w ciągu drogi krajowej nr DK6 zlokalizowanego u zbiegu ulic Polnej i Pocztowej na działkach nr 3/5 i 136/2 w miejscowości Sycewice - zadanie dofinansowane z Rządowego Funduszu Rozwoju Dróg 2021 w zakresie poprawy bezpieczeństwa na przejściach dla pieszych</t>
  </si>
  <si>
    <t>Przebudowa przejścia dla pieszych w ciągu drogi krajowej nr DK6 zlokalizowanego koło przystanku autobusowego na działce nr 47/4 w miejscowości Sycewice - zadanie dofinansowane z Rządowego Funduszu Rozwoju Dróg 2021 w zakresie poprawy bezpieczeństwa na przejściach dla pieszych</t>
  </si>
  <si>
    <t>Inne - fundusze norweskie</t>
  </si>
  <si>
    <t>01043 01044</t>
  </si>
  <si>
    <t xml:space="preserve">Budowa sieci wodociągowej i sieci kanalizacji sanitarnej wraz z budową lokalnych systemów oczyszczania ścieków na obszarach położonych poza granicami aglomeracji Słupsk, na terenie Gminy Kobylnica
</t>
  </si>
  <si>
    <t>Rozbudowa placu zabaw i strefy rekreacyjo-sportowej w Bolesławicach</t>
  </si>
  <si>
    <r>
      <t xml:space="preserve">LIMIT ZOBOWIĄZAŃ     </t>
    </r>
    <r>
      <rPr>
        <sz val="6"/>
        <rFont val="Arial"/>
        <family val="2"/>
        <charset val="238"/>
      </rPr>
      <t>(w złotych)</t>
    </r>
  </si>
  <si>
    <t xml:space="preserve">Budowa drogi gminnej w miejscowości Bzowo
</t>
  </si>
  <si>
    <t xml:space="preserve">Budowa terenu rekreacyjnego wraz z przebudową zbiornika retencjonującego wody opadowe w miejscowości Zagórki                                                                                                         </t>
  </si>
  <si>
    <t>INNE-KOBO UG</t>
  </si>
  <si>
    <t>INNE-KOBO CUW</t>
  </si>
  <si>
    <t>URZĄD GMINY KOBYLNICA -  CENTRUM USŁUG WSPÓLNYCH W KOBYLNICY</t>
  </si>
  <si>
    <t>ŚRODKI WŁASNE CIVID-19</t>
  </si>
  <si>
    <t xml:space="preserve">Przebudowa drogi gminnej nr 114082G - ulicy Transportowej w Kobylnicy wraz z budową infrastruktury towarzyszącej
</t>
  </si>
  <si>
    <t>INNE - BGK FUNDUSZ DOPŁAT</t>
  </si>
  <si>
    <t>Budowa budynku mieszkalnego wielorodzinnego przy ul. Głównej 35 w Kobylnicy</t>
  </si>
  <si>
    <t>Poprawa efektywności energetycznej w Gminie Kobylnica poprzez termomodernizację czterech budynków Szkoły Podstawowej w Kobylnicy</t>
  </si>
  <si>
    <r>
      <t>BUDŻET PAŃSTWA -</t>
    </r>
    <r>
      <rPr>
        <b/>
        <sz val="4.5"/>
        <color theme="1"/>
        <rFont val="Arial"/>
        <family val="2"/>
        <charset val="238"/>
      </rPr>
      <t xml:space="preserve"> POLSKI ŁAD</t>
    </r>
  </si>
  <si>
    <t>BUDŻET PAŃSTWA- POLSKI ŁAD</t>
  </si>
  <si>
    <t>SRODKI  WOJEWÓDZTWA POMORSKIEGO</t>
  </si>
  <si>
    <t>BUDŻET PAŃSTWA-POLSKI ŁAD</t>
  </si>
  <si>
    <t>Zagospodarowanie miejsca spotkań i rekreacji Słonowiczki</t>
  </si>
  <si>
    <t>Budowa drogi gminnej, położonej na działce nr 5/59 w m. Kuleszewo</t>
  </si>
  <si>
    <t xml:space="preserve">Budowa drogi gminnej ul. Wichrowej w Łosinie wraz z budową infrastruktury towarzyszacej
</t>
  </si>
  <si>
    <t>Budowa odcinka Obwodnicy Kobylnicy, położonego na terenie Miasta Słupska</t>
  </si>
  <si>
    <t>Przebudowa drogi gminnej Nr 114023 G i 114021 G Wrząca - Ścięgnica</t>
  </si>
  <si>
    <t>Inne -dofinansowanie</t>
  </si>
  <si>
    <t>Uzbrojenie terenu w miejscowości Sycewice (gm. Kobylnica) pod budowę budynków mieszkalnych dla osób o umiarkowanych dochodach</t>
  </si>
  <si>
    <t>POLSKI ŁAD</t>
  </si>
  <si>
    <t xml:space="preserve">Budowa drogi gminnej nr 114140G - ul. Wrzosowej w miejscowości Kobylnica wraz z budową infrastruktury towarzyszącej
</t>
  </si>
  <si>
    <t>Budowa drogi gminnej nr 114119G Słonowice-Kończewo wraz z infrastrukturą towarzyszącą</t>
  </si>
  <si>
    <t>Budowa skateparku w miejscowości Kwakowo</t>
  </si>
  <si>
    <t>92605</t>
  </si>
  <si>
    <t xml:space="preserve">Budowa "Traktu Polskich Olimpijczyków" wraz z modernizacją konstrukcji nawierzchni w obrębie parku im. "Pierwszych Mieszkańców Kobylnicy" </t>
  </si>
  <si>
    <t>Przebudowa drogi gminnej na terenie Gminy Kobylnica</t>
  </si>
  <si>
    <t>BUDŻET PAŃSTWA POLSKI ŁAD</t>
  </si>
  <si>
    <t>Przebudowa budynku przy ul. Sportowej 5 w miejscowości Sycewice</t>
  </si>
  <si>
    <r>
      <t xml:space="preserve">Budowa drogi dla pieszych przy drodze gminnej nr 114210G (ul.Słupska) w miejscowości Bolesławice.                </t>
    </r>
    <r>
      <rPr>
        <sz val="7"/>
        <rFont val="Arial"/>
        <family val="2"/>
        <charset val="238"/>
      </rPr>
      <t>Zadanie dofinansowane w ramach Rządowego Funduszu Rozwoju Dróg (BRD)</t>
    </r>
  </si>
  <si>
    <t>BUDŻET PAŃSTWA Rządowy Fundusz Rozwoju Dróg</t>
  </si>
  <si>
    <t>Budowa lok. systemu zbiorczego w Komorczynie z odprowadzeniem ścieków tranzytem do istniejącej sieci zbiorczej w Sycewicach (Gm. Kobylnica)</t>
  </si>
  <si>
    <r>
      <t xml:space="preserve">"Srebrna sieć II"
</t>
    </r>
    <r>
      <rPr>
        <sz val="7"/>
        <color rgb="FFFF0000"/>
        <rFont val="Arial"/>
        <family val="2"/>
        <charset val="238"/>
      </rPr>
      <t xml:space="preserve">Projekt realizowany w ramach Regionalnego programu Operacyjnego dla Województwa Pomorskiego na lata 2014-2020 </t>
    </r>
  </si>
  <si>
    <r>
      <t xml:space="preserve">"Rodzina w Centrum II"
</t>
    </r>
    <r>
      <rPr>
        <sz val="7"/>
        <color rgb="FFFF0000"/>
        <rFont val="Arial"/>
        <family val="2"/>
        <charset val="238"/>
      </rPr>
      <t>Projekt realizowany w ramach Regionalnego programu Operacyjnego dla Województwa Pomorskiego na lata 2014-2020</t>
    </r>
  </si>
  <si>
    <r>
      <t xml:space="preserve"> "Rejs po wiedzę - rozwój kompetencji kluczowych uczniów i nauczycieli poprzez edukację morską i żeglarską na terenie Miasta Słupska oraz Gminy Słupsk i Gminy Kobylnica" . </t>
    </r>
    <r>
      <rPr>
        <sz val="6.5"/>
        <color rgb="FFFF0000"/>
        <rFont val="Arial"/>
        <family val="2"/>
        <charset val="238"/>
      </rPr>
      <t>Projekt realizowany ze środków EFS w ramach RPO WP na lata 2014-2020</t>
    </r>
  </si>
  <si>
    <r>
      <t xml:space="preserve">Poprawa bezpieczeństwa ruchu drogowego w Gminie Kobylnica poprzez montaż wyświetlaczy prędkości przy przejściach dla pieszych oraz budowę miasteczek rowerowych przy szkołach.                                               </t>
    </r>
    <r>
      <rPr>
        <sz val="7"/>
        <color rgb="FFFF0000"/>
        <rFont val="Arial"/>
        <family val="2"/>
        <charset val="238"/>
      </rPr>
      <t>Zadanie dofinansowane ze środków unijnych z Europejskiego Funduszu Rozwoju Regionalnego w ramach Programu Operacyjnego Infrastruktura i Środowiska 2014-2020</t>
    </r>
  </si>
  <si>
    <r>
      <t>Budowa drogi gminnej nr 114119G w Słonowicach wraz z budową infrastruktury towarzyszącej -</t>
    </r>
    <r>
      <rPr>
        <sz val="7"/>
        <color rgb="FFFF0000"/>
        <rFont val="Arial"/>
        <family val="2"/>
        <charset val="238"/>
      </rPr>
      <t xml:space="preserve"> zadanie dofinansowane ze środków  związanych z wyłączeniem z produkcji gruntów rolnych</t>
    </r>
  </si>
  <si>
    <r>
      <t xml:space="preserve">Budowa drogi gminnej w m. Runowo Sławieńskie, położonej na działkach nr 88, 84 obręb Runowo Sławieńskie </t>
    </r>
    <r>
      <rPr>
        <sz val="7"/>
        <color rgb="FFFF0000"/>
        <rFont val="Arial"/>
        <family val="2"/>
        <charset val="238"/>
      </rPr>
      <t>- zadanie dofinansowane ze środków związanych z wyłączeniem z produkcji gruntów rolnych</t>
    </r>
  </si>
  <si>
    <r>
      <t xml:space="preserve">Przebudowa ulicy Witosa w Kobylnicy. 
</t>
    </r>
    <r>
      <rPr>
        <sz val="7"/>
        <color rgb="FFFF0000"/>
        <rFont val="Arial"/>
        <family val="2"/>
        <charset val="238"/>
      </rPr>
      <t>Zadanie współfinansowane przez firmę KRAT – MET w zakresie budowy chodnika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</si>
  <si>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Budowa drogi gminnej - ulicy Sezamkowej w Bolesławicach wraz z infrastrukturą towarzyszącą.  
</t>
    </r>
    <r>
      <rPr>
        <sz val="7"/>
        <color rgb="FFFF0000"/>
        <rFont val="Arial"/>
        <family val="2"/>
        <charset val="238"/>
      </rPr>
      <t xml:space="preserve">Zadanie współfinansowane przez Auto Handel Centrum Krotoski - Cichy Sp. J w zakresie opracowania pełnobranżowej dokumentacji projektowo - kosztorysowej. </t>
    </r>
  </si>
  <si>
    <r>
      <t xml:space="preserve">Budowa drogi prowadzącej do boiska sportowego przez osiedle w miejscowości Kuleszewo </t>
    </r>
    <r>
      <rPr>
        <sz val="6.5"/>
        <color rgb="FFFF0000"/>
        <rFont val="Arial"/>
        <family val="2"/>
        <charset val="238"/>
      </rPr>
      <t xml:space="preserve"> 
</t>
    </r>
    <r>
      <rPr>
        <b/>
        <sz val="6.5"/>
        <color rgb="FFFF0000"/>
        <rFont val="Arial"/>
        <family val="2"/>
        <charset val="238"/>
      </rPr>
      <t xml:space="preserve">
</t>
    </r>
  </si>
  <si>
    <t>Budowa i przebudowa dróg gminnych na terenie Gminy Kobylnica</t>
  </si>
  <si>
    <t xml:space="preserve">Budowa dróg gminnych w miejscowości Kobylnica, Gmina Kobylnica
</t>
  </si>
  <si>
    <t xml:space="preserve">Budowa dróg gminnych w miejscowości Sycewice związanych z budową budynków mieszkalnych dla osób o umiarkowanych dochodach
</t>
  </si>
  <si>
    <t>Przebudowa układu drogowego dróg gminnych-ulicy Poprzecznej wraz z budową dróg gminnych ulic Pogodnej, Za Stawem, Kasztanowej, Lipowej i Kościelnej w miejscowości Sycewice</t>
  </si>
  <si>
    <t>Przebudowa układu komunikacyjnego obejmującego ulicę Główną wraz z ulicami Krzywą i Polną w Widzinie</t>
  </si>
  <si>
    <t>Budowa ulicy Rzecznej w Kobylnicy  wraz z budową infrastruktury towrzyszącej</t>
  </si>
  <si>
    <t>Budowa ulicy Rzemieślniczej w Kobylnicy</t>
  </si>
  <si>
    <t xml:space="preserve">Budowa drogi gminnej - ulicy Drzymały w Kobylnicy wraz zbudową infrastruktury towarzyszącej
</t>
  </si>
  <si>
    <t>Przebudowa drogi gminnej Nr 114114G w m. Płaszewo</t>
  </si>
  <si>
    <t>Przebudowa drogi gminnej nr 114039G w m. Wrząca, w kierunku zabudowań mieszkaniowych</t>
  </si>
  <si>
    <t xml:space="preserve">Budowa ścieżki pieszo rowerowej w ciągu drogi gminnej wewnętrznej Słonowice-Kończewo w kierunku dworca kolejowego
</t>
  </si>
  <si>
    <t>Termomodernizacja budynku użyteczności publicznej przy ul. Wodnej 20 w Kobylnicy</t>
  </si>
  <si>
    <t>Budowa Punktu Selektywnej Zbiórki Odpadów Komunalnych (PSZOK)</t>
  </si>
  <si>
    <t>Wykonanie dokumentacji projektowo - kosztorysowej oraz wykonanie robót ziemnych polegających na budowie oświetlenia przy placu zabaw i rekreacji w Dobrzecinie</t>
  </si>
  <si>
    <t>BUDŻET PAŃSTWA - Polski Ład</t>
  </si>
  <si>
    <t>Budowa oświetlenia drogowego na drodze gminnej w miejscowości Zagórki (działka 124/2)</t>
  </si>
  <si>
    <t>Zagospodarowanie terenu działki nr 155/7 w Widzinie</t>
  </si>
  <si>
    <t>Modernizacja szkoły podstawowej w Kobylnicy poprzez utworzenie nowych sal dydaktycznych i modernizację hali sportowej</t>
  </si>
  <si>
    <r>
      <t xml:space="preserve">Modernizacja infrastruktury społecznej i sportowej na terenie Gminy Kobylnica - </t>
    </r>
    <r>
      <rPr>
        <b/>
        <sz val="11"/>
        <color rgb="FFC00000"/>
        <rFont val="Arial"/>
        <family val="2"/>
        <charset val="238"/>
      </rPr>
      <t>JEDNOROCZNE</t>
    </r>
  </si>
  <si>
    <r>
      <t xml:space="preserve">Rewitalizacja przestrzeni publicznej w Sycewicach.
</t>
    </r>
    <r>
      <rPr>
        <sz val="7"/>
        <rFont val="Arial"/>
        <family val="2"/>
        <charset val="238"/>
      </rPr>
      <t>Środki z Funduszu Przeciwdziałania COVID-19 dla gmin z przeznaczeniem na inwestycje realizowane w miejscowościach, w których funkcjonowały zlikwidowane przedsiębiorstwa gospodarki rolnej.</t>
    </r>
  </si>
  <si>
    <r>
      <t xml:space="preserve">Budowa ulic Krzywej, Polnej, Parkowej i Głowackiego w Kobylnicy wraz z budową sieci kanalizacji deszczowej, w tym "Budowa drogi gminnej - ul. Polnej w Kobylnicy" </t>
    </r>
    <r>
      <rPr>
        <sz val="6"/>
        <rFont val="Arial"/>
        <family val="2"/>
        <charset val="238"/>
      </rPr>
      <t>- zadanie dofinansowane w ramach Programu na rzecz zwiększenia szans rozwojowych Ziemi Słupskiej na Lata 2019-2024</t>
    </r>
  </si>
  <si>
    <t>Budowa układu drogowego dróg gminnych - ulic Bukowej, Olchowej, Jaśminowej i Jodłowej w Kobylnicy wraz z budową infrastruktury towarzyszącej</t>
  </si>
  <si>
    <t>Modernizacja infrastruktury społecznej i sportowej na terenie Gminy Kobylnica</t>
  </si>
  <si>
    <t>BUDŻET PAŃSTWA - POLSKI ŁAD</t>
  </si>
  <si>
    <t>ŚRODKI NIEKWALIFIKOWANE WŁASNE - CUW</t>
  </si>
  <si>
    <t xml:space="preserve">URZĄD GMINY KOBYLNICA </t>
  </si>
  <si>
    <r>
      <t xml:space="preserve">Budowa Urzędu Gminy Kobylnica w miejscu istniejącego budynku gospodarczego na działce nr 315 w Kobylnicy. 
</t>
    </r>
    <r>
      <rPr>
        <sz val="6.5"/>
        <color theme="1"/>
        <rFont val="Arial"/>
        <family val="2"/>
        <charset val="238"/>
      </rPr>
      <t xml:space="preserve">Zadanie dofinansowane ze środków budżetu państwa z Rządowego Funduszu Inwestycji Lokalnych </t>
    </r>
  </si>
  <si>
    <r>
      <t xml:space="preserve">Przebudowa ciągu dróg gminnych nr 114209G (ul. Szczecińska) w miejscowości Kobylnica i 114210G (ul. Słupska) w miejscowości Bolesławice. </t>
    </r>
    <r>
      <rPr>
        <sz val="7"/>
        <rFont val="Arial"/>
        <family val="2"/>
        <charset val="238"/>
      </rPr>
      <t>Zadanie dofinansowane w ramach Rządowego Funduszu Rozwoju Dróg (edycja 2024)</t>
    </r>
  </si>
  <si>
    <t>Przebudowa drogi brukowej na terenie Gminy Kobylnica w miejscowości Żelki</t>
  </si>
  <si>
    <t xml:space="preserve">01043 </t>
  </si>
  <si>
    <r>
      <t xml:space="preserve">Budowa układu drogowego - dróg gminnych ulic Ku Słońcu i Modrzewiowej w Łosinie wraz z budową infrastruktury towarzyszącej - Etap II.                                                  </t>
    </r>
    <r>
      <rPr>
        <sz val="7"/>
        <rFont val="Arial"/>
        <family val="2"/>
        <charset val="238"/>
      </rPr>
      <t xml:space="preserve">Zadanie dofinansowane w ramach Rządowego programu na rzecz zwiększenia szans rozwojowych Ziemi Słupskiej na lata 2019-2026 </t>
    </r>
  </si>
  <si>
    <t>Budowa sieci wodociągowej oraz sieci kanalizacji sanitarnej wraz z przepompownią ścieków w miejscowości Kwakowo, na działce nr 57/55, obręb Kwakowo, gmina Kobylnica</t>
  </si>
  <si>
    <r>
      <t xml:space="preserve">Przebudowa 2 stawów zlokalizowanych na terenie Parku im. Pierwszych Mieszkańców Kobylnicy wraz z budową infrastruktury towarzyszącej niezbędnej do ich prawidłowego funkcjonowania. </t>
    </r>
    <r>
      <rPr>
        <sz val="7"/>
        <rFont val="Arial"/>
        <family val="2"/>
        <charset val="238"/>
      </rPr>
      <t>Zadanie dofinansowane ze środków Europejskiego Funduszu Rolnego na rzecz Rozwoju Obszarów Wiejskich w ramach PROW na lata 2014-2020</t>
    </r>
  </si>
  <si>
    <r>
      <t xml:space="preserve">Poprawa efektywności energetycznej w Gminie Kobylnica poprzez termomodernizację czterech budynków Szkoły Podstawowej w Kobylnicy. </t>
    </r>
    <r>
      <rPr>
        <sz val="6.5"/>
        <rFont val="Arial"/>
        <family val="2"/>
        <charset val="238"/>
      </rPr>
      <t>Zadanie dofinansowane ze środków Programu "Środowisko, Energia i Zmiany Klimatu" finansowanego z MF EOG 2014-2021</t>
    </r>
    <r>
      <rPr>
        <b/>
        <sz val="6.5"/>
        <rFont val="Arial"/>
        <family val="2"/>
        <charset val="238"/>
      </rPr>
      <t>"</t>
    </r>
  </si>
  <si>
    <t>Budowa sieci wodociągowej i sieci kanalizacji sanitarnej w miejscowościach Kobylnica, Kuleszewo, Bolesławice, Sycewice, Zębowo, Kończewo, Reblino, Łosino, Zajączkowo</t>
  </si>
  <si>
    <t>ŚRODKI WŁASNE - WFOŚ</t>
  </si>
  <si>
    <r>
      <t xml:space="preserve">Poprawa jakości powietrza oraz zmniejszenie emisji pyłów, oraz gazów cieplarnianych. </t>
    </r>
    <r>
      <rPr>
        <strike/>
        <sz val="7"/>
        <color theme="1"/>
        <rFont val="Arial"/>
        <family val="2"/>
        <charset val="238"/>
      </rPr>
      <t>Zadanie dofinansowane w ramach programu Priorytetowego Ciepłe Mieszkanie.</t>
    </r>
  </si>
  <si>
    <r>
      <t xml:space="preserve">"Cyberbezpieczny Samorząd" </t>
    </r>
    <r>
      <rPr>
        <sz val="7"/>
        <rFont val="Arial"/>
        <family val="2"/>
        <charset val="238"/>
      </rPr>
      <t>Zadanie dofinansowane przez Unię Europejską ze środków Funduszów Europejskich na Rozwój Cyfrowy 2021-2027 w ramach projektu grantowego "Cyberbezpieczny Samorząd"</t>
    </r>
  </si>
  <si>
    <t>ŚRODKI WŁASNE wydatki niekwalifikowane</t>
  </si>
  <si>
    <t>75023</t>
  </si>
  <si>
    <t>Termomodernizacja OSP we Wrzącej</t>
  </si>
  <si>
    <t xml:space="preserve">"Cyberbezpieczny Samorząd" </t>
  </si>
  <si>
    <t>Przebudowa układu retencjonowania wód opadowych na terenie Parku im. Pierwszych Mieszkańców Kobylnicy</t>
  </si>
  <si>
    <t xml:space="preserve">Przebudowa placu zabaw zlokalizowanego w Parku im. Pierwszych Mieszkańców Kobylnicy w miejscowości Kobylnica. </t>
  </si>
  <si>
    <t>Budowa kanalizacji deszczowej wzdłuż ul. Bukowej i ul. Kalinowej w Kobylnicy wraz z odprowadzeniem wód do rzeki Słupi</t>
  </si>
  <si>
    <t xml:space="preserve">Budowa drogi gminnej wraz z budową ciągu pieszo-rowerowego pomiędzy miejscowościami Łosino i Zajączkowo
</t>
  </si>
  <si>
    <t>URZĄD MIEJSKI W KOBYLNICY</t>
  </si>
  <si>
    <t xml:space="preserve">Rozbudowa drogi gminnej ulicy Kościeliskiej wraz z budową przejścia dla pieszych w ciągu drogi gminnej ulicy J. Szczypińskiej w Kobylnicy
</t>
  </si>
  <si>
    <t>Termomodernizacja szkoły podstawowej w Sycewicach</t>
  </si>
  <si>
    <t>OŚRODEK POMOCY SPOŁECZN. W KOBYLNICY</t>
  </si>
  <si>
    <r>
      <t xml:space="preserve"> "Równe szanse"                                                 </t>
    </r>
    <r>
      <rPr>
        <sz val="7"/>
        <rFont val="Arial"/>
        <family val="2"/>
        <charset val="238"/>
      </rPr>
      <t>kompleksowe usługi społeczno-zdrowotne na rzecz seniorów i osób z niepełnosprawnościami - Poprawa jakości życia mieszkańców</t>
    </r>
  </si>
  <si>
    <t>Przebudowa obiektu mostowego w Parku im. Pierwszych Mieszkańców Kobylnicy w ciągu drogi gminnej ul. Nad Śluzą w m. Kobylnica</t>
  </si>
  <si>
    <t>Utworzenie 32 nowych miejsc opieki nad dziećmi do lat 3 poprzez utworzenie żłobka w miejscowości Kobylnica w ramach Programu Aktywny Maluch 2022-2029</t>
  </si>
  <si>
    <t>Ośrodek Pomocy Społecznej w Kobylnicy</t>
  </si>
  <si>
    <t>Program wczesnego wykrywania raka płuc wśród mieszkańców Gminy Kobylnica nalata 2026-2028</t>
  </si>
  <si>
    <t xml:space="preserve">     </t>
  </si>
  <si>
    <t xml:space="preserve">Budowa ciągu dróg gminnych ulic: Rataja i Irysowej w Kobylnicy
</t>
  </si>
  <si>
    <t>INNE-</t>
  </si>
  <si>
    <t>Pomoc finansowa Miasta Słupsk</t>
  </si>
  <si>
    <t>LIMITY WYDATKÓW W LATACH 2026-2034 (w złotych):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</si>
</sst>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z_ł_-;\-* #,##0\ _z_ł_-;_-* &quot;-&quot;\ _z_ł_-;_-@_-"/>
    <numFmt numFmtId="165" formatCode="_-* #,##0.00\ _z_ł_-;\-* #,##0.00\ _z_ł_-;_-* &quot;-&quot;??\ _z_ł_-;_-@_-"/>
    <numFmt numFmtId="166" formatCode="_-* #,##0\ _z_ł_-;\-* #,##0\ _z_ł_-;_-* &quot;- &quot;_z_ł_-;_-@_-"/>
    <numFmt numFmtId="167" formatCode="d\-mmm"/>
    <numFmt numFmtId="168" formatCode="_-* #,##0.00\ _z_ł_-;\-* #,##0.00\ _z_ł_-;_-* &quot;- &quot;_z_ł_-;_-@_-"/>
    <numFmt numFmtId="169" formatCode="_-* #,##0\ _z_ł_-;\-* #,##0\ _z_ł_-;_-* &quot;-&quot;??\ _z_ł_-;_-@_-"/>
    <numFmt numFmtId="170" formatCode="#,##0.00_ ;\-#,##0.00\ "/>
    <numFmt numFmtId="171" formatCode="_-* #,##0.00\ _z_ł_-;\-* #,##0.00\ _z_ł_-;_-* &quot;-&quot;\ _z_ł_-;_-@_-"/>
    <numFmt numFmtId="172" formatCode="#,##0_ ;\-#,##0\ "/>
  </numFmts>
  <fonts count="58">
    <font>
      <sz val="11"/>
      <color rgb="FF000000"/>
      <name val="Calibri"/>
      <family val="2"/>
      <charset val="238"/>
    </font>
    <font>
      <sz val="6"/>
      <name val="Arial"/>
      <family val="2"/>
      <charset val="238"/>
    </font>
    <font>
      <sz val="5"/>
      <name val="Arial"/>
      <family val="2"/>
      <charset val="238"/>
    </font>
    <font>
      <sz val="4.5"/>
      <name val="Arial"/>
      <family val="2"/>
      <charset val="238"/>
    </font>
    <font>
      <sz val="6.5"/>
      <name val="Arial"/>
      <family val="2"/>
      <charset val="238"/>
    </font>
    <font>
      <sz val="11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name val="Arial"/>
      <family val="2"/>
      <charset val="238"/>
    </font>
    <font>
      <b/>
      <sz val="7.5"/>
      <name val="Arial"/>
      <family val="2"/>
      <charset val="238"/>
    </font>
    <font>
      <b/>
      <sz val="6"/>
      <name val="Arial"/>
      <family val="2"/>
      <charset val="238"/>
    </font>
    <font>
      <sz val="7.5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6.5"/>
      <name val="Arial"/>
      <family val="2"/>
      <charset val="238"/>
    </font>
    <font>
      <b/>
      <sz val="5"/>
      <name val="Arial"/>
      <family val="2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4.5"/>
      <name val="Arial"/>
      <family val="2"/>
      <charset val="238"/>
    </font>
    <font>
      <b/>
      <sz val="5"/>
      <name val="Calibri"/>
      <family val="2"/>
      <charset val="238"/>
    </font>
    <font>
      <b/>
      <sz val="7"/>
      <color theme="1"/>
      <name val="Arial"/>
      <family val="2"/>
      <charset val="238"/>
    </font>
    <font>
      <sz val="8"/>
      <name val="Calibri"/>
      <family val="2"/>
      <charset val="238"/>
    </font>
    <font>
      <b/>
      <sz val="7"/>
      <color rgb="FFFF0000"/>
      <name val="Arial"/>
      <family val="2"/>
      <charset val="238"/>
    </font>
    <font>
      <sz val="6"/>
      <color rgb="FFFF0000"/>
      <name val="Arial"/>
      <family val="2"/>
      <charset val="238"/>
    </font>
    <font>
      <sz val="6.5"/>
      <color rgb="FFFF0000"/>
      <name val="Arial"/>
      <family val="2"/>
      <charset val="238"/>
    </font>
    <font>
      <b/>
      <sz val="6.5"/>
      <color rgb="FFFF0000"/>
      <name val="Arial"/>
      <family val="2"/>
      <charset val="238"/>
    </font>
    <font>
      <sz val="4.5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5"/>
      <color rgb="FFFF0000"/>
      <name val="Arial"/>
      <family val="2"/>
      <charset val="238"/>
    </font>
    <font>
      <sz val="6"/>
      <color rgb="FFFF0000"/>
      <name val="Czcionka tekstu podstawowego"/>
      <charset val="238"/>
    </font>
    <font>
      <sz val="6.5"/>
      <color rgb="FFFF0000"/>
      <name val="Calibri"/>
      <family val="2"/>
      <charset val="238"/>
      <scheme val="minor"/>
    </font>
    <font>
      <b/>
      <sz val="4.5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6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.5"/>
      <color theme="1"/>
      <name val="Arial"/>
      <family val="2"/>
      <charset val="238"/>
    </font>
    <font>
      <sz val="4.5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4.5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7.5"/>
      <color theme="1"/>
      <name val="Arial Narrow"/>
      <family val="2"/>
      <charset val="238"/>
    </font>
    <font>
      <b/>
      <sz val="6.5"/>
      <color theme="0" tint="-0.499984740745262"/>
      <name val="Arial"/>
      <family val="2"/>
      <charset val="238"/>
    </font>
    <font>
      <sz val="6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6.5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6.5"/>
      <color rgb="FFC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trike/>
      <sz val="7"/>
      <color theme="1"/>
      <name val="Arial"/>
      <family val="2"/>
      <charset val="238"/>
    </font>
    <font>
      <strike/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99FF99"/>
        <bgColor rgb="FFCCFFFF"/>
      </patternFill>
    </fill>
    <fill>
      <patternFill patternType="solid">
        <fgColor rgb="FFBFBFBF"/>
        <bgColor rgb="FFA6A6A6"/>
      </patternFill>
    </fill>
    <fill>
      <patternFill patternType="solid">
        <fgColor rgb="FFE1A6F8"/>
        <bgColor rgb="FFD9D9D9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0" tint="-0.14999847407452621"/>
        <bgColor rgb="FFFF99CC"/>
      </patternFill>
    </fill>
    <fill>
      <patternFill patternType="solid">
        <fgColor theme="6" tint="0.7999816888943144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99FF99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rgb="FFFFFFCC"/>
        <bgColor rgb="FFFF99CC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auto="1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auto="1"/>
      </right>
      <top/>
      <bottom/>
      <diagonal/>
    </border>
    <border>
      <left style="hair">
        <color theme="1" tint="0.499984740745262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auto="1"/>
      </left>
      <right style="hair">
        <color theme="1" tint="0.499984740745262"/>
      </right>
      <top/>
      <bottom/>
      <diagonal/>
    </border>
    <border>
      <left style="hair">
        <color auto="1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57">
    <xf numFmtId="0" fontId="0" fillId="0" borderId="0" xfId="0"/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6" fontId="8" fillId="7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12" xfId="0" applyFont="1" applyBorder="1"/>
    <xf numFmtId="0" fontId="12" fillId="0" borderId="0" xfId="0" applyFont="1"/>
    <xf numFmtId="0" fontId="5" fillId="0" borderId="1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16" fillId="0" borderId="0" xfId="0" applyFont="1"/>
    <xf numFmtId="166" fontId="9" fillId="9" borderId="6" xfId="0" applyNumberFormat="1" applyFont="1" applyFill="1" applyBorder="1" applyAlignment="1">
      <alignment horizontal="right" vertical="center" wrapText="1"/>
    </xf>
    <xf numFmtId="166" fontId="9" fillId="6" borderId="6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8" fillId="8" borderId="6" xfId="0" applyNumberFormat="1" applyFont="1" applyFill="1" applyBorder="1" applyAlignment="1">
      <alignment horizontal="center" vertical="center" wrapText="1"/>
    </xf>
    <xf numFmtId="166" fontId="9" fillId="8" borderId="6" xfId="0" applyNumberFormat="1" applyFont="1" applyFill="1" applyBorder="1" applyAlignment="1">
      <alignment horizontal="right" vertical="center" wrapText="1"/>
    </xf>
    <xf numFmtId="49" fontId="10" fillId="12" borderId="6" xfId="0" applyNumberFormat="1" applyFont="1" applyFill="1" applyBorder="1" applyAlignment="1">
      <alignment horizontal="center" vertical="center" wrapText="1"/>
    </xf>
    <xf numFmtId="166" fontId="9" fillId="12" borderId="6" xfId="0" applyNumberFormat="1" applyFont="1" applyFill="1" applyBorder="1" applyAlignment="1">
      <alignment horizontal="right" vertical="center" wrapText="1"/>
    </xf>
    <xf numFmtId="0" fontId="2" fillId="15" borderId="2" xfId="0" applyFont="1" applyFill="1" applyBorder="1" applyAlignment="1">
      <alignment horizontal="center" vertical="center" wrapText="1"/>
    </xf>
    <xf numFmtId="166" fontId="9" fillId="14" borderId="2" xfId="0" applyNumberFormat="1" applyFont="1" applyFill="1" applyBorder="1" applyAlignment="1">
      <alignment horizontal="right" vertical="center" wrapText="1"/>
    </xf>
    <xf numFmtId="49" fontId="6" fillId="16" borderId="6" xfId="0" applyNumberFormat="1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166" fontId="9" fillId="16" borderId="6" xfId="0" applyNumberFormat="1" applyFont="1" applyFill="1" applyBorder="1" applyAlignment="1">
      <alignment horizontal="right" vertical="center" wrapText="1"/>
    </xf>
    <xf numFmtId="0" fontId="17" fillId="1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9" fontId="6" fillId="18" borderId="1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14" borderId="2" xfId="0" applyNumberFormat="1" applyFont="1" applyFill="1" applyBorder="1" applyAlignment="1">
      <alignment horizontal="center" vertical="center" wrapText="1"/>
    </xf>
    <xf numFmtId="166" fontId="4" fillId="15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6" fillId="21" borderId="13" xfId="0" applyFont="1" applyFill="1" applyBorder="1" applyAlignment="1">
      <alignment horizontal="center" vertical="center" wrapText="1"/>
    </xf>
    <xf numFmtId="166" fontId="6" fillId="21" borderId="13" xfId="0" applyNumberFormat="1" applyFont="1" applyFill="1" applyBorder="1" applyAlignment="1">
      <alignment horizontal="right" vertical="center" wrapText="1"/>
    </xf>
    <xf numFmtId="0" fontId="3" fillId="13" borderId="13" xfId="0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left" vertical="center" wrapText="1"/>
    </xf>
    <xf numFmtId="166" fontId="14" fillId="18" borderId="13" xfId="0" applyNumberFormat="1" applyFont="1" applyFill="1" applyBorder="1" applyAlignment="1">
      <alignment horizontal="right" vertical="center" wrapText="1"/>
    </xf>
    <xf numFmtId="166" fontId="14" fillId="2" borderId="13" xfId="0" applyNumberFormat="1" applyFont="1" applyFill="1" applyBorder="1" applyAlignment="1">
      <alignment horizontal="right" vertical="center" wrapText="1"/>
    </xf>
    <xf numFmtId="0" fontId="15" fillId="10" borderId="13" xfId="0" applyFont="1" applyFill="1" applyBorder="1" applyAlignment="1">
      <alignment horizontal="left" vertical="center" wrapText="1"/>
    </xf>
    <xf numFmtId="166" fontId="14" fillId="10" borderId="13" xfId="0" applyNumberFormat="1" applyFont="1" applyFill="1" applyBorder="1" applyAlignment="1">
      <alignment horizontal="right" vertical="center" wrapText="1"/>
    </xf>
    <xf numFmtId="166" fontId="14" fillId="5" borderId="13" xfId="0" applyNumberFormat="1" applyFont="1" applyFill="1" applyBorder="1" applyAlignment="1">
      <alignment horizontal="right" vertical="center" wrapText="1"/>
    </xf>
    <xf numFmtId="0" fontId="18" fillId="13" borderId="13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6" fillId="26" borderId="13" xfId="0" applyFont="1" applyFill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right" vertical="center" wrapText="1"/>
    </xf>
    <xf numFmtId="166" fontId="14" fillId="13" borderId="13" xfId="0" applyNumberFormat="1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8" fontId="8" fillId="7" borderId="6" xfId="0" applyNumberFormat="1" applyFont="1" applyFill="1" applyBorder="1" applyAlignment="1">
      <alignment horizontal="right" vertical="center" wrapText="1"/>
    </xf>
    <xf numFmtId="168" fontId="6" fillId="18" borderId="10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10" fillId="27" borderId="6" xfId="0" applyFont="1" applyFill="1" applyBorder="1" applyAlignment="1">
      <alignment horizontal="center" vertical="center" wrapText="1"/>
    </xf>
    <xf numFmtId="166" fontId="8" fillId="27" borderId="6" xfId="0" applyNumberFormat="1" applyFont="1" applyFill="1" applyBorder="1" applyAlignment="1">
      <alignment horizontal="right" vertical="center" wrapText="1"/>
    </xf>
    <xf numFmtId="0" fontId="6" fillId="27" borderId="6" xfId="0" applyFont="1" applyFill="1" applyBorder="1" applyAlignment="1">
      <alignment horizontal="center" vertical="center" wrapText="1"/>
    </xf>
    <xf numFmtId="168" fontId="8" fillId="27" borderId="6" xfId="0" applyNumberFormat="1" applyFont="1" applyFill="1" applyBorder="1" applyAlignment="1">
      <alignment horizontal="right" vertical="center" wrapText="1"/>
    </xf>
    <xf numFmtId="0" fontId="6" fillId="13" borderId="10" xfId="0" applyFont="1" applyFill="1" applyBorder="1" applyAlignment="1">
      <alignment horizontal="center" vertical="center" wrapText="1"/>
    </xf>
    <xf numFmtId="168" fontId="6" fillId="13" borderId="11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4" fillId="2" borderId="13" xfId="0" applyNumberFormat="1" applyFont="1" applyFill="1" applyBorder="1" applyAlignment="1">
      <alignment horizontal="right" vertical="center" wrapText="1"/>
    </xf>
    <xf numFmtId="0" fontId="14" fillId="13" borderId="13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166" fontId="24" fillId="0" borderId="13" xfId="0" applyNumberFormat="1" applyFont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18" borderId="13" xfId="0" applyFont="1" applyFill="1" applyBorder="1" applyAlignment="1">
      <alignment horizontal="left" vertical="center" wrapText="1"/>
    </xf>
    <xf numFmtId="166" fontId="25" fillId="18" borderId="13" xfId="0" applyNumberFormat="1" applyFont="1" applyFill="1" applyBorder="1" applyAlignment="1">
      <alignment horizontal="right" vertical="center" wrapText="1"/>
    </xf>
    <xf numFmtId="166" fontId="25" fillId="2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28" fillId="10" borderId="13" xfId="0" applyFont="1" applyFill="1" applyBorder="1" applyAlignment="1">
      <alignment horizontal="left" vertical="center" wrapText="1"/>
    </xf>
    <xf numFmtId="166" fontId="25" fillId="10" borderId="13" xfId="0" applyNumberFormat="1" applyFont="1" applyFill="1" applyBorder="1" applyAlignment="1">
      <alignment horizontal="right" vertical="center" wrapText="1"/>
    </xf>
    <xf numFmtId="166" fontId="25" fillId="5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left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164" fontId="30" fillId="0" borderId="13" xfId="0" applyNumberFormat="1" applyFont="1" applyBorder="1" applyAlignment="1">
      <alignment horizontal="right" vertical="center" wrapText="1"/>
    </xf>
    <xf numFmtId="0" fontId="28" fillId="11" borderId="13" xfId="0" applyFont="1" applyFill="1" applyBorder="1" applyAlignment="1">
      <alignment horizontal="left" vertical="center" wrapText="1"/>
    </xf>
    <xf numFmtId="164" fontId="25" fillId="11" borderId="13" xfId="0" applyNumberFormat="1" applyFont="1" applyFill="1" applyBorder="1" applyAlignment="1">
      <alignment horizontal="right" vertical="center" wrapText="1"/>
    </xf>
    <xf numFmtId="166" fontId="17" fillId="13" borderId="13" xfId="0" applyNumberFormat="1" applyFont="1" applyFill="1" applyBorder="1" applyAlignment="1">
      <alignment horizontal="right" vertical="center" wrapText="1"/>
    </xf>
    <xf numFmtId="166" fontId="22" fillId="18" borderId="13" xfId="0" applyNumberFormat="1" applyFont="1" applyFill="1" applyBorder="1" applyAlignment="1">
      <alignment horizontal="right" vertical="center" wrapText="1"/>
    </xf>
    <xf numFmtId="166" fontId="22" fillId="10" borderId="13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168" fontId="24" fillId="13" borderId="13" xfId="0" applyNumberFormat="1" applyFont="1" applyFill="1" applyBorder="1" applyAlignment="1">
      <alignment horizontal="right" vertical="center" wrapText="1"/>
    </xf>
    <xf numFmtId="168" fontId="24" fillId="0" borderId="13" xfId="0" applyNumberFormat="1" applyFont="1" applyBorder="1" applyAlignment="1">
      <alignment horizontal="right" vertical="center" wrapText="1"/>
    </xf>
    <xf numFmtId="168" fontId="25" fillId="0" borderId="13" xfId="0" applyNumberFormat="1" applyFont="1" applyBorder="1" applyAlignment="1">
      <alignment horizontal="right" vertical="center" wrapText="1"/>
    </xf>
    <xf numFmtId="0" fontId="31" fillId="13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center" vertical="center" wrapText="1"/>
    </xf>
    <xf numFmtId="168" fontId="25" fillId="10" borderId="13" xfId="0" applyNumberFormat="1" applyFont="1" applyFill="1" applyBorder="1" applyAlignment="1">
      <alignment horizontal="right" vertical="center" wrapText="1"/>
    </xf>
    <xf numFmtId="168" fontId="25" fillId="5" borderId="13" xfId="0" applyNumberFormat="1" applyFont="1" applyFill="1" applyBorder="1" applyAlignment="1">
      <alignment horizontal="right" vertical="center" wrapText="1"/>
    </xf>
    <xf numFmtId="168" fontId="25" fillId="18" borderId="13" xfId="0" applyNumberFormat="1" applyFont="1" applyFill="1" applyBorder="1" applyAlignment="1">
      <alignment horizontal="right" vertical="center" wrapText="1"/>
    </xf>
    <xf numFmtId="168" fontId="25" fillId="2" borderId="13" xfId="0" applyNumberFormat="1" applyFont="1" applyFill="1" applyBorder="1" applyAlignment="1">
      <alignment horizontal="right" vertical="center" wrapText="1"/>
    </xf>
    <xf numFmtId="0" fontId="31" fillId="18" borderId="13" xfId="0" applyFont="1" applyFill="1" applyBorder="1" applyAlignment="1">
      <alignment horizontal="left" vertical="center" wrapText="1"/>
    </xf>
    <xf numFmtId="168" fontId="24" fillId="18" borderId="13" xfId="0" applyNumberFormat="1" applyFont="1" applyFill="1" applyBorder="1" applyAlignment="1">
      <alignment horizontal="right" vertical="center" wrapText="1"/>
    </xf>
    <xf numFmtId="168" fontId="24" fillId="2" borderId="13" xfId="0" applyNumberFormat="1" applyFont="1" applyFill="1" applyBorder="1" applyAlignment="1">
      <alignment horizontal="right" vertical="center" wrapText="1"/>
    </xf>
    <xf numFmtId="168" fontId="25" fillId="13" borderId="13" xfId="0" applyNumberFormat="1" applyFont="1" applyFill="1" applyBorder="1" applyAlignment="1">
      <alignment horizontal="right" vertical="center" wrapText="1"/>
    </xf>
    <xf numFmtId="0" fontId="23" fillId="13" borderId="0" xfId="0" applyFont="1" applyFill="1"/>
    <xf numFmtId="0" fontId="23" fillId="13" borderId="0" xfId="0" applyFont="1" applyFill="1" applyAlignment="1">
      <alignment wrapText="1"/>
    </xf>
    <xf numFmtId="168" fontId="25" fillId="11" borderId="13" xfId="0" applyNumberFormat="1" applyFont="1" applyFill="1" applyBorder="1" applyAlignment="1">
      <alignment horizontal="right" vertical="center" wrapText="1"/>
    </xf>
    <xf numFmtId="0" fontId="27" fillId="13" borderId="13" xfId="0" applyFont="1" applyFill="1" applyBorder="1"/>
    <xf numFmtId="166" fontId="17" fillId="13" borderId="0" xfId="0" applyNumberFormat="1" applyFont="1" applyFill="1"/>
    <xf numFmtId="164" fontId="30" fillId="13" borderId="13" xfId="0" applyNumberFormat="1" applyFont="1" applyFill="1" applyBorder="1" applyAlignment="1">
      <alignment horizontal="right" vertical="center" wrapText="1"/>
    </xf>
    <xf numFmtId="164" fontId="25" fillId="13" borderId="13" xfId="0" applyNumberFormat="1" applyFont="1" applyFill="1" applyBorder="1" applyAlignment="1">
      <alignment horizontal="right" vertical="center" wrapText="1"/>
    </xf>
    <xf numFmtId="164" fontId="24" fillId="0" borderId="13" xfId="0" applyNumberFormat="1" applyFont="1" applyBorder="1" applyAlignment="1">
      <alignment horizontal="right" vertical="center" wrapText="1"/>
    </xf>
    <xf numFmtId="166" fontId="25" fillId="0" borderId="13" xfId="0" applyNumberFormat="1" applyFont="1" applyBorder="1" applyAlignment="1">
      <alignment horizontal="right" vertical="center" wrapText="1"/>
    </xf>
    <xf numFmtId="166" fontId="22" fillId="13" borderId="0" xfId="0" applyNumberFormat="1" applyFont="1" applyFill="1" applyAlignment="1">
      <alignment vertical="center"/>
    </xf>
    <xf numFmtId="166" fontId="25" fillId="13" borderId="13" xfId="0" applyNumberFormat="1" applyFont="1" applyFill="1" applyBorder="1" applyAlignment="1">
      <alignment horizontal="right" vertical="center" wrapText="1"/>
    </xf>
    <xf numFmtId="0" fontId="22" fillId="13" borderId="0" xfId="0" applyFont="1" applyFill="1" applyAlignment="1">
      <alignment horizontal="left" vertical="center"/>
    </xf>
    <xf numFmtId="0" fontId="22" fillId="13" borderId="0" xfId="0" applyFont="1" applyFill="1" applyAlignment="1">
      <alignment vertical="center"/>
    </xf>
    <xf numFmtId="3" fontId="17" fillId="13" borderId="0" xfId="0" applyNumberFormat="1" applyFont="1" applyFill="1"/>
    <xf numFmtId="166" fontId="27" fillId="13" borderId="13" xfId="0" applyNumberFormat="1" applyFont="1" applyFill="1" applyBorder="1"/>
    <xf numFmtId="166" fontId="27" fillId="0" borderId="13" xfId="0" applyNumberFormat="1" applyFont="1" applyBorder="1"/>
    <xf numFmtId="0" fontId="28" fillId="5" borderId="13" xfId="0" applyFont="1" applyFill="1" applyBorder="1" applyAlignment="1">
      <alignment horizontal="left" vertical="center" wrapText="1"/>
    </xf>
    <xf numFmtId="0" fontId="17" fillId="13" borderId="12" xfId="0" applyFont="1" applyFill="1" applyBorder="1"/>
    <xf numFmtId="0" fontId="27" fillId="0" borderId="12" xfId="0" applyFont="1" applyBorder="1"/>
    <xf numFmtId="0" fontId="27" fillId="13" borderId="0" xfId="0" applyFont="1" applyFill="1"/>
    <xf numFmtId="3" fontId="17" fillId="16" borderId="0" xfId="0" applyNumberFormat="1" applyFont="1" applyFill="1"/>
    <xf numFmtId="0" fontId="27" fillId="16" borderId="0" xfId="0" applyFont="1" applyFill="1"/>
    <xf numFmtId="0" fontId="24" fillId="0" borderId="13" xfId="0" applyFont="1" applyBorder="1" applyAlignment="1">
      <alignment horizontal="center" vertical="center" wrapText="1"/>
    </xf>
    <xf numFmtId="0" fontId="17" fillId="13" borderId="0" xfId="0" applyFont="1" applyFill="1" applyAlignment="1">
      <alignment vertical="center"/>
    </xf>
    <xf numFmtId="0" fontId="17" fillId="0" borderId="0" xfId="0" applyFont="1"/>
    <xf numFmtId="0" fontId="36" fillId="0" borderId="13" xfId="0" applyFont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lef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0" fontId="34" fillId="0" borderId="13" xfId="0" applyFont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left" vertical="center" wrapText="1"/>
    </xf>
    <xf numFmtId="166" fontId="36" fillId="10" borderId="13" xfId="0" applyNumberFormat="1" applyFont="1" applyFill="1" applyBorder="1" applyAlignment="1">
      <alignment horizontal="right" vertical="center" wrapText="1"/>
    </xf>
    <xf numFmtId="166" fontId="36" fillId="5" borderId="13" xfId="0" applyNumberFormat="1" applyFont="1" applyFill="1" applyBorder="1" applyAlignment="1">
      <alignment horizontal="right" vertical="center" wrapText="1"/>
    </xf>
    <xf numFmtId="0" fontId="37" fillId="0" borderId="13" xfId="0" applyFont="1" applyBorder="1" applyAlignment="1">
      <alignment horizontal="left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166" fontId="39" fillId="0" borderId="13" xfId="0" applyNumberFormat="1" applyFont="1" applyBorder="1"/>
    <xf numFmtId="0" fontId="40" fillId="18" borderId="13" xfId="0" applyFont="1" applyFill="1" applyBorder="1" applyAlignment="1">
      <alignment horizontal="left" vertical="center" wrapText="1"/>
    </xf>
    <xf numFmtId="166" fontId="36" fillId="13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168" fontId="14" fillId="26" borderId="13" xfId="0" applyNumberFormat="1" applyFont="1" applyFill="1" applyBorder="1" applyAlignment="1">
      <alignment horizontal="right" vertical="center" wrapText="1"/>
    </xf>
    <xf numFmtId="166" fontId="14" fillId="26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168" fontId="14" fillId="2" borderId="13" xfId="0" applyNumberFormat="1" applyFont="1" applyFill="1" applyBorder="1" applyAlignment="1">
      <alignment horizontal="right" vertical="center" wrapText="1"/>
    </xf>
    <xf numFmtId="168" fontId="4" fillId="18" borderId="13" xfId="0" applyNumberFormat="1" applyFont="1" applyFill="1" applyBorder="1" applyAlignment="1">
      <alignment horizontal="right" vertical="center" wrapText="1"/>
    </xf>
    <xf numFmtId="168" fontId="14" fillId="18" borderId="13" xfId="0" applyNumberFormat="1" applyFont="1" applyFill="1" applyBorder="1" applyAlignment="1">
      <alignment horizontal="right" vertical="center" wrapText="1"/>
    </xf>
    <xf numFmtId="168" fontId="14" fillId="0" borderId="13" xfId="0" applyNumberFormat="1" applyFont="1" applyBorder="1" applyAlignment="1">
      <alignment horizontal="right" vertical="center" wrapText="1"/>
    </xf>
    <xf numFmtId="168" fontId="14" fillId="13" borderId="13" xfId="0" applyNumberFormat="1" applyFont="1" applyFill="1" applyBorder="1" applyAlignment="1">
      <alignment horizontal="right" vertical="center" wrapText="1"/>
    </xf>
    <xf numFmtId="168" fontId="14" fillId="5" borderId="13" xfId="0" applyNumberFormat="1" applyFont="1" applyFill="1" applyBorder="1" applyAlignment="1">
      <alignment horizontal="right" vertical="center" wrapText="1"/>
    </xf>
    <xf numFmtId="0" fontId="41" fillId="26" borderId="13" xfId="0" applyFont="1" applyFill="1" applyBorder="1" applyAlignment="1">
      <alignment horizontal="center" vertical="center" wrapText="1"/>
    </xf>
    <xf numFmtId="168" fontId="36" fillId="26" borderId="13" xfId="0" applyNumberFormat="1" applyFont="1" applyFill="1" applyBorder="1" applyAlignment="1">
      <alignment horizontal="right" vertical="center" wrapText="1"/>
    </xf>
    <xf numFmtId="166" fontId="36" fillId="26" borderId="13" xfId="0" applyNumberFormat="1" applyFont="1" applyFill="1" applyBorder="1" applyAlignment="1">
      <alignment horizontal="right" vertical="center" wrapText="1"/>
    </xf>
    <xf numFmtId="0" fontId="37" fillId="13" borderId="13" xfId="0" applyFont="1" applyFill="1" applyBorder="1" applyAlignment="1">
      <alignment horizontal="left" vertical="center" wrapText="1"/>
    </xf>
    <xf numFmtId="168" fontId="34" fillId="13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36" fillId="18" borderId="13" xfId="0" applyNumberFormat="1" applyFont="1" applyFill="1" applyBorder="1" applyAlignment="1">
      <alignment horizontal="right" vertical="center" wrapText="1"/>
    </xf>
    <xf numFmtId="168" fontId="34" fillId="18" borderId="13" xfId="0" applyNumberFormat="1" applyFont="1" applyFill="1" applyBorder="1" applyAlignment="1">
      <alignment horizontal="right" vertical="center" wrapText="1"/>
    </xf>
    <xf numFmtId="168" fontId="36" fillId="0" borderId="13" xfId="0" applyNumberFormat="1" applyFont="1" applyBorder="1" applyAlignment="1">
      <alignment horizontal="right" vertical="center" wrapText="1"/>
    </xf>
    <xf numFmtId="168" fontId="36" fillId="13" borderId="13" xfId="0" applyNumberFormat="1" applyFont="1" applyFill="1" applyBorder="1" applyAlignment="1">
      <alignment horizontal="right" vertical="center" wrapText="1"/>
    </xf>
    <xf numFmtId="0" fontId="38" fillId="11" borderId="13" xfId="0" applyFont="1" applyFill="1" applyBorder="1" applyAlignment="1">
      <alignment horizontal="left" vertical="center" wrapText="1"/>
    </xf>
    <xf numFmtId="168" fontId="36" fillId="5" borderId="13" xfId="0" applyNumberFormat="1" applyFont="1" applyFill="1" applyBorder="1" applyAlignment="1">
      <alignment horizontal="right" vertical="center" wrapText="1"/>
    </xf>
    <xf numFmtId="0" fontId="20" fillId="7" borderId="13" xfId="0" applyFont="1" applyFill="1" applyBorder="1" applyAlignment="1">
      <alignment horizontal="center" vertical="center" wrapText="1"/>
    </xf>
    <xf numFmtId="166" fontId="36" fillId="7" borderId="13" xfId="0" applyNumberFormat="1" applyFont="1" applyFill="1" applyBorder="1" applyAlignment="1">
      <alignment horizontal="right" vertical="center" wrapText="1"/>
    </xf>
    <xf numFmtId="0" fontId="41" fillId="7" borderId="13" xfId="0" applyFont="1" applyFill="1" applyBorder="1" applyAlignment="1">
      <alignment horizontal="center" vertical="center" wrapText="1"/>
    </xf>
    <xf numFmtId="168" fontId="36" fillId="7" borderId="13" xfId="0" applyNumberFormat="1" applyFont="1" applyFill="1" applyBorder="1" applyAlignment="1">
      <alignment horizontal="right" vertical="center" wrapText="1"/>
    </xf>
    <xf numFmtId="168" fontId="43" fillId="7" borderId="13" xfId="0" applyNumberFormat="1" applyFont="1" applyFill="1" applyBorder="1" applyAlignment="1">
      <alignment horizontal="right" vertical="center" wrapText="1"/>
    </xf>
    <xf numFmtId="166" fontId="43" fillId="7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right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9" fillId="0" borderId="0" xfId="0" applyFont="1"/>
    <xf numFmtId="168" fontId="39" fillId="16" borderId="0" xfId="0" applyNumberFormat="1" applyFont="1" applyFill="1"/>
    <xf numFmtId="0" fontId="42" fillId="22" borderId="0" xfId="0" applyFont="1" applyFill="1"/>
    <xf numFmtId="166" fontId="34" fillId="22" borderId="2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/>
    <xf numFmtId="166" fontId="36" fillId="11" borderId="13" xfId="0" applyNumberFormat="1" applyFont="1" applyFill="1" applyBorder="1" applyAlignment="1">
      <alignment horizontal="right" vertical="center" wrapText="1"/>
    </xf>
    <xf numFmtId="168" fontId="34" fillId="0" borderId="13" xfId="0" applyNumberFormat="1" applyFont="1" applyBorder="1" applyAlignment="1">
      <alignment horizontal="right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166" fontId="4" fillId="13" borderId="13" xfId="0" applyNumberFormat="1" applyFont="1" applyFill="1" applyBorder="1" applyAlignment="1">
      <alignment horizontal="right" wrapText="1"/>
    </xf>
    <xf numFmtId="166" fontId="14" fillId="11" borderId="13" xfId="0" applyNumberFormat="1" applyFont="1" applyFill="1" applyBorder="1" applyAlignment="1">
      <alignment horizontal="right" vertical="center" wrapText="1"/>
    </xf>
    <xf numFmtId="166" fontId="4" fillId="23" borderId="13" xfId="0" applyNumberFormat="1" applyFont="1" applyFill="1" applyBorder="1" applyAlignment="1">
      <alignment horizontal="right" vertical="center" wrapText="1"/>
    </xf>
    <xf numFmtId="166" fontId="4" fillId="24" borderId="13" xfId="0" applyNumberFormat="1" applyFont="1" applyFill="1" applyBorder="1" applyAlignment="1">
      <alignment horizontal="right" vertical="center" wrapText="1"/>
    </xf>
    <xf numFmtId="0" fontId="38" fillId="19" borderId="13" xfId="0" applyFont="1" applyFill="1" applyBorder="1" applyAlignment="1">
      <alignment horizontal="left" vertical="center" wrapText="1"/>
    </xf>
    <xf numFmtId="166" fontId="36" fillId="19" borderId="13" xfId="0" applyNumberFormat="1" applyFont="1" applyFill="1" applyBorder="1" applyAlignment="1">
      <alignment horizontal="right" vertical="center" wrapText="1"/>
    </xf>
    <xf numFmtId="0" fontId="39" fillId="0" borderId="13" xfId="0" applyFont="1" applyBorder="1"/>
    <xf numFmtId="168" fontId="34" fillId="2" borderId="13" xfId="0" applyNumberFormat="1" applyFont="1" applyFill="1" applyBorder="1" applyAlignment="1">
      <alignment horizontal="right" vertical="center" wrapText="1"/>
    </xf>
    <xf numFmtId="168" fontId="36" fillId="10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wrapText="1"/>
    </xf>
    <xf numFmtId="0" fontId="38" fillId="5" borderId="13" xfId="0" applyFont="1" applyFill="1" applyBorder="1" applyAlignment="1">
      <alignment horizontal="left" vertical="center" wrapText="1"/>
    </xf>
    <xf numFmtId="166" fontId="36" fillId="12" borderId="13" xfId="0" applyNumberFormat="1" applyFont="1" applyFill="1" applyBorder="1" applyAlignment="1">
      <alignment horizontal="right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right" vertical="center" wrapText="1"/>
    </xf>
    <xf numFmtId="166" fontId="6" fillId="18" borderId="13" xfId="0" applyNumberFormat="1" applyFont="1" applyFill="1" applyBorder="1" applyAlignment="1">
      <alignment horizontal="right" vertical="center" wrapText="1"/>
    </xf>
    <xf numFmtId="168" fontId="6" fillId="13" borderId="13" xfId="0" applyNumberFormat="1" applyFont="1" applyFill="1" applyBorder="1" applyAlignment="1">
      <alignment horizontal="right" vertical="center" wrapText="1"/>
    </xf>
    <xf numFmtId="168" fontId="14" fillId="10" borderId="13" xfId="0" applyNumberFormat="1" applyFont="1" applyFill="1" applyBorder="1" applyAlignment="1">
      <alignment horizontal="right" vertical="center" wrapText="1"/>
    </xf>
    <xf numFmtId="168" fontId="4" fillId="2" borderId="13" xfId="0" applyNumberFormat="1" applyFont="1" applyFill="1" applyBorder="1" applyAlignment="1">
      <alignment horizontal="right" vertical="center" wrapText="1"/>
    </xf>
    <xf numFmtId="0" fontId="2" fillId="13" borderId="13" xfId="0" applyFont="1" applyFill="1" applyBorder="1" applyAlignment="1">
      <alignment horizontal="left" vertical="center" wrapText="1"/>
    </xf>
    <xf numFmtId="168" fontId="4" fillId="10" borderId="13" xfId="0" applyNumberFormat="1" applyFont="1" applyFill="1" applyBorder="1" applyAlignment="1">
      <alignment horizontal="right" vertical="center" wrapText="1"/>
    </xf>
    <xf numFmtId="168" fontId="6" fillId="21" borderId="13" xfId="0" applyNumberFormat="1" applyFont="1" applyFill="1" applyBorder="1" applyAlignment="1">
      <alignment horizontal="right" vertical="center" wrapText="1"/>
    </xf>
    <xf numFmtId="166" fontId="8" fillId="7" borderId="13" xfId="0" applyNumberFormat="1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center" vertical="center" wrapText="1"/>
    </xf>
    <xf numFmtId="166" fontId="6" fillId="26" borderId="13" xfId="0" applyNumberFormat="1" applyFont="1" applyFill="1" applyBorder="1" applyAlignment="1">
      <alignment horizontal="right" vertical="center" wrapText="1"/>
    </xf>
    <xf numFmtId="166" fontId="4" fillId="22" borderId="13" xfId="0" applyNumberFormat="1" applyFont="1" applyFill="1" applyBorder="1" applyAlignment="1">
      <alignment horizontal="right" vertical="center" wrapText="1"/>
    </xf>
    <xf numFmtId="168" fontId="14" fillId="11" borderId="13" xfId="0" applyNumberFormat="1" applyFont="1" applyFill="1" applyBorder="1" applyAlignment="1">
      <alignment horizontal="right" vertical="center" wrapText="1"/>
    </xf>
    <xf numFmtId="169" fontId="46" fillId="0" borderId="0" xfId="0" applyNumberFormat="1" applyFont="1"/>
    <xf numFmtId="169" fontId="47" fillId="0" borderId="0" xfId="0" applyNumberFormat="1" applyFont="1"/>
    <xf numFmtId="49" fontId="48" fillId="0" borderId="13" xfId="0" applyNumberFormat="1" applyFont="1" applyBorder="1" applyAlignment="1">
      <alignment horizontal="right" vertical="center" wrapText="1"/>
    </xf>
    <xf numFmtId="166" fontId="36" fillId="18" borderId="16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wrapText="1"/>
    </xf>
    <xf numFmtId="0" fontId="5" fillId="13" borderId="0" xfId="0" applyFont="1" applyFill="1"/>
    <xf numFmtId="166" fontId="34" fillId="13" borderId="13" xfId="0" applyNumberFormat="1" applyFont="1" applyFill="1" applyBorder="1"/>
    <xf numFmtId="169" fontId="46" fillId="13" borderId="0" xfId="0" applyNumberFormat="1" applyFont="1" applyFill="1" applyAlignment="1">
      <alignment horizontal="center" vertical="center"/>
    </xf>
    <xf numFmtId="166" fontId="4" fillId="26" borderId="13" xfId="0" applyNumberFormat="1" applyFont="1" applyFill="1" applyBorder="1" applyAlignment="1">
      <alignment horizontal="right" vertical="center" wrapText="1"/>
    </xf>
    <xf numFmtId="166" fontId="34" fillId="26" borderId="13" xfId="0" applyNumberFormat="1" applyFont="1" applyFill="1" applyBorder="1" applyAlignment="1">
      <alignment horizontal="right" vertical="center" wrapText="1"/>
    </xf>
    <xf numFmtId="166" fontId="36" fillId="27" borderId="13" xfId="0" applyNumberFormat="1" applyFont="1" applyFill="1" applyBorder="1" applyAlignment="1">
      <alignment horizontal="right" vertical="center" wrapText="1"/>
    </xf>
    <xf numFmtId="169" fontId="4" fillId="13" borderId="13" xfId="0" applyNumberFormat="1" applyFont="1" applyFill="1" applyBorder="1" applyAlignment="1">
      <alignment horizontal="right" vertical="center" wrapText="1"/>
    </xf>
    <xf numFmtId="0" fontId="49" fillId="13" borderId="13" xfId="0" applyFont="1" applyFill="1" applyBorder="1"/>
    <xf numFmtId="164" fontId="6" fillId="13" borderId="13" xfId="0" applyNumberFormat="1" applyFont="1" applyFill="1" applyBorder="1" applyAlignment="1">
      <alignment horizontal="right" vertical="center"/>
    </xf>
    <xf numFmtId="169" fontId="8" fillId="11" borderId="13" xfId="0" applyNumberFormat="1" applyFont="1" applyFill="1" applyBorder="1" applyAlignment="1">
      <alignment horizontal="right" vertical="center" wrapText="1"/>
    </xf>
    <xf numFmtId="164" fontId="8" fillId="11" borderId="13" xfId="0" applyNumberFormat="1" applyFont="1" applyFill="1" applyBorder="1" applyAlignment="1">
      <alignment horizontal="right" vertical="center" wrapText="1"/>
    </xf>
    <xf numFmtId="165" fontId="14" fillId="11" borderId="13" xfId="0" applyNumberFormat="1" applyFont="1" applyFill="1" applyBorder="1" applyAlignment="1">
      <alignment horizontal="right" vertical="center" wrapText="1"/>
    </xf>
    <xf numFmtId="166" fontId="6" fillId="13" borderId="13" xfId="0" applyNumberFormat="1" applyFont="1" applyFill="1" applyBorder="1" applyAlignment="1">
      <alignment horizontal="right" vertical="center" wrapText="1"/>
    </xf>
    <xf numFmtId="166" fontId="8" fillId="18" borderId="13" xfId="0" applyNumberFormat="1" applyFont="1" applyFill="1" applyBorder="1" applyAlignment="1">
      <alignment horizontal="right" vertical="center" wrapText="1"/>
    </xf>
    <xf numFmtId="166" fontId="8" fillId="10" borderId="13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164" fontId="14" fillId="13" borderId="13" xfId="0" applyNumberFormat="1" applyFont="1" applyFill="1" applyBorder="1" applyAlignment="1">
      <alignment horizontal="right" vertical="center" wrapText="1"/>
    </xf>
    <xf numFmtId="164" fontId="14" fillId="11" borderId="13" xfId="0" applyNumberFormat="1" applyFont="1" applyFill="1" applyBorder="1" applyAlignment="1">
      <alignment horizontal="right" vertical="center" wrapText="1"/>
    </xf>
    <xf numFmtId="164" fontId="4" fillId="22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vertical="center"/>
    </xf>
    <xf numFmtId="0" fontId="2" fillId="18" borderId="13" xfId="0" applyFont="1" applyFill="1" applyBorder="1" applyAlignment="1">
      <alignment horizontal="left" vertical="center" wrapText="1"/>
    </xf>
    <xf numFmtId="166" fontId="50" fillId="2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49" fontId="48" fillId="13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vertical="center" wrapText="1"/>
    </xf>
    <xf numFmtId="0" fontId="36" fillId="2" borderId="20" xfId="0" applyFont="1" applyFill="1" applyBorder="1" applyAlignment="1">
      <alignment horizontal="center" vertical="center" wrapText="1"/>
    </xf>
    <xf numFmtId="49" fontId="36" fillId="2" borderId="14" xfId="0" applyNumberFormat="1" applyFont="1" applyFill="1" applyBorder="1" applyAlignment="1">
      <alignment vertical="center" wrapText="1"/>
    </xf>
    <xf numFmtId="49" fontId="36" fillId="2" borderId="6" xfId="0" applyNumberFormat="1" applyFont="1" applyFill="1" applyBorder="1" applyAlignment="1">
      <alignment vertical="center" wrapText="1"/>
    </xf>
    <xf numFmtId="49" fontId="36" fillId="2" borderId="34" xfId="0" applyNumberFormat="1" applyFont="1" applyFill="1" applyBorder="1" applyAlignment="1">
      <alignment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/>
    </xf>
    <xf numFmtId="166" fontId="34" fillId="0" borderId="14" xfId="0" applyNumberFormat="1" applyFont="1" applyBorder="1" applyAlignment="1">
      <alignment horizontal="right" vertical="center" wrapText="1"/>
    </xf>
    <xf numFmtId="166" fontId="36" fillId="18" borderId="35" xfId="0" applyNumberFormat="1" applyFont="1" applyFill="1" applyBorder="1" applyAlignment="1">
      <alignment horizontal="right" vertical="center" wrapText="1"/>
    </xf>
    <xf numFmtId="166" fontId="36" fillId="18" borderId="36" xfId="0" applyNumberFormat="1" applyFont="1" applyFill="1" applyBorder="1" applyAlignment="1">
      <alignment horizontal="right" vertical="center" wrapText="1"/>
    </xf>
    <xf numFmtId="168" fontId="36" fillId="18" borderId="13" xfId="0" applyNumberFormat="1" applyFont="1" applyFill="1" applyBorder="1" applyAlignment="1">
      <alignment horizontal="right" vertical="center" wrapText="1"/>
    </xf>
    <xf numFmtId="168" fontId="30" fillId="0" borderId="13" xfId="0" applyNumberFormat="1" applyFont="1" applyBorder="1" applyAlignment="1">
      <alignment horizontal="right" vertical="center" wrapText="1"/>
    </xf>
    <xf numFmtId="168" fontId="49" fillId="13" borderId="13" xfId="0" applyNumberFormat="1" applyFont="1" applyFill="1" applyBorder="1"/>
    <xf numFmtId="168" fontId="6" fillId="26" borderId="13" xfId="0" applyNumberFormat="1" applyFont="1" applyFill="1" applyBorder="1" applyAlignment="1">
      <alignment horizontal="right" vertical="center" wrapText="1"/>
    </xf>
    <xf numFmtId="171" fontId="10" fillId="27" borderId="6" xfId="0" applyNumberFormat="1" applyFont="1" applyFill="1" applyBorder="1" applyAlignment="1">
      <alignment horizontal="right" vertical="center" wrapText="1"/>
    </xf>
    <xf numFmtId="171" fontId="1" fillId="13" borderId="11" xfId="0" applyNumberFormat="1" applyFont="1" applyFill="1" applyBorder="1" applyAlignment="1">
      <alignment horizontal="right" vertical="center" wrapText="1"/>
    </xf>
    <xf numFmtId="171" fontId="6" fillId="26" borderId="13" xfId="0" applyNumberFormat="1" applyFont="1" applyFill="1" applyBorder="1" applyAlignment="1">
      <alignment horizontal="right" vertical="center" wrapText="1"/>
    </xf>
    <xf numFmtId="171" fontId="8" fillId="11" borderId="13" xfId="0" applyNumberFormat="1" applyFont="1" applyFill="1" applyBorder="1" applyAlignment="1">
      <alignment horizontal="right" vertical="center" wrapText="1"/>
    </xf>
    <xf numFmtId="171" fontId="1" fillId="18" borderId="10" xfId="0" applyNumberFormat="1" applyFont="1" applyFill="1" applyBorder="1" applyAlignment="1">
      <alignment horizontal="right" vertical="center" wrapText="1"/>
    </xf>
    <xf numFmtId="166" fontId="14" fillId="12" borderId="13" xfId="0" applyNumberFormat="1" applyFont="1" applyFill="1" applyBorder="1" applyAlignment="1">
      <alignment horizontal="right" vertical="center" wrapText="1"/>
    </xf>
    <xf numFmtId="166" fontId="34" fillId="25" borderId="13" xfId="0" applyNumberFormat="1" applyFont="1" applyFill="1" applyBorder="1" applyAlignment="1">
      <alignment horizontal="right" vertical="center" wrapText="1"/>
    </xf>
    <xf numFmtId="0" fontId="40" fillId="0" borderId="13" xfId="0" applyFont="1" applyBorder="1" applyAlignment="1">
      <alignment horizontal="left" vertical="center" wrapText="1"/>
    </xf>
    <xf numFmtId="166" fontId="53" fillId="0" borderId="13" xfId="0" applyNumberFormat="1" applyFont="1" applyBorder="1"/>
    <xf numFmtId="166" fontId="24" fillId="18" borderId="18" xfId="0" applyNumberFormat="1" applyFont="1" applyFill="1" applyBorder="1" applyAlignment="1">
      <alignment horizontal="right" vertical="center" wrapText="1"/>
    </xf>
    <xf numFmtId="164" fontId="25" fillId="18" borderId="13" xfId="0" applyNumberFormat="1" applyFont="1" applyFill="1" applyBorder="1" applyAlignment="1">
      <alignment horizontal="right" vertical="center" wrapText="1"/>
    </xf>
    <xf numFmtId="0" fontId="15" fillId="19" borderId="13" xfId="0" applyFont="1" applyFill="1" applyBorder="1" applyAlignment="1">
      <alignment horizontal="left" vertical="center" wrapText="1"/>
    </xf>
    <xf numFmtId="166" fontId="14" fillId="19" borderId="13" xfId="0" applyNumberFormat="1" applyFont="1" applyFill="1" applyBorder="1" applyAlignment="1">
      <alignment horizontal="right" vertical="center" wrapText="1"/>
    </xf>
    <xf numFmtId="165" fontId="6" fillId="21" borderId="13" xfId="0" applyNumberFormat="1" applyFont="1" applyFill="1" applyBorder="1" applyAlignment="1">
      <alignment horizontal="right" vertical="center" wrapText="1"/>
    </xf>
    <xf numFmtId="166" fontId="4" fillId="28" borderId="13" xfId="0" applyNumberFormat="1" applyFont="1" applyFill="1" applyBorder="1" applyAlignment="1">
      <alignment horizontal="right" vertical="center" wrapText="1"/>
    </xf>
    <xf numFmtId="172" fontId="8" fillId="7" borderId="6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vertical="center" wrapText="1"/>
    </xf>
    <xf numFmtId="0" fontId="14" fillId="18" borderId="15" xfId="0" applyFont="1" applyFill="1" applyBorder="1" applyAlignment="1">
      <alignment vertical="center" wrapText="1"/>
    </xf>
    <xf numFmtId="0" fontId="14" fillId="18" borderId="16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14" fillId="13" borderId="13" xfId="0" applyNumberFormat="1" applyFont="1" applyFill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14" fillId="11" borderId="13" xfId="0" applyNumberFormat="1" applyFont="1" applyFill="1" applyBorder="1" applyAlignment="1">
      <alignment horizontal="right" vertical="center" wrapText="1"/>
    </xf>
    <xf numFmtId="170" fontId="6" fillId="18" borderId="10" xfId="0" applyNumberFormat="1" applyFont="1" applyFill="1" applyBorder="1" applyAlignment="1">
      <alignment horizontal="right" vertical="center" wrapText="1"/>
    </xf>
    <xf numFmtId="170" fontId="8" fillId="27" borderId="6" xfId="0" applyNumberFormat="1" applyFont="1" applyFill="1" applyBorder="1" applyAlignment="1">
      <alignment horizontal="right" vertical="center" wrapText="1"/>
    </xf>
    <xf numFmtId="166" fontId="4" fillId="13" borderId="18" xfId="0" applyNumberFormat="1" applyFont="1" applyFill="1" applyBorder="1" applyAlignment="1">
      <alignment horizontal="right" vertical="center" wrapText="1"/>
    </xf>
    <xf numFmtId="166" fontId="14" fillId="13" borderId="18" xfId="0" applyNumberFormat="1" applyFont="1" applyFill="1" applyBorder="1" applyAlignment="1">
      <alignment horizontal="right" vertical="center" wrapText="1"/>
    </xf>
    <xf numFmtId="166" fontId="4" fillId="13" borderId="20" xfId="0" applyNumberFormat="1" applyFont="1" applyFill="1" applyBorder="1" applyAlignment="1">
      <alignment horizontal="right" vertical="center" wrapText="1"/>
    </xf>
    <xf numFmtId="166" fontId="14" fillId="0" borderId="20" xfId="0" applyNumberFormat="1" applyFont="1" applyBorder="1" applyAlignment="1">
      <alignment horizontal="right" vertical="center" wrapText="1"/>
    </xf>
    <xf numFmtId="166" fontId="14" fillId="11" borderId="14" xfId="0" applyNumberFormat="1" applyFont="1" applyFill="1" applyBorder="1" applyAlignment="1">
      <alignment horizontal="right" vertical="center" wrapText="1"/>
    </xf>
    <xf numFmtId="166" fontId="14" fillId="0" borderId="16" xfId="0" applyNumberFormat="1" applyFont="1" applyBorder="1" applyAlignment="1">
      <alignment horizontal="right" vertical="center" wrapText="1"/>
    </xf>
    <xf numFmtId="0" fontId="5" fillId="13" borderId="13" xfId="0" applyFont="1" applyFill="1" applyBorder="1"/>
    <xf numFmtId="166" fontId="34" fillId="29" borderId="13" xfId="0" applyNumberFormat="1" applyFont="1" applyFill="1" applyBorder="1" applyAlignment="1">
      <alignment horizontal="right" vertical="center" wrapText="1"/>
    </xf>
    <xf numFmtId="166" fontId="34" fillId="30" borderId="13" xfId="0" applyNumberFormat="1" applyFont="1" applyFill="1" applyBorder="1" applyAlignment="1">
      <alignment horizontal="right" vertical="center" wrapText="1"/>
    </xf>
    <xf numFmtId="166" fontId="4" fillId="29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3" fillId="29" borderId="13" xfId="0" applyFont="1" applyFill="1" applyBorder="1" applyAlignment="1">
      <alignment horizontal="left" vertical="center" wrapText="1"/>
    </xf>
    <xf numFmtId="166" fontId="14" fillId="30" borderId="13" xfId="0" applyNumberFormat="1" applyFont="1" applyFill="1" applyBorder="1" applyAlignment="1">
      <alignment horizontal="right" vertical="center" wrapText="1"/>
    </xf>
    <xf numFmtId="0" fontId="5" fillId="29" borderId="0" xfId="0" applyFont="1" applyFill="1"/>
    <xf numFmtId="0" fontId="3" fillId="30" borderId="13" xfId="0" applyFont="1" applyFill="1" applyBorder="1" applyAlignment="1">
      <alignment horizontal="left" vertical="center" wrapText="1"/>
    </xf>
    <xf numFmtId="0" fontId="15" fillId="30" borderId="13" xfId="0" applyFont="1" applyFill="1" applyBorder="1" applyAlignment="1">
      <alignment horizontal="left" vertical="center" wrapText="1"/>
    </xf>
    <xf numFmtId="4" fontId="4" fillId="29" borderId="13" xfId="0" applyNumberFormat="1" applyFont="1" applyFill="1" applyBorder="1" applyAlignment="1">
      <alignment horizontal="right" vertical="center" wrapText="1"/>
    </xf>
    <xf numFmtId="166" fontId="14" fillId="29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166" fontId="4" fillId="12" borderId="13" xfId="0" applyNumberFormat="1" applyFont="1" applyFill="1" applyBorder="1" applyAlignment="1">
      <alignment horizontal="right" vertical="center" wrapText="1"/>
    </xf>
    <xf numFmtId="166" fontId="4" fillId="12" borderId="20" xfId="0" applyNumberFormat="1" applyFont="1" applyFill="1" applyBorder="1" applyAlignment="1">
      <alignment horizontal="right" vertical="center" wrapText="1"/>
    </xf>
    <xf numFmtId="166" fontId="34" fillId="10" borderId="13" xfId="0" applyNumberFormat="1" applyFont="1" applyFill="1" applyBorder="1" applyAlignment="1">
      <alignment horizontal="right" vertical="center" wrapText="1"/>
    </xf>
    <xf numFmtId="165" fontId="57" fillId="13" borderId="13" xfId="0" applyNumberFormat="1" applyFont="1" applyFill="1" applyBorder="1" applyAlignment="1">
      <alignment horizontal="right" vertical="center" wrapText="1"/>
    </xf>
    <xf numFmtId="0" fontId="6" fillId="13" borderId="0" xfId="0" applyFont="1" applyFill="1"/>
    <xf numFmtId="164" fontId="36" fillId="11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vertical="center" wrapText="1"/>
    </xf>
    <xf numFmtId="165" fontId="34" fillId="13" borderId="13" xfId="0" applyNumberFormat="1" applyFont="1" applyFill="1" applyBorder="1" applyAlignment="1">
      <alignment horizontal="right" vertical="center" wrapText="1"/>
    </xf>
    <xf numFmtId="165" fontId="34" fillId="18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41" fillId="13" borderId="33" xfId="0" applyFont="1" applyFill="1" applyBorder="1" applyAlignment="1">
      <alignment horizontal="center" vertical="center" wrapText="1"/>
    </xf>
    <xf numFmtId="0" fontId="41" fillId="13" borderId="30" xfId="0" applyFont="1" applyFill="1" applyBorder="1" applyAlignment="1">
      <alignment horizontal="center" vertical="center" wrapText="1"/>
    </xf>
    <xf numFmtId="0" fontId="41" fillId="13" borderId="28" xfId="0" applyFont="1" applyFill="1" applyBorder="1" applyAlignment="1">
      <alignment horizontal="center" vertical="center" wrapText="1"/>
    </xf>
    <xf numFmtId="0" fontId="35" fillId="18" borderId="13" xfId="0" applyFont="1" applyFill="1" applyBorder="1" applyAlignment="1">
      <alignment horizontal="center" vertical="center" wrapText="1"/>
    </xf>
    <xf numFmtId="0" fontId="23" fillId="18" borderId="13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6" fillId="11" borderId="3" xfId="0" applyFont="1" applyFill="1" applyBorder="1" applyAlignment="1">
      <alignment horizontal="center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164" fontId="4" fillId="18" borderId="13" xfId="0" applyNumberFormat="1" applyFont="1" applyFill="1" applyBorder="1" applyAlignment="1">
      <alignment horizontal="right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34" fillId="18" borderId="13" xfId="0" applyFont="1" applyFill="1" applyBorder="1" applyAlignment="1">
      <alignment horizontal="center" vertical="center" wrapText="1"/>
    </xf>
    <xf numFmtId="0" fontId="41" fillId="13" borderId="21" xfId="0" applyFont="1" applyFill="1" applyBorder="1" applyAlignment="1">
      <alignment horizontal="center" vertical="center" wrapText="1"/>
    </xf>
    <xf numFmtId="0" fontId="41" fillId="13" borderId="22" xfId="0" applyFont="1" applyFill="1" applyBorder="1" applyAlignment="1">
      <alignment horizontal="center" vertical="center" wrapText="1"/>
    </xf>
    <xf numFmtId="0" fontId="41" fillId="13" borderId="23" xfId="0" applyFont="1" applyFill="1" applyBorder="1" applyAlignment="1">
      <alignment horizontal="center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center" vertical="center" wrapText="1"/>
    </xf>
    <xf numFmtId="1" fontId="34" fillId="18" borderId="13" xfId="0" applyNumberFormat="1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164" fontId="34" fillId="13" borderId="13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0" fontId="36" fillId="11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right" vertical="center" wrapText="1"/>
    </xf>
    <xf numFmtId="164" fontId="4" fillId="13" borderId="15" xfId="0" applyNumberFormat="1" applyFont="1" applyFill="1" applyBorder="1" applyAlignment="1">
      <alignment horizontal="right" vertical="center" wrapText="1"/>
    </xf>
    <xf numFmtId="164" fontId="4" fillId="13" borderId="16" xfId="0" applyNumberFormat="1" applyFont="1" applyFill="1" applyBorder="1" applyAlignment="1">
      <alignment horizontal="right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1" fillId="13" borderId="14" xfId="0" applyFont="1" applyFill="1" applyBorder="1" applyAlignment="1">
      <alignment horizontal="center" vertical="center" wrapText="1"/>
    </xf>
    <xf numFmtId="0" fontId="41" fillId="13" borderId="15" xfId="0" applyFont="1" applyFill="1" applyBorder="1" applyAlignment="1">
      <alignment horizontal="center" vertical="center" wrapText="1"/>
    </xf>
    <xf numFmtId="0" fontId="41" fillId="13" borderId="16" xfId="0" applyFont="1" applyFill="1" applyBorder="1" applyAlignment="1">
      <alignment horizontal="center" vertical="center" wrapText="1"/>
    </xf>
    <xf numFmtId="1" fontId="4" fillId="18" borderId="13" xfId="0" applyNumberFormat="1" applyFont="1" applyFill="1" applyBorder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6" fillId="11" borderId="32" xfId="0" applyFont="1" applyFill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23" fillId="13" borderId="13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 wrapText="1"/>
    </xf>
    <xf numFmtId="164" fontId="34" fillId="18" borderId="13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15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center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center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center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center" vertical="center" wrapText="1"/>
    </xf>
    <xf numFmtId="164" fontId="4" fillId="13" borderId="16" xfId="0" applyNumberFormat="1" applyFont="1" applyFill="1" applyBorder="1" applyAlignment="1">
      <alignment horizontal="center" vertical="center" wrapText="1"/>
    </xf>
    <xf numFmtId="0" fontId="20" fillId="20" borderId="13" xfId="0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24" fillId="18" borderId="13" xfId="0" applyFont="1" applyFill="1" applyBorder="1" applyAlignment="1">
      <alignment horizontal="center" vertical="center" wrapText="1"/>
    </xf>
    <xf numFmtId="0" fontId="34" fillId="18" borderId="14" xfId="0" applyFont="1" applyFill="1" applyBorder="1" applyAlignment="1">
      <alignment horizontal="center" vertical="center" wrapText="1"/>
    </xf>
    <xf numFmtId="0" fontId="34" fillId="18" borderId="15" xfId="0" applyFont="1" applyFill="1" applyBorder="1" applyAlignment="1">
      <alignment horizontal="center" vertical="center" wrapText="1"/>
    </xf>
    <xf numFmtId="0" fontId="34" fillId="18" borderId="1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1" fontId="34" fillId="2" borderId="13" xfId="0" applyNumberFormat="1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 vertical="center" wrapText="1"/>
    </xf>
    <xf numFmtId="0" fontId="34" fillId="18" borderId="24" xfId="0" applyFont="1" applyFill="1" applyBorder="1" applyAlignment="1">
      <alignment horizontal="center" vertical="center" wrapText="1"/>
    </xf>
    <xf numFmtId="0" fontId="34" fillId="18" borderId="25" xfId="0" applyFont="1" applyFill="1" applyBorder="1" applyAlignment="1">
      <alignment horizontal="center" vertical="center" wrapText="1"/>
    </xf>
    <xf numFmtId="0" fontId="34" fillId="18" borderId="26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1" fontId="24" fillId="18" borderId="13" xfId="0" applyNumberFormat="1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center" vertical="center" wrapText="1"/>
    </xf>
    <xf numFmtId="0" fontId="25" fillId="20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166" fontId="4" fillId="16" borderId="13" xfId="0" applyNumberFormat="1" applyFont="1" applyFill="1" applyBorder="1" applyAlignment="1">
      <alignment horizontal="right" vertical="center" wrapText="1"/>
    </xf>
    <xf numFmtId="0" fontId="29" fillId="13" borderId="13" xfId="0" applyFont="1" applyFill="1" applyBorder="1" applyAlignment="1">
      <alignment horizontal="center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6" xfId="0" applyFont="1" applyFill="1" applyBorder="1" applyAlignment="1">
      <alignment horizontal="center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22" fillId="20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4" fillId="2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41" fillId="13" borderId="13" xfId="0" applyFont="1" applyFill="1" applyBorder="1" applyAlignment="1">
      <alignment horizontal="center" vertical="center" wrapText="1"/>
    </xf>
    <xf numFmtId="0" fontId="14" fillId="20" borderId="13" xfId="0" applyFont="1" applyFill="1" applyBorder="1" applyAlignment="1">
      <alignment horizontal="center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49" fontId="13" fillId="21" borderId="13" xfId="0" applyNumberFormat="1" applyFont="1" applyFill="1" applyBorder="1" applyAlignment="1">
      <alignment horizontal="center" vertical="center" wrapText="1"/>
    </xf>
    <xf numFmtId="168" fontId="1" fillId="13" borderId="13" xfId="0" applyNumberFormat="1" applyFont="1" applyFill="1" applyBorder="1" applyAlignment="1">
      <alignment horizontal="right" vertical="center" wrapText="1"/>
    </xf>
    <xf numFmtId="0" fontId="8" fillId="32" borderId="14" xfId="0" applyFont="1" applyFill="1" applyBorder="1" applyAlignment="1">
      <alignment horizontal="center" vertical="center" wrapText="1"/>
    </xf>
    <xf numFmtId="0" fontId="8" fillId="32" borderId="15" xfId="0" applyFont="1" applyFill="1" applyBorder="1" applyAlignment="1">
      <alignment horizontal="center" vertical="center" wrapText="1"/>
    </xf>
    <xf numFmtId="0" fontId="8" fillId="32" borderId="16" xfId="0" applyFont="1" applyFill="1" applyBorder="1" applyAlignment="1">
      <alignment horizontal="center" vertical="center" wrapText="1"/>
    </xf>
    <xf numFmtId="164" fontId="4" fillId="18" borderId="14" xfId="0" applyNumberFormat="1" applyFont="1" applyFill="1" applyBorder="1" applyAlignment="1">
      <alignment horizontal="right" vertical="center" wrapText="1"/>
    </xf>
    <xf numFmtId="164" fontId="4" fillId="18" borderId="15" xfId="0" applyNumberFormat="1" applyFont="1" applyFill="1" applyBorder="1" applyAlignment="1">
      <alignment horizontal="right" vertical="center" wrapText="1"/>
    </xf>
    <xf numFmtId="164" fontId="4" fillId="18" borderId="16" xfId="0" applyNumberFormat="1" applyFont="1" applyFill="1" applyBorder="1" applyAlignment="1">
      <alignment horizontal="right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18" borderId="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49" fontId="14" fillId="18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171" fontId="4" fillId="13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49" fontId="13" fillId="27" borderId="6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0" fontId="45" fillId="13" borderId="13" xfId="0" applyFont="1" applyFill="1" applyBorder="1" applyAlignment="1">
      <alignment horizontal="center" vertical="center" wrapText="1"/>
    </xf>
    <xf numFmtId="49" fontId="25" fillId="18" borderId="13" xfId="0" applyNumberFormat="1" applyFont="1" applyFill="1" applyBorder="1" applyAlignment="1">
      <alignment horizontal="center" vertical="center" wrapText="1"/>
    </xf>
    <xf numFmtId="171" fontId="4" fillId="18" borderId="13" xfId="0" applyNumberFormat="1" applyFont="1" applyFill="1" applyBorder="1" applyAlignment="1">
      <alignment horizontal="right" vertical="center" wrapText="1"/>
    </xf>
    <xf numFmtId="166" fontId="4" fillId="0" borderId="14" xfId="0" applyNumberFormat="1" applyFont="1" applyBorder="1" applyAlignment="1">
      <alignment horizontal="right" vertical="center" wrapText="1"/>
    </xf>
    <xf numFmtId="166" fontId="4" fillId="0" borderId="15" xfId="0" applyNumberFormat="1" applyFont="1" applyBorder="1" applyAlignment="1">
      <alignment horizontal="right" vertical="center" wrapText="1"/>
    </xf>
    <xf numFmtId="166" fontId="4" fillId="0" borderId="16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" fontId="24" fillId="2" borderId="13" xfId="0" applyNumberFormat="1" applyFont="1" applyFill="1" applyBorder="1" applyAlignment="1">
      <alignment horizontal="center" vertical="center" wrapText="1"/>
    </xf>
    <xf numFmtId="49" fontId="41" fillId="7" borderId="13" xfId="0" applyNumberFormat="1" applyFont="1" applyFill="1" applyBorder="1" applyAlignment="1">
      <alignment horizontal="center" vertical="center" wrapText="1"/>
    </xf>
    <xf numFmtId="49" fontId="42" fillId="26" borderId="13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22" fillId="20" borderId="14" xfId="0" applyFont="1" applyFill="1" applyBorder="1" applyAlignment="1">
      <alignment horizontal="center" vertical="center" wrapText="1"/>
    </xf>
    <xf numFmtId="0" fontId="22" fillId="20" borderId="15" xfId="0" applyFont="1" applyFill="1" applyBorder="1" applyAlignment="1">
      <alignment horizontal="center" vertical="center" wrapText="1"/>
    </xf>
    <xf numFmtId="0" fontId="22" fillId="20" borderId="16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center" vertical="center" wrapText="1"/>
    </xf>
    <xf numFmtId="164" fontId="34" fillId="13" borderId="15" xfId="0" applyNumberFormat="1" applyFont="1" applyFill="1" applyBorder="1" applyAlignment="1">
      <alignment horizontal="center" vertical="center" wrapText="1"/>
    </xf>
    <xf numFmtId="164" fontId="34" fillId="13" borderId="16" xfId="0" applyNumberFormat="1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49" fontId="25" fillId="13" borderId="13" xfId="0" applyNumberFormat="1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right" vertical="center" wrapText="1"/>
    </xf>
    <xf numFmtId="164" fontId="34" fillId="13" borderId="15" xfId="0" applyNumberFormat="1" applyFont="1" applyFill="1" applyBorder="1" applyAlignment="1">
      <alignment horizontal="right" vertical="center" wrapText="1"/>
    </xf>
    <xf numFmtId="164" fontId="34" fillId="13" borderId="16" xfId="0" applyNumberFormat="1" applyFont="1" applyFill="1" applyBorder="1" applyAlignment="1">
      <alignment horizontal="right" vertical="center" wrapText="1"/>
    </xf>
    <xf numFmtId="49" fontId="13" fillId="26" borderId="13" xfId="0" applyNumberFormat="1" applyFont="1" applyFill="1" applyBorder="1" applyAlignment="1">
      <alignment horizontal="center" vertical="center" wrapText="1"/>
    </xf>
    <xf numFmtId="164" fontId="24" fillId="18" borderId="13" xfId="0" applyNumberFormat="1" applyFont="1" applyFill="1" applyBorder="1" applyAlignment="1">
      <alignment horizontal="right" vertical="center" wrapText="1"/>
    </xf>
    <xf numFmtId="164" fontId="34" fillId="13" borderId="18" xfId="0" applyNumberFormat="1" applyFont="1" applyFill="1" applyBorder="1" applyAlignment="1">
      <alignment horizontal="right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170" fontId="4" fillId="13" borderId="13" xfId="0" applyNumberFormat="1" applyFont="1" applyFill="1" applyBorder="1" applyAlignment="1">
      <alignment horizontal="right" vertical="center" wrapText="1"/>
    </xf>
    <xf numFmtId="0" fontId="55" fillId="31" borderId="13" xfId="0" applyFont="1" applyFill="1" applyBorder="1" applyAlignment="1">
      <alignment horizontal="center" vertical="center" wrapText="1"/>
    </xf>
    <xf numFmtId="0" fontId="52" fillId="11" borderId="4" xfId="0" applyFont="1" applyFill="1" applyBorder="1" applyAlignment="1">
      <alignment horizontal="center" vertical="center" wrapText="1"/>
    </xf>
    <xf numFmtId="0" fontId="52" fillId="11" borderId="6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49" fontId="13" fillId="21" borderId="18" xfId="0" applyNumberFormat="1" applyFont="1" applyFill="1" applyBorder="1" applyAlignment="1">
      <alignment horizontal="center" vertical="center" wrapText="1"/>
    </xf>
    <xf numFmtId="49" fontId="13" fillId="21" borderId="19" xfId="0" applyNumberFormat="1" applyFont="1" applyFill="1" applyBorder="1" applyAlignment="1">
      <alignment horizontal="center" vertical="center" wrapText="1"/>
    </xf>
    <xf numFmtId="49" fontId="13" fillId="21" borderId="20" xfId="0" applyNumberFormat="1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30" borderId="13" xfId="0" applyFont="1" applyFill="1" applyBorder="1" applyAlignment="1">
      <alignment horizontal="center" vertical="center" wrapText="1"/>
    </xf>
    <xf numFmtId="164" fontId="34" fillId="18" borderId="13" xfId="0" applyNumberFormat="1" applyFont="1" applyFill="1" applyBorder="1" applyAlignment="1">
      <alignment horizontal="center" vertical="center" wrapText="1"/>
    </xf>
    <xf numFmtId="0" fontId="1" fillId="29" borderId="13" xfId="0" applyFont="1" applyFill="1" applyBorder="1" applyAlignment="1">
      <alignment horizontal="center" vertical="center" wrapText="1"/>
    </xf>
    <xf numFmtId="0" fontId="36" fillId="18" borderId="14" xfId="0" applyFont="1" applyFill="1" applyBorder="1" applyAlignment="1">
      <alignment horizontal="center" vertical="center" wrapText="1"/>
    </xf>
    <xf numFmtId="0" fontId="36" fillId="18" borderId="15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 wrapText="1"/>
    </xf>
    <xf numFmtId="0" fontId="35" fillId="18" borderId="16" xfId="0" applyFont="1" applyFill="1" applyBorder="1" applyAlignment="1">
      <alignment horizontal="center" vertical="center" wrapText="1"/>
    </xf>
    <xf numFmtId="0" fontId="35" fillId="18" borderId="2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E7A6F4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0C0C0"/>
      <color rgb="FFFFFF99"/>
      <color rgb="FF99FF99"/>
      <color rgb="FFE1A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813"/>
  <sheetViews>
    <sheetView tabSelected="1" view="pageLayout" topLeftCell="A490" zoomScale="110" zoomScaleNormal="118" zoomScaleSheetLayoutView="118" zoomScalePageLayoutView="110" workbookViewId="0">
      <selection activeCell="N100" sqref="N100"/>
    </sheetView>
  </sheetViews>
  <sheetFormatPr defaultColWidth="9.140625" defaultRowHeight="14.25"/>
  <cols>
    <col min="1" max="1" width="4.140625" style="16" customWidth="1"/>
    <col min="2" max="2" width="27" style="1" customWidth="1"/>
    <col min="3" max="3" width="3.85546875" style="1" customWidth="1"/>
    <col min="4" max="4" width="3.7109375" style="1" customWidth="1"/>
    <col min="5" max="5" width="8.42578125" style="1" customWidth="1"/>
    <col min="6" max="6" width="12.42578125" style="1" customWidth="1"/>
    <col min="7" max="7" width="5.5703125" style="1" customWidth="1"/>
    <col min="8" max="8" width="4.140625" style="1" customWidth="1"/>
    <col min="9" max="9" width="14" style="1" customWidth="1"/>
    <col min="10" max="10" width="0.140625" style="1" hidden="1" customWidth="1"/>
    <col min="11" max="11" width="16" style="1" hidden="1" customWidth="1"/>
    <col min="12" max="12" width="11.7109375" style="1" hidden="1" customWidth="1"/>
    <col min="13" max="13" width="12.7109375" style="17" hidden="1" customWidth="1"/>
    <col min="14" max="22" width="12.7109375" style="1" customWidth="1"/>
    <col min="23" max="23" width="13.5703125" style="1" customWidth="1"/>
    <col min="24" max="24" width="9.7109375" style="14" hidden="1" customWidth="1"/>
    <col min="25" max="26" width="1.42578125" style="1" hidden="1" customWidth="1"/>
    <col min="27" max="194" width="0" style="1" hidden="1" customWidth="1"/>
    <col min="195" max="195" width="1.7109375" style="1" hidden="1" customWidth="1"/>
    <col min="196" max="16384" width="9.140625" style="1"/>
  </cols>
  <sheetData>
    <row r="1" spans="1:24" ht="14.25" customHeight="1">
      <c r="A1" s="476" t="s">
        <v>0</v>
      </c>
      <c r="B1" s="476" t="s">
        <v>1</v>
      </c>
      <c r="C1" s="477" t="s">
        <v>2</v>
      </c>
      <c r="D1" s="477"/>
      <c r="E1" s="478" t="s">
        <v>3</v>
      </c>
      <c r="F1" s="479" t="s">
        <v>67</v>
      </c>
      <c r="G1" s="477" t="s">
        <v>4</v>
      </c>
      <c r="H1" s="480"/>
      <c r="I1" s="487" t="s">
        <v>264</v>
      </c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6" t="s">
        <v>162</v>
      </c>
    </row>
    <row r="2" spans="1:24" ht="3.75" customHeight="1">
      <c r="A2" s="476"/>
      <c r="B2" s="476"/>
      <c r="C2" s="477"/>
      <c r="D2" s="477"/>
      <c r="E2" s="478"/>
      <c r="F2" s="479"/>
      <c r="G2" s="477"/>
      <c r="H2" s="480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6"/>
    </row>
    <row r="3" spans="1:24" ht="19.5" customHeight="1">
      <c r="A3" s="476"/>
      <c r="B3" s="476"/>
      <c r="C3" s="73" t="s">
        <v>5</v>
      </c>
      <c r="D3" s="73" t="s">
        <v>6</v>
      </c>
      <c r="E3" s="478"/>
      <c r="F3" s="479"/>
      <c r="G3" s="73" t="s">
        <v>7</v>
      </c>
      <c r="H3" s="300" t="s">
        <v>8</v>
      </c>
      <c r="I3" s="302" t="s">
        <v>69</v>
      </c>
      <c r="J3" s="303">
        <v>2019</v>
      </c>
      <c r="K3" s="303">
        <v>2020</v>
      </c>
      <c r="L3" s="303">
        <v>2022</v>
      </c>
      <c r="M3" s="303">
        <v>2024</v>
      </c>
      <c r="N3" s="303">
        <v>2026</v>
      </c>
      <c r="O3" s="303">
        <v>2027</v>
      </c>
      <c r="P3" s="303">
        <v>2028</v>
      </c>
      <c r="Q3" s="303">
        <v>2029</v>
      </c>
      <c r="R3" s="303">
        <v>2030</v>
      </c>
      <c r="S3" s="303">
        <v>2031</v>
      </c>
      <c r="T3" s="303">
        <v>2032</v>
      </c>
      <c r="U3" s="304">
        <v>2033</v>
      </c>
      <c r="V3" s="304">
        <v>2034</v>
      </c>
      <c r="W3" s="486"/>
    </row>
    <row r="4" spans="1:24" ht="11.25" customHeight="1">
      <c r="A4" s="41">
        <v>1</v>
      </c>
      <c r="B4" s="74">
        <v>2</v>
      </c>
      <c r="C4" s="74">
        <v>3</v>
      </c>
      <c r="D4" s="74">
        <v>4</v>
      </c>
      <c r="E4" s="74">
        <v>5</v>
      </c>
      <c r="F4" s="74">
        <v>5</v>
      </c>
      <c r="G4" s="74">
        <v>7</v>
      </c>
      <c r="H4" s="74">
        <v>8</v>
      </c>
      <c r="I4" s="301">
        <v>9</v>
      </c>
      <c r="J4" s="301">
        <v>9</v>
      </c>
      <c r="K4" s="301">
        <v>10</v>
      </c>
      <c r="L4" s="301">
        <v>11</v>
      </c>
      <c r="M4" s="301">
        <v>10</v>
      </c>
      <c r="N4" s="301">
        <v>12</v>
      </c>
      <c r="O4" s="301">
        <v>13</v>
      </c>
      <c r="P4" s="301">
        <v>14</v>
      </c>
      <c r="Q4" s="301">
        <v>15</v>
      </c>
      <c r="R4" s="301">
        <v>16</v>
      </c>
      <c r="S4" s="301">
        <v>17</v>
      </c>
      <c r="T4" s="301">
        <v>18</v>
      </c>
      <c r="U4" s="301">
        <v>19</v>
      </c>
      <c r="V4" s="301">
        <v>20</v>
      </c>
      <c r="W4" s="42">
        <v>21</v>
      </c>
    </row>
    <row r="5" spans="1:24" ht="15.75" hidden="1" customHeight="1">
      <c r="A5" s="44" t="s">
        <v>9</v>
      </c>
      <c r="B5" s="4" t="s">
        <v>10</v>
      </c>
      <c r="C5" s="5"/>
      <c r="D5" s="5"/>
      <c r="E5" s="6"/>
      <c r="F5" s="2"/>
      <c r="G5" s="2"/>
      <c r="H5" s="2"/>
      <c r="I5" s="2"/>
      <c r="J5" s="7">
        <v>20563295</v>
      </c>
      <c r="K5" s="7">
        <v>8287601</v>
      </c>
      <c r="L5" s="7">
        <v>7832930</v>
      </c>
      <c r="M5" s="7">
        <v>10318151</v>
      </c>
      <c r="N5" s="7">
        <v>9359874</v>
      </c>
      <c r="O5" s="7">
        <v>0</v>
      </c>
      <c r="P5" s="7"/>
      <c r="Q5" s="7"/>
      <c r="R5" s="7"/>
      <c r="S5" s="7"/>
      <c r="T5" s="7"/>
      <c r="U5" s="7"/>
      <c r="V5" s="7"/>
      <c r="W5" s="3"/>
    </row>
    <row r="6" spans="1:24" ht="17.25" hidden="1" customHeight="1">
      <c r="A6" s="45" t="s">
        <v>23</v>
      </c>
      <c r="B6" s="31" t="s">
        <v>86</v>
      </c>
      <c r="C6" s="5"/>
      <c r="D6" s="5"/>
      <c r="E6" s="6"/>
      <c r="F6" s="2"/>
      <c r="G6" s="2"/>
      <c r="H6" s="2"/>
      <c r="I6" s="2"/>
      <c r="J6" s="32">
        <f>J5-J16+353900</f>
        <v>17375123</v>
      </c>
      <c r="K6" s="32">
        <f>K5-K16</f>
        <v>6675681</v>
      </c>
      <c r="L6" s="32">
        <f>L5-L16</f>
        <v>7340110</v>
      </c>
      <c r="M6" s="32">
        <f>M5-M16</f>
        <v>10318151</v>
      </c>
      <c r="N6" s="32">
        <f>N5-N16</f>
        <v>9359874</v>
      </c>
      <c r="O6" s="32">
        <v>9359847</v>
      </c>
      <c r="P6" s="32"/>
      <c r="Q6" s="32"/>
      <c r="R6" s="32"/>
      <c r="S6" s="32"/>
      <c r="T6" s="32"/>
      <c r="U6" s="32"/>
      <c r="V6" s="32"/>
      <c r="W6" s="3"/>
    </row>
    <row r="7" spans="1:24" ht="15.75" hidden="1" customHeight="1">
      <c r="A7" s="44" t="s">
        <v>12</v>
      </c>
      <c r="B7" s="4" t="s">
        <v>13</v>
      </c>
      <c r="C7" s="5"/>
      <c r="D7" s="5"/>
      <c r="E7" s="6"/>
      <c r="F7" s="2"/>
      <c r="G7" s="2"/>
      <c r="H7" s="2"/>
      <c r="I7" s="2"/>
      <c r="J7" s="7" t="e">
        <f t="shared" ref="J7:O7" si="0">J8+J12+J10+J14</f>
        <v>#REF!</v>
      </c>
      <c r="K7" s="7" t="e">
        <f t="shared" si="0"/>
        <v>#REF!</v>
      </c>
      <c r="L7" s="7" t="e">
        <f t="shared" si="0"/>
        <v>#REF!</v>
      </c>
      <c r="M7" s="7" t="e">
        <f t="shared" si="0"/>
        <v>#REF!</v>
      </c>
      <c r="N7" s="7" t="e">
        <f t="shared" si="0"/>
        <v>#REF!</v>
      </c>
      <c r="O7" s="7" t="e">
        <f t="shared" si="0"/>
        <v>#REF!</v>
      </c>
      <c r="P7" s="7"/>
      <c r="Q7" s="7"/>
      <c r="R7" s="7"/>
      <c r="S7" s="7"/>
      <c r="T7" s="7"/>
      <c r="U7" s="7"/>
      <c r="V7" s="7"/>
      <c r="W7" s="3"/>
    </row>
    <row r="8" spans="1:24" ht="15.75" hidden="1" customHeight="1">
      <c r="A8" s="44" t="s">
        <v>14</v>
      </c>
      <c r="B8" s="29" t="s">
        <v>71</v>
      </c>
      <c r="C8" s="5"/>
      <c r="D8" s="5"/>
      <c r="E8" s="6"/>
      <c r="F8" s="2"/>
      <c r="G8" s="2"/>
      <c r="H8" s="2"/>
      <c r="I8" s="2"/>
      <c r="J8" s="30" t="e">
        <f>#REF!+J65+J77+J93+#REF!+J98+J104+J110+#REF!+J178+#REF!+J786-J103</f>
        <v>#REF!</v>
      </c>
      <c r="K8" s="30" t="e">
        <f>#REF!+K65+K77+K93+#REF!+K98+K104+K110+#REF!+K178+#REF!+K786-K103</f>
        <v>#REF!</v>
      </c>
      <c r="L8" s="30" t="e">
        <f>#REF!+L65+L77+L93+#REF!+L98+L104+L110+#REF!+L178+#REF!+L786-L103</f>
        <v>#REF!</v>
      </c>
      <c r="M8" s="30" t="e">
        <f>#REF!+M65+M77+M93+#REF!+M98+M104+M110+#REF!+M178+#REF!+M786-M103</f>
        <v>#REF!</v>
      </c>
      <c r="N8" s="30" t="e">
        <f>#REF!+N65+N77+N93+#REF!+N98+N104+N110+#REF!+N178+#REF!+N786-N103</f>
        <v>#REF!</v>
      </c>
      <c r="O8" s="30" t="e">
        <f>#REF!+O65+O77+O93+#REF!+O98+O104+O110+#REF!+O178+#REF!+O786-O103</f>
        <v>#REF!</v>
      </c>
      <c r="P8" s="30"/>
      <c r="Q8" s="30"/>
      <c r="R8" s="30"/>
      <c r="S8" s="30"/>
      <c r="T8" s="30"/>
      <c r="U8" s="30"/>
      <c r="V8" s="30"/>
      <c r="W8" s="3"/>
    </row>
    <row r="9" spans="1:24" s="23" customFormat="1" ht="12" hidden="1" customHeight="1">
      <c r="A9" s="21"/>
      <c r="B9" s="20" t="s">
        <v>87</v>
      </c>
      <c r="C9" s="18"/>
      <c r="D9" s="18"/>
      <c r="E9" s="19"/>
      <c r="F9" s="3"/>
      <c r="G9" s="3"/>
      <c r="H9" s="3"/>
      <c r="I9" s="3"/>
      <c r="J9" s="9" t="e">
        <f t="shared" ref="J9:O9" si="1">J6-J8</f>
        <v>#REF!</v>
      </c>
      <c r="K9" s="9" t="e">
        <f t="shared" si="1"/>
        <v>#REF!</v>
      </c>
      <c r="L9" s="9" t="e">
        <f t="shared" si="1"/>
        <v>#REF!</v>
      </c>
      <c r="M9" s="9" t="e">
        <f t="shared" si="1"/>
        <v>#REF!</v>
      </c>
      <c r="N9" s="9" t="e">
        <f t="shared" si="1"/>
        <v>#REF!</v>
      </c>
      <c r="O9" s="9" t="e">
        <f t="shared" si="1"/>
        <v>#REF!</v>
      </c>
      <c r="P9" s="9"/>
      <c r="Q9" s="9"/>
      <c r="R9" s="9"/>
      <c r="S9" s="9"/>
      <c r="T9" s="9"/>
      <c r="U9" s="9"/>
      <c r="V9" s="9"/>
      <c r="W9" s="3"/>
      <c r="X9" s="22"/>
    </row>
    <row r="10" spans="1:24" ht="14.25" hidden="1" customHeight="1">
      <c r="A10" s="46" t="s">
        <v>15</v>
      </c>
      <c r="B10" s="47" t="s">
        <v>83</v>
      </c>
      <c r="C10" s="5"/>
      <c r="D10" s="5"/>
      <c r="E10" s="6"/>
      <c r="F10" s="2"/>
      <c r="G10" s="2"/>
      <c r="H10" s="2"/>
      <c r="I10" s="2"/>
      <c r="J10" s="25">
        <f t="shared" ref="J10:N10" si="2">J183+J188+J245+J260+J265+J280+J300+J310++J320+J370+J410</f>
        <v>5222405</v>
      </c>
      <c r="K10" s="25">
        <f t="shared" si="2"/>
        <v>1001132</v>
      </c>
      <c r="L10" s="25">
        <f t="shared" si="2"/>
        <v>0</v>
      </c>
      <c r="M10" s="25">
        <f t="shared" si="2"/>
        <v>0</v>
      </c>
      <c r="N10" s="25">
        <f t="shared" si="2"/>
        <v>4027597</v>
      </c>
      <c r="O10" s="25">
        <f>O183+O188+O245+O260+O265+O280+O300+O310++P320+O370+O410</f>
        <v>1695000</v>
      </c>
      <c r="P10" s="25"/>
      <c r="Q10" s="25"/>
      <c r="R10" s="25"/>
      <c r="S10" s="25"/>
      <c r="T10" s="25"/>
      <c r="U10" s="25"/>
      <c r="V10" s="25"/>
      <c r="W10" s="3"/>
    </row>
    <row r="11" spans="1:24" s="23" customFormat="1" ht="14.25" hidden="1" customHeight="1">
      <c r="A11" s="21"/>
      <c r="B11" s="20" t="s">
        <v>88</v>
      </c>
      <c r="C11" s="18"/>
      <c r="D11" s="18"/>
      <c r="E11" s="19"/>
      <c r="F11" s="3"/>
      <c r="G11" s="3"/>
      <c r="H11" s="3"/>
      <c r="I11" s="3"/>
      <c r="J11" s="9" t="e">
        <f t="shared" ref="J11:O11" si="3">J9-J10</f>
        <v>#REF!</v>
      </c>
      <c r="K11" s="9" t="e">
        <f t="shared" si="3"/>
        <v>#REF!</v>
      </c>
      <c r="L11" s="9" t="e">
        <f t="shared" si="3"/>
        <v>#REF!</v>
      </c>
      <c r="M11" s="9" t="e">
        <f t="shared" si="3"/>
        <v>#REF!</v>
      </c>
      <c r="N11" s="9" t="e">
        <f t="shared" si="3"/>
        <v>#REF!</v>
      </c>
      <c r="O11" s="9" t="e">
        <f t="shared" si="3"/>
        <v>#REF!</v>
      </c>
      <c r="P11" s="9"/>
      <c r="Q11" s="9"/>
      <c r="R11" s="9"/>
      <c r="S11" s="9"/>
      <c r="T11" s="9"/>
      <c r="U11" s="9"/>
      <c r="V11" s="9"/>
      <c r="W11" s="3"/>
      <c r="X11" s="22"/>
    </row>
    <row r="12" spans="1:24" ht="18" hidden="1" customHeight="1">
      <c r="A12" s="46" t="s">
        <v>16</v>
      </c>
      <c r="B12" s="48" t="s">
        <v>84</v>
      </c>
      <c r="C12" s="5"/>
      <c r="D12" s="5"/>
      <c r="E12" s="6"/>
      <c r="F12" s="2"/>
      <c r="G12" s="2"/>
      <c r="H12" s="2"/>
      <c r="I12" s="2"/>
      <c r="J12" s="24">
        <f t="shared" ref="J12:O12" si="4">J199+J204+J230+J305+J605+J660+J665+J360+J405</f>
        <v>1375741</v>
      </c>
      <c r="K12" s="24">
        <f t="shared" si="4"/>
        <v>1239518</v>
      </c>
      <c r="L12" s="24">
        <f t="shared" si="4"/>
        <v>0</v>
      </c>
      <c r="M12" s="24">
        <f t="shared" si="4"/>
        <v>0</v>
      </c>
      <c r="N12" s="24">
        <f t="shared" si="4"/>
        <v>1360000</v>
      </c>
      <c r="O12" s="24">
        <f t="shared" si="4"/>
        <v>2363000</v>
      </c>
      <c r="P12" s="24"/>
      <c r="Q12" s="24"/>
      <c r="R12" s="24"/>
      <c r="S12" s="24"/>
      <c r="T12" s="24"/>
      <c r="U12" s="24"/>
      <c r="V12" s="24"/>
      <c r="W12" s="3"/>
    </row>
    <row r="13" spans="1:24" s="23" customFormat="1" ht="15.75" hidden="1" customHeight="1">
      <c r="A13" s="21"/>
      <c r="B13" s="20" t="s">
        <v>89</v>
      </c>
      <c r="C13" s="18"/>
      <c r="D13" s="18"/>
      <c r="E13" s="19"/>
      <c r="F13" s="3"/>
      <c r="G13" s="3"/>
      <c r="H13" s="3"/>
      <c r="I13" s="3"/>
      <c r="J13" s="9" t="e">
        <f t="shared" ref="J13:O13" si="5">J11-J12</f>
        <v>#REF!</v>
      </c>
      <c r="K13" s="9" t="e">
        <f t="shared" si="5"/>
        <v>#REF!</v>
      </c>
      <c r="L13" s="9" t="e">
        <f t="shared" si="5"/>
        <v>#REF!</v>
      </c>
      <c r="M13" s="9" t="e">
        <f t="shared" si="5"/>
        <v>#REF!</v>
      </c>
      <c r="N13" s="9" t="e">
        <f t="shared" si="5"/>
        <v>#REF!</v>
      </c>
      <c r="O13" s="9" t="e">
        <f t="shared" si="5"/>
        <v>#REF!</v>
      </c>
      <c r="P13" s="9"/>
      <c r="Q13" s="9"/>
      <c r="R13" s="9"/>
      <c r="S13" s="9"/>
      <c r="T13" s="9"/>
      <c r="U13" s="9"/>
      <c r="V13" s="9"/>
      <c r="W13" s="3"/>
      <c r="X13" s="22"/>
    </row>
    <row r="14" spans="1:24" ht="19.5" hidden="1" customHeight="1">
      <c r="A14" s="46" t="s">
        <v>73</v>
      </c>
      <c r="B14" s="49" t="s">
        <v>72</v>
      </c>
      <c r="C14" s="5"/>
      <c r="D14" s="5"/>
      <c r="E14" s="6"/>
      <c r="F14" s="2"/>
      <c r="G14" s="2"/>
      <c r="H14" s="2"/>
      <c r="I14" s="2"/>
      <c r="J14" s="8">
        <f t="shared" ref="J14:O14" si="6">J193+J250+J270+J275+J290+J295+J315+J325+J330+J335+J340+J345+J350+J355+J360+J365+J375+J405+J415+J590+J751+J756+J761+J776+J781</f>
        <v>408844</v>
      </c>
      <c r="K14" s="8">
        <f t="shared" si="6"/>
        <v>280813</v>
      </c>
      <c r="L14" s="8">
        <f t="shared" si="6"/>
        <v>0</v>
      </c>
      <c r="M14" s="8">
        <f t="shared" si="6"/>
        <v>0</v>
      </c>
      <c r="N14" s="8">
        <f t="shared" si="6"/>
        <v>699000</v>
      </c>
      <c r="O14" s="8">
        <f t="shared" si="6"/>
        <v>2300000</v>
      </c>
      <c r="P14" s="8"/>
      <c r="Q14" s="8"/>
      <c r="R14" s="8"/>
      <c r="S14" s="8"/>
      <c r="T14" s="8"/>
      <c r="U14" s="8"/>
      <c r="V14" s="8"/>
      <c r="W14" s="3"/>
    </row>
    <row r="15" spans="1:24" ht="14.25" hidden="1" customHeight="1">
      <c r="A15" s="46"/>
      <c r="B15" s="35" t="s">
        <v>90</v>
      </c>
      <c r="C15" s="36"/>
      <c r="D15" s="36"/>
      <c r="E15" s="37"/>
      <c r="F15" s="38"/>
      <c r="G15" s="38"/>
      <c r="H15" s="38"/>
      <c r="I15" s="38"/>
      <c r="J15" s="39" t="e">
        <f t="shared" ref="J15:O15" si="7">SUM(J13-J14)</f>
        <v>#REF!</v>
      </c>
      <c r="K15" s="39" t="e">
        <f t="shared" si="7"/>
        <v>#REF!</v>
      </c>
      <c r="L15" s="39" t="e">
        <f t="shared" si="7"/>
        <v>#REF!</v>
      </c>
      <c r="M15" s="39" t="e">
        <f t="shared" si="7"/>
        <v>#REF!</v>
      </c>
      <c r="N15" s="39" t="e">
        <f t="shared" si="7"/>
        <v>#REF!</v>
      </c>
      <c r="O15" s="39" t="e">
        <f t="shared" si="7"/>
        <v>#REF!</v>
      </c>
      <c r="P15" s="39"/>
      <c r="Q15" s="39"/>
      <c r="R15" s="39"/>
      <c r="S15" s="39"/>
      <c r="T15" s="39"/>
      <c r="U15" s="39"/>
      <c r="V15" s="39"/>
      <c r="W15" s="3"/>
    </row>
    <row r="16" spans="1:24" ht="25.5" hidden="1" customHeight="1">
      <c r="A16" s="50">
        <v>3</v>
      </c>
      <c r="B16" s="51" t="s">
        <v>82</v>
      </c>
      <c r="C16" s="33"/>
      <c r="D16" s="33"/>
      <c r="E16" s="33"/>
      <c r="F16" s="52"/>
      <c r="G16" s="33"/>
      <c r="H16" s="33"/>
      <c r="I16" s="33"/>
      <c r="J16" s="34">
        <v>3542072</v>
      </c>
      <c r="K16" s="34">
        <v>1611920</v>
      </c>
      <c r="L16" s="34">
        <v>492820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27"/>
    </row>
    <row r="17" spans="1:197" ht="10.5" hidden="1" customHeight="1">
      <c r="A17" s="50"/>
      <c r="B17" s="53" t="s">
        <v>85</v>
      </c>
      <c r="C17" s="28"/>
      <c r="D17" s="28"/>
      <c r="E17" s="28"/>
      <c r="F17" s="54"/>
      <c r="G17" s="28"/>
      <c r="H17" s="28"/>
      <c r="I17" s="26"/>
      <c r="J17" s="26" t="e">
        <f>#REF!+J400+J420+#REF!+#REF!+#REF!+J766+J771+J103</f>
        <v>#REF!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</row>
    <row r="18" spans="1:197" ht="24.75" customHeight="1">
      <c r="A18" s="78" t="s">
        <v>17</v>
      </c>
      <c r="B18" s="488" t="s">
        <v>18</v>
      </c>
      <c r="C18" s="488"/>
      <c r="D18" s="488"/>
      <c r="E18" s="488"/>
      <c r="F18" s="281">
        <f>F19+F20</f>
        <v>127427508.72</v>
      </c>
      <c r="G18" s="80" t="s">
        <v>11</v>
      </c>
      <c r="H18" s="80" t="s">
        <v>11</v>
      </c>
      <c r="I18" s="80" t="s">
        <v>11</v>
      </c>
      <c r="J18" s="79" t="e">
        <f>J21+J121+J136</f>
        <v>#REF!</v>
      </c>
      <c r="K18" s="81" t="e">
        <f t="shared" ref="K18:V18" si="8">K19+K20</f>
        <v>#REF!</v>
      </c>
      <c r="L18" s="79">
        <f t="shared" si="8"/>
        <v>0</v>
      </c>
      <c r="M18" s="309" t="e">
        <f t="shared" si="8"/>
        <v>#REF!</v>
      </c>
      <c r="N18" s="79">
        <f t="shared" si="8"/>
        <v>22289783</v>
      </c>
      <c r="O18" s="79">
        <f t="shared" si="8"/>
        <v>13704851</v>
      </c>
      <c r="P18" s="13">
        <f t="shared" si="8"/>
        <v>13937561</v>
      </c>
      <c r="Q18" s="13">
        <f t="shared" si="8"/>
        <v>13519998</v>
      </c>
      <c r="R18" s="13">
        <f t="shared" si="8"/>
        <v>8399186</v>
      </c>
      <c r="S18" s="13">
        <f t="shared" si="8"/>
        <v>6129638</v>
      </c>
      <c r="T18" s="13">
        <f t="shared" si="8"/>
        <v>2900089</v>
      </c>
      <c r="U18" s="13">
        <f t="shared" si="8"/>
        <v>2320541</v>
      </c>
      <c r="V18" s="13">
        <f t="shared" si="8"/>
        <v>54789</v>
      </c>
      <c r="W18" s="75">
        <f>W19+W20</f>
        <v>83256436</v>
      </c>
    </row>
    <row r="19" spans="1:197" ht="13.5" customHeight="1">
      <c r="A19" s="10" t="s">
        <v>19</v>
      </c>
      <c r="B19" s="489" t="s">
        <v>20</v>
      </c>
      <c r="C19" s="489"/>
      <c r="D19" s="489"/>
      <c r="E19" s="489"/>
      <c r="F19" s="285">
        <f>F22+F137+F122</f>
        <v>6078194</v>
      </c>
      <c r="G19" s="82"/>
      <c r="H19" s="82"/>
      <c r="I19" s="82"/>
      <c r="J19" s="43" t="e">
        <f>J22+J137</f>
        <v>#REF!</v>
      </c>
      <c r="K19" s="76" t="e">
        <f t="shared" ref="K19:W19" si="9">K22+K137+K122</f>
        <v>#REF!</v>
      </c>
      <c r="L19" s="43">
        <f t="shared" si="9"/>
        <v>0</v>
      </c>
      <c r="M19" s="308">
        <f t="shared" si="9"/>
        <v>0</v>
      </c>
      <c r="N19" s="43">
        <f t="shared" si="9"/>
        <v>826181</v>
      </c>
      <c r="O19" s="43">
        <f t="shared" si="9"/>
        <v>696331</v>
      </c>
      <c r="P19" s="43">
        <f t="shared" si="9"/>
        <v>616783</v>
      </c>
      <c r="Q19" s="43">
        <f t="shared" si="9"/>
        <v>438398</v>
      </c>
      <c r="R19" s="43">
        <f t="shared" si="9"/>
        <v>358849</v>
      </c>
      <c r="S19" s="43">
        <f t="shared" si="9"/>
        <v>279301</v>
      </c>
      <c r="T19" s="43">
        <f t="shared" si="9"/>
        <v>199752</v>
      </c>
      <c r="U19" s="43">
        <f t="shared" si="9"/>
        <v>120204</v>
      </c>
      <c r="V19" s="43">
        <f t="shared" si="9"/>
        <v>6427</v>
      </c>
      <c r="W19" s="76">
        <f t="shared" si="9"/>
        <v>3542226</v>
      </c>
    </row>
    <row r="20" spans="1:197" ht="13.5" customHeight="1">
      <c r="A20" s="10" t="s">
        <v>21</v>
      </c>
      <c r="B20" s="489" t="s">
        <v>22</v>
      </c>
      <c r="C20" s="489"/>
      <c r="D20" s="489"/>
      <c r="E20" s="489"/>
      <c r="F20" s="282">
        <f>F59+F129+F168</f>
        <v>121349314.72</v>
      </c>
      <c r="G20" s="82" t="s">
        <v>11</v>
      </c>
      <c r="H20" s="82" t="s">
        <v>11</v>
      </c>
      <c r="I20" s="82" t="s">
        <v>11</v>
      </c>
      <c r="J20" s="43" t="e">
        <f>J59+J168</f>
        <v>#REF!</v>
      </c>
      <c r="K20" s="76" t="e">
        <f t="shared" ref="K20:V20" si="10">K59+K168+K129</f>
        <v>#REF!</v>
      </c>
      <c r="L20" s="43">
        <f t="shared" si="10"/>
        <v>0</v>
      </c>
      <c r="M20" s="308" t="e">
        <f t="shared" si="10"/>
        <v>#REF!</v>
      </c>
      <c r="N20" s="43">
        <f t="shared" si="10"/>
        <v>21463602</v>
      </c>
      <c r="O20" s="43">
        <f t="shared" si="10"/>
        <v>13008520</v>
      </c>
      <c r="P20" s="43">
        <f t="shared" si="10"/>
        <v>13320778</v>
      </c>
      <c r="Q20" s="43">
        <f t="shared" si="10"/>
        <v>13081600</v>
      </c>
      <c r="R20" s="43">
        <f t="shared" si="10"/>
        <v>8040337</v>
      </c>
      <c r="S20" s="43">
        <f t="shared" si="10"/>
        <v>5850337</v>
      </c>
      <c r="T20" s="43">
        <f t="shared" si="10"/>
        <v>2700337</v>
      </c>
      <c r="U20" s="43">
        <f t="shared" si="10"/>
        <v>2200337</v>
      </c>
      <c r="V20" s="43">
        <f t="shared" si="10"/>
        <v>48362</v>
      </c>
      <c r="W20" s="83">
        <f>W59+W129+W168</f>
        <v>79714210</v>
      </c>
    </row>
    <row r="21" spans="1:197" ht="39.75" customHeight="1">
      <c r="A21" s="11" t="s">
        <v>23</v>
      </c>
      <c r="B21" s="490" t="s">
        <v>24</v>
      </c>
      <c r="C21" s="490"/>
      <c r="D21" s="490"/>
      <c r="E21" s="490"/>
      <c r="F21" s="281">
        <f>F22+F59</f>
        <v>5628383</v>
      </c>
      <c r="G21" s="12" t="s">
        <v>11</v>
      </c>
      <c r="H21" s="12" t="s">
        <v>11</v>
      </c>
      <c r="I21" s="12" t="s">
        <v>11</v>
      </c>
      <c r="J21" s="13" t="e">
        <f t="shared" ref="J21:V21" si="11">J22+J59</f>
        <v>#REF!</v>
      </c>
      <c r="K21" s="13" t="e">
        <f t="shared" si="11"/>
        <v>#REF!</v>
      </c>
      <c r="L21" s="13">
        <f t="shared" si="11"/>
        <v>0</v>
      </c>
      <c r="M21" s="296">
        <f t="shared" si="11"/>
        <v>0</v>
      </c>
      <c r="N21" s="13">
        <f t="shared" si="11"/>
        <v>4115280</v>
      </c>
      <c r="O21" s="13">
        <f t="shared" si="11"/>
        <v>1317210</v>
      </c>
      <c r="P21" s="13">
        <f t="shared" si="11"/>
        <v>70736</v>
      </c>
      <c r="Q21" s="13">
        <f t="shared" si="11"/>
        <v>0</v>
      </c>
      <c r="R21" s="13">
        <f t="shared" si="11"/>
        <v>0</v>
      </c>
      <c r="S21" s="13">
        <f t="shared" si="11"/>
        <v>0</v>
      </c>
      <c r="T21" s="13">
        <f t="shared" si="11"/>
        <v>0</v>
      </c>
      <c r="U21" s="13">
        <f t="shared" si="11"/>
        <v>0</v>
      </c>
      <c r="V21" s="13">
        <f t="shared" si="11"/>
        <v>0</v>
      </c>
      <c r="W21" s="75">
        <f>W22+W59</f>
        <v>5503226</v>
      </c>
    </row>
    <row r="22" spans="1:197" ht="13.5" customHeight="1">
      <c r="A22" s="56" t="s">
        <v>25</v>
      </c>
      <c r="B22" s="467" t="s">
        <v>20</v>
      </c>
      <c r="C22" s="467"/>
      <c r="D22" s="467"/>
      <c r="E22" s="467"/>
      <c r="F22" s="283">
        <f>F23+F30</f>
        <v>338433</v>
      </c>
      <c r="G22" s="56"/>
      <c r="H22" s="56"/>
      <c r="I22" s="56"/>
      <c r="J22" s="57">
        <f>J29+J37+J42+J47</f>
        <v>757473</v>
      </c>
      <c r="K22" s="57">
        <f>K42+K47</f>
        <v>124300</v>
      </c>
      <c r="L22" s="57">
        <f t="shared" ref="L22:M22" si="12">L29+L42+L47+L58</f>
        <v>0</v>
      </c>
      <c r="M22" s="280">
        <f t="shared" si="12"/>
        <v>0</v>
      </c>
      <c r="N22" s="57">
        <f t="shared" ref="N22:V22" si="13">N29+N37</f>
        <v>118277</v>
      </c>
      <c r="O22" s="57">
        <f t="shared" si="13"/>
        <v>70736</v>
      </c>
      <c r="P22" s="57">
        <f t="shared" si="13"/>
        <v>70736</v>
      </c>
      <c r="Q22" s="57">
        <f t="shared" si="13"/>
        <v>0</v>
      </c>
      <c r="R22" s="57">
        <f t="shared" si="13"/>
        <v>0</v>
      </c>
      <c r="S22" s="57">
        <f t="shared" si="13"/>
        <v>0</v>
      </c>
      <c r="T22" s="57">
        <f t="shared" si="13"/>
        <v>0</v>
      </c>
      <c r="U22" s="57">
        <f t="shared" si="13"/>
        <v>0</v>
      </c>
      <c r="V22" s="57">
        <f t="shared" si="13"/>
        <v>0</v>
      </c>
      <c r="W22" s="280">
        <f>W23+W30</f>
        <v>259749</v>
      </c>
    </row>
    <row r="23" spans="1:197" ht="15.75" customHeight="1">
      <c r="A23" s="339">
        <v>1</v>
      </c>
      <c r="B23" s="457" t="s">
        <v>242</v>
      </c>
      <c r="C23" s="341">
        <v>2024</v>
      </c>
      <c r="D23" s="341">
        <v>2026</v>
      </c>
      <c r="E23" s="463" t="s">
        <v>251</v>
      </c>
      <c r="F23" s="493">
        <f>W23+32459</f>
        <v>80000</v>
      </c>
      <c r="G23" s="481" t="s">
        <v>244</v>
      </c>
      <c r="H23" s="90">
        <v>4309</v>
      </c>
      <c r="I23" s="60" t="s">
        <v>28</v>
      </c>
      <c r="J23" s="77"/>
      <c r="K23" s="87"/>
      <c r="L23" s="87"/>
      <c r="M23" s="172"/>
      <c r="N23" s="84"/>
      <c r="O23" s="85"/>
      <c r="P23" s="85"/>
      <c r="Q23" s="85"/>
      <c r="R23" s="85"/>
      <c r="S23" s="85"/>
      <c r="T23" s="85"/>
      <c r="U23" s="85"/>
      <c r="V23" s="85"/>
      <c r="W23" s="445">
        <f>SUM(L29:O29)</f>
        <v>47541</v>
      </c>
      <c r="X23" s="40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</row>
    <row r="24" spans="1:197" ht="15.75" customHeight="1">
      <c r="A24" s="339"/>
      <c r="B24" s="457"/>
      <c r="C24" s="341"/>
      <c r="D24" s="341"/>
      <c r="E24" s="463"/>
      <c r="F24" s="493"/>
      <c r="G24" s="481"/>
      <c r="H24" s="90">
        <v>4309</v>
      </c>
      <c r="I24" s="61" t="s">
        <v>31</v>
      </c>
      <c r="J24" s="87">
        <v>11071</v>
      </c>
      <c r="K24" s="87">
        <v>18645</v>
      </c>
      <c r="L24" s="87"/>
      <c r="M24" s="172"/>
      <c r="N24" s="84">
        <v>2918</v>
      </c>
      <c r="O24" s="63"/>
      <c r="P24" s="63"/>
      <c r="Q24" s="63"/>
      <c r="R24" s="63"/>
      <c r="S24" s="63"/>
      <c r="T24" s="63"/>
      <c r="U24" s="63"/>
      <c r="V24" s="63"/>
      <c r="W24" s="445"/>
      <c r="X24" s="40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</row>
    <row r="25" spans="1:197" ht="12.75" customHeight="1">
      <c r="A25" s="339"/>
      <c r="B25" s="457"/>
      <c r="C25" s="341"/>
      <c r="D25" s="341"/>
      <c r="E25" s="463"/>
      <c r="F25" s="493"/>
      <c r="G25" s="481"/>
      <c r="H25" s="90">
        <v>4307</v>
      </c>
      <c r="I25" s="61" t="s">
        <v>30</v>
      </c>
      <c r="J25" s="84">
        <v>62733</v>
      </c>
      <c r="K25" s="84">
        <v>105655</v>
      </c>
      <c r="L25" s="84"/>
      <c r="M25" s="174"/>
      <c r="N25" s="84">
        <v>9082</v>
      </c>
      <c r="O25" s="63"/>
      <c r="P25" s="63"/>
      <c r="Q25" s="63"/>
      <c r="R25" s="63"/>
      <c r="S25" s="63"/>
      <c r="T25" s="63"/>
      <c r="U25" s="63"/>
      <c r="V25" s="63"/>
      <c r="W25" s="445"/>
      <c r="X25" s="40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</row>
    <row r="26" spans="1:197" ht="15.75" customHeight="1">
      <c r="A26" s="339"/>
      <c r="B26" s="457"/>
      <c r="C26" s="341"/>
      <c r="D26" s="341"/>
      <c r="E26" s="463"/>
      <c r="F26" s="493"/>
      <c r="G26" s="481"/>
      <c r="H26" s="90">
        <v>4709</v>
      </c>
      <c r="I26" s="60" t="s">
        <v>28</v>
      </c>
      <c r="J26" s="84"/>
      <c r="K26" s="84"/>
      <c r="L26" s="84"/>
      <c r="M26" s="174"/>
      <c r="N26" s="84"/>
      <c r="O26" s="63"/>
      <c r="P26" s="63"/>
      <c r="Q26" s="63"/>
      <c r="R26" s="63"/>
      <c r="S26" s="63"/>
      <c r="T26" s="63"/>
      <c r="U26" s="63"/>
      <c r="V26" s="63"/>
      <c r="W26" s="445"/>
      <c r="X26" s="40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1:197" ht="15.75" customHeight="1">
      <c r="A27" s="339"/>
      <c r="B27" s="457"/>
      <c r="C27" s="341"/>
      <c r="D27" s="341"/>
      <c r="E27" s="463"/>
      <c r="F27" s="493"/>
      <c r="G27" s="481"/>
      <c r="H27" s="90">
        <v>4709</v>
      </c>
      <c r="I27" s="61" t="s">
        <v>31</v>
      </c>
      <c r="J27" s="84"/>
      <c r="K27" s="84"/>
      <c r="L27" s="84"/>
      <c r="M27" s="174"/>
      <c r="N27" s="84">
        <v>8644</v>
      </c>
      <c r="O27" s="63"/>
      <c r="P27" s="63"/>
      <c r="Q27" s="63"/>
      <c r="R27" s="63"/>
      <c r="S27" s="63"/>
      <c r="T27" s="63"/>
      <c r="U27" s="63"/>
      <c r="V27" s="63"/>
      <c r="W27" s="445"/>
      <c r="X27" s="40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1:197" ht="15.75" customHeight="1">
      <c r="A28" s="339"/>
      <c r="B28" s="457"/>
      <c r="C28" s="341"/>
      <c r="D28" s="341"/>
      <c r="E28" s="463"/>
      <c r="F28" s="493"/>
      <c r="G28" s="481"/>
      <c r="H28" s="90">
        <v>4707</v>
      </c>
      <c r="I28" s="61" t="s">
        <v>30</v>
      </c>
      <c r="J28" s="63"/>
      <c r="K28" s="62"/>
      <c r="L28" s="62"/>
      <c r="M28" s="175"/>
      <c r="N28" s="84">
        <v>26897</v>
      </c>
      <c r="O28" s="63"/>
      <c r="P28" s="63"/>
      <c r="Q28" s="63"/>
      <c r="R28" s="63"/>
      <c r="S28" s="63"/>
      <c r="T28" s="63"/>
      <c r="U28" s="63"/>
      <c r="V28" s="63"/>
      <c r="W28" s="445"/>
      <c r="X28" s="40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</row>
    <row r="29" spans="1:197" ht="13.5" customHeight="1">
      <c r="A29" s="339"/>
      <c r="B29" s="457"/>
      <c r="C29" s="341"/>
      <c r="D29" s="341"/>
      <c r="E29" s="463"/>
      <c r="F29" s="493"/>
      <c r="G29" s="481"/>
      <c r="H29" s="90"/>
      <c r="I29" s="64" t="s">
        <v>26</v>
      </c>
      <c r="J29" s="65">
        <f t="shared" ref="J29:N29" si="14">SUM(J23:J28)</f>
        <v>73804</v>
      </c>
      <c r="K29" s="65">
        <f t="shared" si="14"/>
        <v>124300</v>
      </c>
      <c r="L29" s="65">
        <f t="shared" si="14"/>
        <v>0</v>
      </c>
      <c r="M29" s="227">
        <f t="shared" si="14"/>
        <v>0</v>
      </c>
      <c r="N29" s="161">
        <f t="shared" si="14"/>
        <v>47541</v>
      </c>
      <c r="O29" s="66"/>
      <c r="P29" s="66"/>
      <c r="Q29" s="66"/>
      <c r="R29" s="66"/>
      <c r="S29" s="66"/>
      <c r="T29" s="66"/>
      <c r="U29" s="66"/>
      <c r="V29" s="66"/>
      <c r="W29" s="445"/>
      <c r="X29" s="40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</row>
    <row r="30" spans="1:197" ht="14.25" customHeight="1">
      <c r="A30" s="339">
        <v>2</v>
      </c>
      <c r="B30" s="363" t="s">
        <v>255</v>
      </c>
      <c r="C30" s="382">
        <v>2025</v>
      </c>
      <c r="D30" s="382">
        <v>2028</v>
      </c>
      <c r="E30" s="491" t="s">
        <v>254</v>
      </c>
      <c r="F30" s="483">
        <f>W30+ 46225</f>
        <v>258433</v>
      </c>
      <c r="G30" s="419">
        <v>85295</v>
      </c>
      <c r="H30" s="86"/>
      <c r="I30" s="61" t="s">
        <v>31</v>
      </c>
      <c r="J30" s="106">
        <v>53876</v>
      </c>
      <c r="K30" s="106"/>
      <c r="L30" s="106"/>
      <c r="M30" s="278"/>
      <c r="N30" s="333">
        <v>7446</v>
      </c>
      <c r="O30" s="333">
        <v>7446</v>
      </c>
      <c r="P30" s="333">
        <v>7446</v>
      </c>
      <c r="Q30" s="107"/>
      <c r="R30" s="107"/>
      <c r="S30" s="107"/>
      <c r="T30" s="107"/>
      <c r="U30" s="107"/>
      <c r="V30" s="107"/>
      <c r="W30" s="445">
        <f>SUM(L37:P37)</f>
        <v>212208</v>
      </c>
      <c r="X30" s="40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</row>
    <row r="31" spans="1:197" ht="14.25" customHeight="1">
      <c r="A31" s="339"/>
      <c r="B31" s="366"/>
      <c r="C31" s="382"/>
      <c r="D31" s="382"/>
      <c r="E31" s="491"/>
      <c r="F31" s="483"/>
      <c r="G31" s="419"/>
      <c r="H31" s="86"/>
      <c r="I31" s="61" t="s">
        <v>30</v>
      </c>
      <c r="J31" s="106"/>
      <c r="K31" s="107"/>
      <c r="L31" s="107"/>
      <c r="M31" s="278"/>
      <c r="N31" s="333">
        <v>63290</v>
      </c>
      <c r="O31" s="333">
        <v>63290</v>
      </c>
      <c r="P31" s="333">
        <v>63290</v>
      </c>
      <c r="Q31" s="107"/>
      <c r="R31" s="107"/>
      <c r="S31" s="107"/>
      <c r="T31" s="107"/>
      <c r="U31" s="107"/>
      <c r="V31" s="107"/>
      <c r="W31" s="445"/>
      <c r="X31" s="40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</row>
    <row r="32" spans="1:197" ht="14.25" customHeight="1">
      <c r="A32" s="339"/>
      <c r="B32" s="366"/>
      <c r="C32" s="382"/>
      <c r="D32" s="382"/>
      <c r="E32" s="491"/>
      <c r="F32" s="483"/>
      <c r="G32" s="419"/>
      <c r="H32" s="86"/>
      <c r="I32" s="58"/>
      <c r="J32" s="107"/>
      <c r="K32" s="107"/>
      <c r="L32" s="107"/>
      <c r="M32" s="278"/>
      <c r="N32" s="107"/>
      <c r="O32" s="107"/>
      <c r="P32" s="107"/>
      <c r="Q32" s="107"/>
      <c r="R32" s="107"/>
      <c r="S32" s="107"/>
      <c r="T32" s="107"/>
      <c r="U32" s="107"/>
      <c r="V32" s="107"/>
      <c r="W32" s="445"/>
      <c r="X32" s="40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1:197" ht="14.25" hidden="1" customHeight="1">
      <c r="A33" s="339"/>
      <c r="B33" s="366"/>
      <c r="C33" s="382"/>
      <c r="D33" s="382"/>
      <c r="E33" s="491"/>
      <c r="F33" s="483"/>
      <c r="G33" s="419"/>
      <c r="H33" s="86"/>
      <c r="I33" s="58"/>
      <c r="J33" s="107"/>
      <c r="K33" s="107"/>
      <c r="L33" s="107"/>
      <c r="M33" s="278"/>
      <c r="N33" s="107"/>
      <c r="O33" s="107"/>
      <c r="P33" s="107"/>
      <c r="Q33" s="107"/>
      <c r="R33" s="107"/>
      <c r="S33" s="107"/>
      <c r="T33" s="107"/>
      <c r="U33" s="107"/>
      <c r="V33" s="107"/>
      <c r="W33" s="445"/>
      <c r="X33" s="40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</row>
    <row r="34" spans="1:197" ht="14.25" hidden="1" customHeight="1">
      <c r="A34" s="339"/>
      <c r="B34" s="366"/>
      <c r="C34" s="382"/>
      <c r="D34" s="382"/>
      <c r="E34" s="491"/>
      <c r="F34" s="483"/>
      <c r="G34" s="419"/>
      <c r="H34" s="86"/>
      <c r="I34" s="58"/>
      <c r="J34" s="107"/>
      <c r="K34" s="107"/>
      <c r="L34" s="107"/>
      <c r="M34" s="278"/>
      <c r="N34" s="107"/>
      <c r="O34" s="107"/>
      <c r="P34" s="107"/>
      <c r="Q34" s="107"/>
      <c r="R34" s="107"/>
      <c r="S34" s="107"/>
      <c r="T34" s="107"/>
      <c r="U34" s="107"/>
      <c r="V34" s="107"/>
      <c r="W34" s="445"/>
      <c r="X34" s="40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</row>
    <row r="35" spans="1:197" ht="14.25" hidden="1" customHeight="1">
      <c r="A35" s="339"/>
      <c r="B35" s="366"/>
      <c r="C35" s="382"/>
      <c r="D35" s="382"/>
      <c r="E35" s="491"/>
      <c r="F35" s="483"/>
      <c r="G35" s="419"/>
      <c r="H35" s="86"/>
      <c r="I35" s="58"/>
      <c r="J35" s="107"/>
      <c r="K35" s="107"/>
      <c r="L35" s="107"/>
      <c r="M35" s="278"/>
      <c r="N35" s="107"/>
      <c r="O35" s="107"/>
      <c r="P35" s="107"/>
      <c r="Q35" s="107"/>
      <c r="R35" s="107"/>
      <c r="S35" s="107"/>
      <c r="T35" s="107"/>
      <c r="U35" s="107"/>
      <c r="V35" s="107"/>
      <c r="W35" s="445"/>
      <c r="X35" s="40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1:197" ht="14.25" hidden="1" customHeight="1">
      <c r="A36" s="339"/>
      <c r="B36" s="366"/>
      <c r="C36" s="382"/>
      <c r="D36" s="382"/>
      <c r="E36" s="491"/>
      <c r="F36" s="483"/>
      <c r="G36" s="419"/>
      <c r="H36" s="86"/>
      <c r="I36" s="58"/>
      <c r="J36" s="107"/>
      <c r="K36" s="107"/>
      <c r="L36" s="107"/>
      <c r="M36" s="278"/>
      <c r="N36" s="107"/>
      <c r="O36" s="107"/>
      <c r="P36" s="107"/>
      <c r="Q36" s="107"/>
      <c r="R36" s="107"/>
      <c r="S36" s="107"/>
      <c r="T36" s="107"/>
      <c r="U36" s="107"/>
      <c r="V36" s="107"/>
      <c r="W36" s="445"/>
      <c r="X36" s="40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</row>
    <row r="37" spans="1:197" ht="15.75" customHeight="1">
      <c r="A37" s="339"/>
      <c r="B37" s="366"/>
      <c r="C37" s="382"/>
      <c r="D37" s="382"/>
      <c r="E37" s="491"/>
      <c r="F37" s="483"/>
      <c r="G37" s="419"/>
      <c r="H37" s="86"/>
      <c r="I37" s="59" t="s">
        <v>26</v>
      </c>
      <c r="J37" s="109">
        <f t="shared" ref="J37:V37" si="15">J30+J31+J32+J33</f>
        <v>53876</v>
      </c>
      <c r="K37" s="109">
        <f t="shared" si="15"/>
        <v>0</v>
      </c>
      <c r="L37" s="109">
        <f t="shared" si="15"/>
        <v>0</v>
      </c>
      <c r="M37" s="130">
        <f t="shared" si="15"/>
        <v>0</v>
      </c>
      <c r="N37" s="335">
        <f t="shared" si="15"/>
        <v>70736</v>
      </c>
      <c r="O37" s="335">
        <f t="shared" si="15"/>
        <v>70736</v>
      </c>
      <c r="P37" s="335">
        <f t="shared" si="15"/>
        <v>70736</v>
      </c>
      <c r="Q37" s="259">
        <f t="shared" si="15"/>
        <v>0</v>
      </c>
      <c r="R37" s="259">
        <f t="shared" si="15"/>
        <v>0</v>
      </c>
      <c r="S37" s="259">
        <f t="shared" si="15"/>
        <v>0</v>
      </c>
      <c r="T37" s="259">
        <f t="shared" si="15"/>
        <v>0</v>
      </c>
      <c r="U37" s="259">
        <f t="shared" si="15"/>
        <v>0</v>
      </c>
      <c r="V37" s="259">
        <f t="shared" si="15"/>
        <v>0</v>
      </c>
      <c r="W37" s="445"/>
      <c r="X37" s="40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</row>
    <row r="38" spans="1:197" ht="15" hidden="1" customHeight="1">
      <c r="A38" s="485">
        <v>1</v>
      </c>
      <c r="B38" s="366" t="s">
        <v>196</v>
      </c>
      <c r="C38" s="382">
        <v>2021</v>
      </c>
      <c r="D38" s="382">
        <v>2023</v>
      </c>
      <c r="E38" s="491" t="s">
        <v>27</v>
      </c>
      <c r="F38" s="483"/>
      <c r="G38" s="419">
        <v>85395</v>
      </c>
      <c r="H38" s="90"/>
      <c r="I38" s="61" t="s">
        <v>28</v>
      </c>
      <c r="J38" s="248">
        <v>497463</v>
      </c>
      <c r="K38" s="248"/>
      <c r="L38" s="249"/>
      <c r="M38" s="279"/>
      <c r="N38" s="249"/>
      <c r="O38" s="249"/>
      <c r="P38" s="249"/>
      <c r="Q38" s="249"/>
      <c r="R38" s="249"/>
      <c r="S38" s="249"/>
      <c r="T38" s="249"/>
      <c r="U38" s="249"/>
      <c r="V38" s="249"/>
      <c r="W38" s="484">
        <f>SUM(L42:O42)</f>
        <v>0</v>
      </c>
      <c r="X38" s="40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</row>
    <row r="39" spans="1:197" ht="15" hidden="1" customHeight="1">
      <c r="A39" s="485"/>
      <c r="B39" s="366"/>
      <c r="C39" s="382"/>
      <c r="D39" s="382"/>
      <c r="E39" s="491"/>
      <c r="F39" s="483"/>
      <c r="G39" s="419"/>
      <c r="H39" s="90"/>
      <c r="I39" s="61" t="s">
        <v>28</v>
      </c>
      <c r="J39" s="248">
        <v>58526</v>
      </c>
      <c r="K39" s="248"/>
      <c r="L39" s="87"/>
      <c r="M39" s="172"/>
      <c r="N39" s="87">
        <v>0</v>
      </c>
      <c r="O39" s="249"/>
      <c r="P39" s="249"/>
      <c r="Q39" s="249"/>
      <c r="R39" s="249"/>
      <c r="S39" s="249"/>
      <c r="T39" s="249"/>
      <c r="U39" s="249"/>
      <c r="V39" s="249"/>
      <c r="W39" s="484"/>
      <c r="X39" s="40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1:197" ht="15" hidden="1" customHeight="1">
      <c r="A40" s="485"/>
      <c r="B40" s="366"/>
      <c r="C40" s="382"/>
      <c r="D40" s="382"/>
      <c r="E40" s="491"/>
      <c r="F40" s="483"/>
      <c r="G40" s="419"/>
      <c r="H40" s="90"/>
      <c r="I40" s="61" t="s">
        <v>30</v>
      </c>
      <c r="J40" s="248"/>
      <c r="K40" s="248"/>
      <c r="L40" s="87"/>
      <c r="M40" s="172"/>
      <c r="N40" s="249"/>
      <c r="O40" s="249"/>
      <c r="P40" s="249"/>
      <c r="Q40" s="249"/>
      <c r="R40" s="249"/>
      <c r="S40" s="249"/>
      <c r="T40" s="249"/>
      <c r="U40" s="249"/>
      <c r="V40" s="249"/>
      <c r="W40" s="484"/>
      <c r="X40" s="40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</row>
    <row r="41" spans="1:197" ht="15" hidden="1" customHeight="1">
      <c r="A41" s="485"/>
      <c r="B41" s="366"/>
      <c r="C41" s="382"/>
      <c r="D41" s="382"/>
      <c r="E41" s="491"/>
      <c r="F41" s="483"/>
      <c r="G41" s="419"/>
      <c r="H41" s="90"/>
      <c r="I41" s="61" t="s">
        <v>33</v>
      </c>
      <c r="J41" s="248"/>
      <c r="K41" s="248"/>
      <c r="L41" s="250"/>
      <c r="M41" s="250"/>
      <c r="N41" s="249"/>
      <c r="O41" s="249"/>
      <c r="P41" s="249"/>
      <c r="Q41" s="249"/>
      <c r="R41" s="249"/>
      <c r="S41" s="249"/>
      <c r="T41" s="249"/>
      <c r="U41" s="249"/>
      <c r="V41" s="249"/>
      <c r="W41" s="484"/>
      <c r="X41" s="40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</row>
    <row r="42" spans="1:197" ht="14.25" hidden="1" customHeight="1">
      <c r="A42" s="485"/>
      <c r="B42" s="366"/>
      <c r="C42" s="382"/>
      <c r="D42" s="382"/>
      <c r="E42" s="491"/>
      <c r="F42" s="483"/>
      <c r="G42" s="419"/>
      <c r="H42" s="249"/>
      <c r="I42" s="59" t="s">
        <v>26</v>
      </c>
      <c r="J42" s="251">
        <f t="shared" ref="J42:N42" si="16">SUM(J38:J41)</f>
        <v>555989</v>
      </c>
      <c r="K42" s="251">
        <f t="shared" si="16"/>
        <v>0</v>
      </c>
      <c r="L42" s="252">
        <f t="shared" si="16"/>
        <v>0</v>
      </c>
      <c r="M42" s="284">
        <f t="shared" si="16"/>
        <v>0</v>
      </c>
      <c r="N42" s="253">
        <f t="shared" si="16"/>
        <v>0</v>
      </c>
      <c r="O42" s="253"/>
      <c r="P42" s="253"/>
      <c r="Q42" s="253"/>
      <c r="R42" s="253"/>
      <c r="S42" s="253"/>
      <c r="T42" s="253"/>
      <c r="U42" s="253"/>
      <c r="V42" s="253"/>
      <c r="W42" s="484"/>
      <c r="X42" s="40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</row>
    <row r="43" spans="1:197" ht="16.5" hidden="1" customHeight="1">
      <c r="A43" s="339">
        <v>3</v>
      </c>
      <c r="B43" s="366" t="s">
        <v>197</v>
      </c>
      <c r="C43" s="382">
        <v>2021</v>
      </c>
      <c r="D43" s="382">
        <v>2022</v>
      </c>
      <c r="E43" s="491" t="s">
        <v>27</v>
      </c>
      <c r="F43" s="374">
        <f>W43</f>
        <v>0</v>
      </c>
      <c r="G43" s="481" t="s">
        <v>113</v>
      </c>
      <c r="H43" s="90"/>
      <c r="I43" s="61" t="s">
        <v>28</v>
      </c>
      <c r="J43" s="87"/>
      <c r="K43" s="87"/>
      <c r="L43" s="87"/>
      <c r="M43" s="87"/>
      <c r="N43" s="84"/>
      <c r="O43" s="84"/>
      <c r="P43" s="84"/>
      <c r="Q43" s="84"/>
      <c r="R43" s="84"/>
      <c r="S43" s="84"/>
      <c r="T43" s="84"/>
      <c r="U43" s="84"/>
      <c r="V43" s="84"/>
      <c r="W43" s="445">
        <f>SUM(L47:O47)</f>
        <v>0</v>
      </c>
      <c r="X43" s="40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</row>
    <row r="44" spans="1:197" hidden="1">
      <c r="A44" s="339"/>
      <c r="B44" s="366"/>
      <c r="C44" s="382"/>
      <c r="D44" s="382"/>
      <c r="E44" s="491"/>
      <c r="F44" s="374"/>
      <c r="G44" s="481"/>
      <c r="H44" s="90"/>
      <c r="I44" s="61" t="s">
        <v>28</v>
      </c>
      <c r="J44" s="87">
        <v>11071</v>
      </c>
      <c r="K44" s="87">
        <v>18645</v>
      </c>
      <c r="L44" s="254"/>
      <c r="M44" s="254"/>
      <c r="N44" s="62"/>
      <c r="O44" s="62"/>
      <c r="P44" s="62"/>
      <c r="Q44" s="62"/>
      <c r="R44" s="62"/>
      <c r="S44" s="62"/>
      <c r="T44" s="62"/>
      <c r="U44" s="62"/>
      <c r="V44" s="62"/>
      <c r="W44" s="445"/>
      <c r="X44" s="40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</row>
    <row r="45" spans="1:197" hidden="1">
      <c r="A45" s="339"/>
      <c r="B45" s="366"/>
      <c r="C45" s="382"/>
      <c r="D45" s="382"/>
      <c r="E45" s="491"/>
      <c r="F45" s="374"/>
      <c r="G45" s="481"/>
      <c r="H45" s="90"/>
      <c r="I45" s="61" t="s">
        <v>30</v>
      </c>
      <c r="J45" s="84">
        <v>62733</v>
      </c>
      <c r="K45" s="84">
        <v>105655</v>
      </c>
      <c r="L45" s="254"/>
      <c r="M45" s="254"/>
      <c r="N45" s="62"/>
      <c r="O45" s="62"/>
      <c r="P45" s="62"/>
      <c r="Q45" s="62"/>
      <c r="R45" s="62"/>
      <c r="S45" s="62"/>
      <c r="T45" s="62"/>
      <c r="U45" s="62"/>
      <c r="V45" s="62"/>
      <c r="W45" s="445"/>
      <c r="X45" s="40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</row>
    <row r="46" spans="1:197" hidden="1">
      <c r="A46" s="339"/>
      <c r="B46" s="366"/>
      <c r="C46" s="382"/>
      <c r="D46" s="382"/>
      <c r="E46" s="491"/>
      <c r="F46" s="374"/>
      <c r="G46" s="481"/>
      <c r="H46" s="90"/>
      <c r="I46" s="61" t="s">
        <v>33</v>
      </c>
      <c r="J46" s="62"/>
      <c r="K46" s="62"/>
      <c r="L46" s="255"/>
      <c r="M46" s="255"/>
      <c r="N46" s="62"/>
      <c r="O46" s="62"/>
      <c r="P46" s="62"/>
      <c r="Q46" s="62"/>
      <c r="R46" s="62"/>
      <c r="S46" s="62"/>
      <c r="T46" s="62"/>
      <c r="U46" s="62"/>
      <c r="V46" s="62"/>
      <c r="W46" s="445"/>
      <c r="X46" s="40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</row>
    <row r="47" spans="1:197" ht="14.25" hidden="1" customHeight="1">
      <c r="A47" s="339"/>
      <c r="B47" s="366"/>
      <c r="C47" s="382"/>
      <c r="D47" s="382"/>
      <c r="E47" s="491"/>
      <c r="F47" s="374"/>
      <c r="G47" s="481"/>
      <c r="H47" s="90"/>
      <c r="I47" s="64" t="s">
        <v>26</v>
      </c>
      <c r="J47" s="65">
        <f t="shared" ref="J47:N47" si="17">SUM(J43:J46)</f>
        <v>73804</v>
      </c>
      <c r="K47" s="65">
        <f t="shared" si="17"/>
        <v>124300</v>
      </c>
      <c r="L47" s="256">
        <f t="shared" si="17"/>
        <v>0</v>
      </c>
      <c r="M47" s="256">
        <f t="shared" si="17"/>
        <v>0</v>
      </c>
      <c r="N47" s="65">
        <f t="shared" si="17"/>
        <v>0</v>
      </c>
      <c r="O47" s="65"/>
      <c r="P47" s="65"/>
      <c r="Q47" s="65"/>
      <c r="R47" s="65"/>
      <c r="S47" s="65"/>
      <c r="T47" s="65"/>
      <c r="U47" s="65"/>
      <c r="V47" s="65"/>
      <c r="W47" s="445"/>
      <c r="X47" s="40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</row>
    <row r="48" spans="1:197" ht="18" hidden="1" customHeight="1">
      <c r="A48" s="339">
        <v>4</v>
      </c>
      <c r="B48" s="366" t="s">
        <v>122</v>
      </c>
      <c r="C48" s="409">
        <v>2021</v>
      </c>
      <c r="D48" s="409">
        <v>2024</v>
      </c>
      <c r="E48" s="447" t="s">
        <v>27</v>
      </c>
      <c r="F48" s="395">
        <f>SUM(L52:V52)</f>
        <v>0</v>
      </c>
      <c r="G48" s="492" t="s">
        <v>118</v>
      </c>
      <c r="H48" s="91">
        <v>4305</v>
      </c>
      <c r="I48" s="97" t="s">
        <v>28</v>
      </c>
      <c r="J48" s="94"/>
      <c r="K48" s="94"/>
      <c r="L48" s="94"/>
      <c r="M48" s="94"/>
      <c r="N48" s="100"/>
      <c r="O48" s="100"/>
      <c r="P48" s="100"/>
      <c r="Q48" s="100"/>
      <c r="R48" s="100"/>
      <c r="S48" s="100"/>
      <c r="T48" s="100"/>
      <c r="U48" s="100"/>
      <c r="V48" s="100"/>
      <c r="W48" s="455">
        <f>SUM(L52:O52)</f>
        <v>0</v>
      </c>
      <c r="X48" s="40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</row>
    <row r="49" spans="1:197" ht="18" hidden="1" customHeight="1">
      <c r="A49" s="339"/>
      <c r="B49" s="366"/>
      <c r="C49" s="409"/>
      <c r="D49" s="409"/>
      <c r="E49" s="447"/>
      <c r="F49" s="395"/>
      <c r="G49" s="492"/>
      <c r="H49" s="91"/>
      <c r="I49" s="97" t="s">
        <v>31</v>
      </c>
      <c r="J49" s="94">
        <v>11071</v>
      </c>
      <c r="K49" s="94">
        <v>18645</v>
      </c>
      <c r="L49" s="110"/>
      <c r="M49" s="110"/>
      <c r="N49" s="98"/>
      <c r="O49" s="98"/>
      <c r="P49" s="98"/>
      <c r="Q49" s="98"/>
      <c r="R49" s="98"/>
      <c r="S49" s="98"/>
      <c r="T49" s="98"/>
      <c r="U49" s="98"/>
      <c r="V49" s="98"/>
      <c r="W49" s="455"/>
      <c r="X49" s="40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</row>
    <row r="50" spans="1:197" ht="18" hidden="1" customHeight="1">
      <c r="A50" s="339"/>
      <c r="B50" s="366"/>
      <c r="C50" s="409"/>
      <c r="D50" s="409"/>
      <c r="E50" s="447"/>
      <c r="F50" s="395"/>
      <c r="G50" s="492"/>
      <c r="H50" s="91"/>
      <c r="I50" s="97" t="s">
        <v>30</v>
      </c>
      <c r="J50" s="100">
        <v>62733</v>
      </c>
      <c r="K50" s="100">
        <v>105655</v>
      </c>
      <c r="L50" s="110"/>
      <c r="M50" s="110"/>
      <c r="N50" s="98"/>
      <c r="O50" s="98"/>
      <c r="P50" s="98"/>
      <c r="Q50" s="98"/>
      <c r="R50" s="98"/>
      <c r="S50" s="98"/>
      <c r="T50" s="98"/>
      <c r="U50" s="98"/>
      <c r="V50" s="98"/>
      <c r="W50" s="455"/>
      <c r="X50" s="40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</row>
    <row r="51" spans="1:197" ht="20.25" hidden="1" customHeight="1">
      <c r="A51" s="339"/>
      <c r="B51" s="366"/>
      <c r="C51" s="409"/>
      <c r="D51" s="409"/>
      <c r="E51" s="447"/>
      <c r="F51" s="395"/>
      <c r="G51" s="492"/>
      <c r="H51" s="91"/>
      <c r="I51" s="97" t="s">
        <v>33</v>
      </c>
      <c r="J51" s="98"/>
      <c r="K51" s="98"/>
      <c r="L51" s="111"/>
      <c r="M51" s="111"/>
      <c r="N51" s="98"/>
      <c r="O51" s="98"/>
      <c r="P51" s="98"/>
      <c r="Q51" s="98"/>
      <c r="R51" s="98"/>
      <c r="S51" s="98"/>
      <c r="T51" s="98"/>
      <c r="U51" s="98"/>
      <c r="V51" s="98"/>
      <c r="W51" s="455"/>
      <c r="X51" s="40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</row>
    <row r="52" spans="1:197" ht="16.5" hidden="1">
      <c r="A52" s="339"/>
      <c r="B52" s="366"/>
      <c r="C52" s="409"/>
      <c r="D52" s="409"/>
      <c r="E52" s="447"/>
      <c r="F52" s="395"/>
      <c r="G52" s="492"/>
      <c r="H52" s="91"/>
      <c r="I52" s="101" t="s">
        <v>26</v>
      </c>
      <c r="J52" s="102">
        <f t="shared" ref="J52:N52" si="18">SUM(J48:J51)</f>
        <v>73804</v>
      </c>
      <c r="K52" s="102">
        <f t="shared" si="18"/>
        <v>124300</v>
      </c>
      <c r="L52" s="112">
        <f t="shared" si="18"/>
        <v>0</v>
      </c>
      <c r="M52" s="112">
        <f t="shared" si="18"/>
        <v>0</v>
      </c>
      <c r="N52" s="102">
        <f t="shared" si="18"/>
        <v>0</v>
      </c>
      <c r="O52" s="102"/>
      <c r="P52" s="102"/>
      <c r="Q52" s="102"/>
      <c r="R52" s="102"/>
      <c r="S52" s="102"/>
      <c r="T52" s="102"/>
      <c r="U52" s="102"/>
      <c r="V52" s="102"/>
      <c r="W52" s="455"/>
      <c r="X52" s="40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</row>
    <row r="53" spans="1:197" ht="14.25" hidden="1" customHeight="1">
      <c r="A53" s="339">
        <v>2</v>
      </c>
      <c r="B53" s="440" t="s">
        <v>198</v>
      </c>
      <c r="C53" s="341">
        <v>2021</v>
      </c>
      <c r="D53" s="341">
        <v>2023</v>
      </c>
      <c r="E53" s="463" t="s">
        <v>121</v>
      </c>
      <c r="F53" s="445"/>
      <c r="G53" s="340">
        <v>85395</v>
      </c>
      <c r="H53" s="88"/>
      <c r="I53" s="209" t="s">
        <v>28</v>
      </c>
      <c r="J53" s="172"/>
      <c r="K53" s="172"/>
      <c r="L53" s="224"/>
      <c r="M53" s="224"/>
      <c r="N53" s="176"/>
      <c r="O53" s="176"/>
      <c r="P53" s="176"/>
      <c r="Q53" s="176"/>
      <c r="R53" s="176"/>
      <c r="S53" s="176"/>
      <c r="T53" s="176"/>
      <c r="U53" s="176"/>
      <c r="V53" s="176"/>
      <c r="W53" s="445">
        <f>SUM(L58:O58)</f>
        <v>0</v>
      </c>
      <c r="X53" s="40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</row>
    <row r="54" spans="1:197" ht="14.25" hidden="1" customHeight="1">
      <c r="A54" s="339"/>
      <c r="B54" s="440"/>
      <c r="C54" s="341"/>
      <c r="D54" s="341"/>
      <c r="E54" s="463"/>
      <c r="F54" s="445"/>
      <c r="G54" s="340"/>
      <c r="H54" s="86"/>
      <c r="I54" s="67" t="s">
        <v>28</v>
      </c>
      <c r="J54" s="87">
        <v>302484</v>
      </c>
      <c r="K54" s="172">
        <v>140503</v>
      </c>
      <c r="L54" s="172"/>
      <c r="M54" s="224"/>
      <c r="N54" s="176"/>
      <c r="O54" s="176"/>
      <c r="P54" s="176"/>
      <c r="Q54" s="176"/>
      <c r="R54" s="176"/>
      <c r="S54" s="176"/>
      <c r="T54" s="176"/>
      <c r="U54" s="176"/>
      <c r="V54" s="176"/>
      <c r="W54" s="445"/>
      <c r="X54" s="40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</row>
    <row r="55" spans="1:197" ht="14.25" hidden="1" customHeight="1">
      <c r="A55" s="339"/>
      <c r="B55" s="440"/>
      <c r="C55" s="341"/>
      <c r="D55" s="341"/>
      <c r="E55" s="463"/>
      <c r="F55" s="445"/>
      <c r="G55" s="340"/>
      <c r="H55" s="86"/>
      <c r="I55" s="58" t="s">
        <v>31</v>
      </c>
      <c r="J55" s="87"/>
      <c r="K55" s="172"/>
      <c r="L55" s="172"/>
      <c r="M55" s="172"/>
      <c r="N55" s="176"/>
      <c r="O55" s="176"/>
      <c r="P55" s="176"/>
      <c r="Q55" s="176"/>
      <c r="R55" s="176"/>
      <c r="S55" s="176"/>
      <c r="T55" s="176"/>
      <c r="U55" s="176"/>
      <c r="V55" s="176"/>
      <c r="W55" s="445"/>
      <c r="X55" s="40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</row>
    <row r="56" spans="1:197" ht="14.25" hidden="1" customHeight="1">
      <c r="A56" s="339"/>
      <c r="B56" s="440"/>
      <c r="C56" s="341"/>
      <c r="D56" s="341"/>
      <c r="E56" s="463"/>
      <c r="F56" s="445"/>
      <c r="G56" s="340"/>
      <c r="H56" s="86"/>
      <c r="I56" s="67" t="s">
        <v>30</v>
      </c>
      <c r="J56" s="87">
        <v>246103</v>
      </c>
      <c r="K56" s="172">
        <v>326859</v>
      </c>
      <c r="L56" s="172"/>
      <c r="M56" s="172"/>
      <c r="N56" s="176"/>
      <c r="O56" s="176"/>
      <c r="P56" s="176"/>
      <c r="Q56" s="176"/>
      <c r="R56" s="176"/>
      <c r="S56" s="176"/>
      <c r="T56" s="176"/>
      <c r="U56" s="176"/>
      <c r="V56" s="176"/>
      <c r="W56" s="445"/>
      <c r="X56" s="40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</row>
    <row r="57" spans="1:197" ht="14.25" hidden="1" customHeight="1">
      <c r="A57" s="339"/>
      <c r="B57" s="440"/>
      <c r="C57" s="341"/>
      <c r="D57" s="341"/>
      <c r="E57" s="463"/>
      <c r="F57" s="445"/>
      <c r="G57" s="340"/>
      <c r="H57" s="89"/>
      <c r="I57" s="60" t="s">
        <v>33</v>
      </c>
      <c r="J57" s="225"/>
      <c r="K57" s="226"/>
      <c r="L57" s="224"/>
      <c r="M57" s="224"/>
      <c r="N57" s="176"/>
      <c r="O57" s="176"/>
      <c r="P57" s="176"/>
      <c r="Q57" s="176"/>
      <c r="R57" s="176"/>
      <c r="S57" s="176"/>
      <c r="T57" s="176"/>
      <c r="U57" s="176"/>
      <c r="V57" s="176"/>
      <c r="W57" s="445"/>
      <c r="X57" s="40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</row>
    <row r="58" spans="1:197" ht="14.25" hidden="1" customHeight="1">
      <c r="A58" s="339"/>
      <c r="B58" s="440"/>
      <c r="C58" s="341"/>
      <c r="D58" s="341"/>
      <c r="E58" s="463"/>
      <c r="F58" s="445"/>
      <c r="G58" s="340"/>
      <c r="H58" s="88"/>
      <c r="I58" s="59" t="s">
        <v>26</v>
      </c>
      <c r="J58" s="65">
        <f t="shared" ref="J58:O58" si="19">SUM(J53:J57)</f>
        <v>548587</v>
      </c>
      <c r="K58" s="227">
        <f t="shared" si="19"/>
        <v>467362</v>
      </c>
      <c r="L58" s="178">
        <f t="shared" si="19"/>
        <v>0</v>
      </c>
      <c r="M58" s="178">
        <f t="shared" si="19"/>
        <v>0</v>
      </c>
      <c r="N58" s="178">
        <f t="shared" si="19"/>
        <v>0</v>
      </c>
      <c r="O58" s="178">
        <f t="shared" si="19"/>
        <v>0</v>
      </c>
      <c r="P58" s="178"/>
      <c r="Q58" s="178"/>
      <c r="R58" s="178"/>
      <c r="S58" s="178"/>
      <c r="T58" s="178"/>
      <c r="U58" s="178"/>
      <c r="V58" s="178"/>
      <c r="W58" s="445"/>
      <c r="X58" s="40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</row>
    <row r="59" spans="1:197" ht="18.75" customHeight="1">
      <c r="A59" s="56" t="s">
        <v>29</v>
      </c>
      <c r="B59" s="542" t="s">
        <v>22</v>
      </c>
      <c r="C59" s="543"/>
      <c r="D59" s="543"/>
      <c r="E59" s="544"/>
      <c r="F59" s="234">
        <f>F94+F99</f>
        <v>5289950</v>
      </c>
      <c r="G59" s="56" t="s">
        <v>11</v>
      </c>
      <c r="H59" s="56" t="s">
        <v>11</v>
      </c>
      <c r="I59" s="56" t="s">
        <v>11</v>
      </c>
      <c r="J59" s="231" t="e">
        <f>J65+J77+J93+#REF!+J98+J104+J110+J116</f>
        <v>#REF!</v>
      </c>
      <c r="K59" s="231" t="e">
        <f>K65+K77+K93+#REF!+K116+K98</f>
        <v>#REF!</v>
      </c>
      <c r="L59" s="57">
        <f>L77+L93+L81</f>
        <v>0</v>
      </c>
      <c r="M59" s="57">
        <f>M77+M93+M81+M120+M65+M71+M86</f>
        <v>0</v>
      </c>
      <c r="N59" s="57">
        <f t="shared" ref="N59:V59" si="20">N71+N86+N93+N98+N104</f>
        <v>3997003</v>
      </c>
      <c r="O59" s="57">
        <f t="shared" si="20"/>
        <v>1246474</v>
      </c>
      <c r="P59" s="57">
        <f t="shared" si="20"/>
        <v>0</v>
      </c>
      <c r="Q59" s="57">
        <f t="shared" si="20"/>
        <v>0</v>
      </c>
      <c r="R59" s="57">
        <f t="shared" si="20"/>
        <v>0</v>
      </c>
      <c r="S59" s="57">
        <f t="shared" si="20"/>
        <v>0</v>
      </c>
      <c r="T59" s="57">
        <f t="shared" si="20"/>
        <v>0</v>
      </c>
      <c r="U59" s="57">
        <f t="shared" si="20"/>
        <v>0</v>
      </c>
      <c r="V59" s="57">
        <f t="shared" si="20"/>
        <v>0</v>
      </c>
      <c r="W59" s="234">
        <f>W94+W99</f>
        <v>5243477</v>
      </c>
      <c r="X59" s="40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</row>
    <row r="60" spans="1:197" ht="12" hidden="1" customHeight="1">
      <c r="A60" s="339">
        <v>1</v>
      </c>
      <c r="B60" s="457" t="s">
        <v>187</v>
      </c>
      <c r="C60" s="357">
        <v>2022</v>
      </c>
      <c r="D60" s="357">
        <v>2024</v>
      </c>
      <c r="E60" s="346" t="s">
        <v>27</v>
      </c>
      <c r="F60" s="466">
        <f>W60</f>
        <v>0</v>
      </c>
      <c r="G60" s="482" t="s">
        <v>188</v>
      </c>
      <c r="H60" s="164"/>
      <c r="I60" s="182" t="s">
        <v>28</v>
      </c>
      <c r="J60" s="183"/>
      <c r="K60" s="277"/>
      <c r="L60" s="186"/>
      <c r="M60" s="136"/>
      <c r="N60" s="277"/>
      <c r="O60" s="277"/>
      <c r="P60" s="277"/>
      <c r="Q60" s="277"/>
      <c r="R60" s="277"/>
      <c r="S60" s="277"/>
      <c r="T60" s="277"/>
      <c r="U60" s="277"/>
      <c r="V60" s="277"/>
      <c r="W60" s="361">
        <f>SUM(L65:O65)</f>
        <v>0</v>
      </c>
      <c r="X60" s="40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</row>
    <row r="61" spans="1:197" ht="12" hidden="1" customHeight="1">
      <c r="A61" s="339"/>
      <c r="B61" s="457"/>
      <c r="C61" s="357"/>
      <c r="D61" s="357"/>
      <c r="E61" s="346"/>
      <c r="F61" s="466"/>
      <c r="G61" s="482"/>
      <c r="H61" s="199">
        <v>6059</v>
      </c>
      <c r="I61" s="165" t="s">
        <v>28</v>
      </c>
      <c r="J61" s="187">
        <f>202500+75000</f>
        <v>277500</v>
      </c>
      <c r="K61" s="187">
        <v>277500</v>
      </c>
      <c r="L61" s="186"/>
      <c r="M61" s="87"/>
      <c r="N61" s="277"/>
      <c r="O61" s="277"/>
      <c r="P61" s="277"/>
      <c r="Q61" s="277"/>
      <c r="R61" s="277"/>
      <c r="S61" s="277"/>
      <c r="T61" s="277"/>
      <c r="U61" s="277"/>
      <c r="V61" s="277"/>
      <c r="W61" s="361"/>
      <c r="X61" s="40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</row>
    <row r="62" spans="1:197" ht="12" hidden="1" customHeight="1">
      <c r="A62" s="339"/>
      <c r="B62" s="457"/>
      <c r="C62" s="357"/>
      <c r="D62" s="357"/>
      <c r="E62" s="346"/>
      <c r="F62" s="466"/>
      <c r="G62" s="482"/>
      <c r="H62" s="199"/>
      <c r="I62" s="165" t="s">
        <v>31</v>
      </c>
      <c r="J62" s="187"/>
      <c r="K62" s="187"/>
      <c r="L62" s="186"/>
      <c r="M62" s="87"/>
      <c r="N62" s="277"/>
      <c r="O62" s="277"/>
      <c r="P62" s="277"/>
      <c r="Q62" s="277"/>
      <c r="R62" s="277"/>
      <c r="S62" s="277"/>
      <c r="T62" s="277"/>
      <c r="U62" s="277"/>
      <c r="V62" s="277"/>
      <c r="W62" s="361"/>
      <c r="X62" s="40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</row>
    <row r="63" spans="1:197" ht="12" hidden="1" customHeight="1">
      <c r="A63" s="339"/>
      <c r="B63" s="457"/>
      <c r="C63" s="357"/>
      <c r="D63" s="357"/>
      <c r="E63" s="346"/>
      <c r="F63" s="466"/>
      <c r="G63" s="482"/>
      <c r="H63" s="199">
        <v>6057</v>
      </c>
      <c r="I63" s="165" t="s">
        <v>30</v>
      </c>
      <c r="J63" s="187">
        <v>756934</v>
      </c>
      <c r="K63" s="187">
        <v>756934</v>
      </c>
      <c r="L63" s="186"/>
      <c r="M63" s="87"/>
      <c r="N63" s="277"/>
      <c r="O63" s="277"/>
      <c r="P63" s="277"/>
      <c r="Q63" s="277"/>
      <c r="R63" s="277"/>
      <c r="S63" s="277"/>
      <c r="T63" s="277"/>
      <c r="U63" s="277"/>
      <c r="V63" s="277"/>
      <c r="W63" s="361"/>
      <c r="X63" s="40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</row>
    <row r="64" spans="1:197" ht="12" hidden="1" customHeight="1">
      <c r="A64" s="339"/>
      <c r="B64" s="457"/>
      <c r="C64" s="357"/>
      <c r="D64" s="357"/>
      <c r="E64" s="346"/>
      <c r="F64" s="466"/>
      <c r="G64" s="482"/>
      <c r="H64" s="199"/>
      <c r="I64" s="165" t="s">
        <v>33</v>
      </c>
      <c r="J64" s="277"/>
      <c r="K64" s="277"/>
      <c r="L64" s="186"/>
      <c r="M64" s="98"/>
      <c r="N64" s="277"/>
      <c r="O64" s="277"/>
      <c r="P64" s="277"/>
      <c r="Q64" s="277"/>
      <c r="R64" s="277"/>
      <c r="S64" s="277"/>
      <c r="T64" s="277"/>
      <c r="U64" s="277"/>
      <c r="V64" s="277"/>
      <c r="W64" s="361"/>
      <c r="X64" s="40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</row>
    <row r="65" spans="1:197" ht="15" hidden="1" customHeight="1">
      <c r="A65" s="339"/>
      <c r="B65" s="457"/>
      <c r="C65" s="357"/>
      <c r="D65" s="357"/>
      <c r="E65" s="346"/>
      <c r="F65" s="466"/>
      <c r="G65" s="482"/>
      <c r="H65" s="199"/>
      <c r="I65" s="159" t="s">
        <v>26</v>
      </c>
      <c r="J65" s="218">
        <f>SUM(J60:J64)</f>
        <v>1034434</v>
      </c>
      <c r="K65" s="191">
        <f t="shared" ref="K65:O65" si="21">SUM(K60:K64)</f>
        <v>1034434</v>
      </c>
      <c r="L65" s="161">
        <f t="shared" si="21"/>
        <v>0</v>
      </c>
      <c r="M65" s="161">
        <f t="shared" si="21"/>
        <v>0</v>
      </c>
      <c r="N65" s="191">
        <f t="shared" si="21"/>
        <v>0</v>
      </c>
      <c r="O65" s="191">
        <f t="shared" si="21"/>
        <v>0</v>
      </c>
      <c r="P65" s="191"/>
      <c r="Q65" s="191"/>
      <c r="R65" s="191"/>
      <c r="S65" s="191"/>
      <c r="T65" s="191"/>
      <c r="U65" s="191"/>
      <c r="V65" s="191"/>
      <c r="W65" s="361"/>
      <c r="X65" s="40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</row>
    <row r="66" spans="1:197" ht="16.149999999999999" hidden="1" customHeight="1">
      <c r="A66" s="339">
        <v>1</v>
      </c>
      <c r="B66" s="457" t="s">
        <v>237</v>
      </c>
      <c r="C66" s="357">
        <v>2024</v>
      </c>
      <c r="D66" s="357">
        <v>2025</v>
      </c>
      <c r="E66" s="346" t="s">
        <v>251</v>
      </c>
      <c r="F66" s="466">
        <f>W66</f>
        <v>0</v>
      </c>
      <c r="G66" s="482" t="s">
        <v>118</v>
      </c>
      <c r="H66" s="164"/>
      <c r="I66" s="182" t="s">
        <v>28</v>
      </c>
      <c r="J66" s="183"/>
      <c r="K66" s="277"/>
      <c r="L66" s="186"/>
      <c r="M66" s="136"/>
      <c r="N66" s="277"/>
      <c r="O66" s="277"/>
      <c r="P66" s="277"/>
      <c r="Q66" s="277"/>
      <c r="R66" s="277"/>
      <c r="S66" s="277"/>
      <c r="T66" s="277"/>
      <c r="U66" s="277"/>
      <c r="V66" s="277"/>
      <c r="W66" s="361">
        <f>SUM(L71:O71)</f>
        <v>0</v>
      </c>
      <c r="X66" s="40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</row>
    <row r="67" spans="1:197" ht="16.149999999999999" hidden="1" customHeight="1">
      <c r="A67" s="339"/>
      <c r="B67" s="457"/>
      <c r="C67" s="357"/>
      <c r="D67" s="357"/>
      <c r="E67" s="346"/>
      <c r="F67" s="466"/>
      <c r="G67" s="482"/>
      <c r="H67" s="199">
        <v>6059</v>
      </c>
      <c r="I67" s="165" t="s">
        <v>28</v>
      </c>
      <c r="J67" s="187">
        <f>202500+75000</f>
        <v>277500</v>
      </c>
      <c r="K67" s="187">
        <v>277500</v>
      </c>
      <c r="L67" s="186"/>
      <c r="M67" s="87"/>
      <c r="N67" s="277"/>
      <c r="O67" s="277"/>
      <c r="P67" s="277"/>
      <c r="Q67" s="277"/>
      <c r="R67" s="277"/>
      <c r="S67" s="277"/>
      <c r="T67" s="277"/>
      <c r="U67" s="277"/>
      <c r="V67" s="277"/>
      <c r="W67" s="361"/>
      <c r="X67" s="40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</row>
    <row r="68" spans="1:197" ht="16.149999999999999" hidden="1" customHeight="1">
      <c r="A68" s="339"/>
      <c r="B68" s="457"/>
      <c r="C68" s="357"/>
      <c r="D68" s="357"/>
      <c r="E68" s="346"/>
      <c r="F68" s="466"/>
      <c r="G68" s="482"/>
      <c r="H68" s="199"/>
      <c r="I68" s="165" t="s">
        <v>31</v>
      </c>
      <c r="J68" s="187"/>
      <c r="K68" s="187"/>
      <c r="L68" s="186"/>
      <c r="M68" s="87"/>
      <c r="N68" s="277"/>
      <c r="O68" s="277"/>
      <c r="P68" s="277"/>
      <c r="Q68" s="277"/>
      <c r="R68" s="277"/>
      <c r="S68" s="277"/>
      <c r="T68" s="277"/>
      <c r="U68" s="277"/>
      <c r="V68" s="277"/>
      <c r="W68" s="361"/>
      <c r="X68" s="40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</row>
    <row r="69" spans="1:197" ht="16.149999999999999" hidden="1" customHeight="1">
      <c r="A69" s="339"/>
      <c r="B69" s="457"/>
      <c r="C69" s="357"/>
      <c r="D69" s="357"/>
      <c r="E69" s="346"/>
      <c r="F69" s="466"/>
      <c r="G69" s="482"/>
      <c r="H69" s="199">
        <v>6057</v>
      </c>
      <c r="I69" s="165" t="s">
        <v>30</v>
      </c>
      <c r="J69" s="187">
        <v>756934</v>
      </c>
      <c r="K69" s="187">
        <v>756934</v>
      </c>
      <c r="L69" s="186"/>
      <c r="M69" s="87"/>
      <c r="N69" s="277"/>
      <c r="O69" s="277"/>
      <c r="P69" s="277"/>
      <c r="Q69" s="277"/>
      <c r="R69" s="277"/>
      <c r="S69" s="277"/>
      <c r="T69" s="277"/>
      <c r="U69" s="277"/>
      <c r="V69" s="277"/>
      <c r="W69" s="361"/>
      <c r="X69" s="40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</row>
    <row r="70" spans="1:197" ht="16.149999999999999" hidden="1" customHeight="1">
      <c r="A70" s="339"/>
      <c r="B70" s="457"/>
      <c r="C70" s="357"/>
      <c r="D70" s="357"/>
      <c r="E70" s="346"/>
      <c r="F70" s="466"/>
      <c r="G70" s="482"/>
      <c r="H70" s="199"/>
      <c r="I70" s="165" t="s">
        <v>33</v>
      </c>
      <c r="J70" s="277"/>
      <c r="K70" s="277"/>
      <c r="L70" s="186"/>
      <c r="M70" s="98"/>
      <c r="N70" s="277"/>
      <c r="O70" s="277"/>
      <c r="P70" s="277"/>
      <c r="Q70" s="277"/>
      <c r="R70" s="277"/>
      <c r="S70" s="277"/>
      <c r="T70" s="277"/>
      <c r="U70" s="277"/>
      <c r="V70" s="277"/>
      <c r="W70" s="361"/>
      <c r="X70" s="40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</row>
    <row r="71" spans="1:197" ht="13.5" hidden="1" customHeight="1">
      <c r="A71" s="339"/>
      <c r="B71" s="457"/>
      <c r="C71" s="357"/>
      <c r="D71" s="357"/>
      <c r="E71" s="346"/>
      <c r="F71" s="466"/>
      <c r="G71" s="482"/>
      <c r="H71" s="199"/>
      <c r="I71" s="159" t="s">
        <v>26</v>
      </c>
      <c r="J71" s="218">
        <f>SUM(J66:J70)</f>
        <v>1034434</v>
      </c>
      <c r="K71" s="191">
        <f t="shared" ref="K71:O71" si="22">SUM(K66:K70)</f>
        <v>1034434</v>
      </c>
      <c r="L71" s="161">
        <f t="shared" si="22"/>
        <v>0</v>
      </c>
      <c r="M71" s="161">
        <f t="shared" si="22"/>
        <v>0</v>
      </c>
      <c r="N71" s="191">
        <f t="shared" si="22"/>
        <v>0</v>
      </c>
      <c r="O71" s="191">
        <f t="shared" si="22"/>
        <v>0</v>
      </c>
      <c r="P71" s="191"/>
      <c r="Q71" s="191"/>
      <c r="R71" s="191"/>
      <c r="S71" s="191"/>
      <c r="T71" s="191"/>
      <c r="U71" s="191"/>
      <c r="V71" s="191"/>
      <c r="W71" s="361"/>
      <c r="X71" s="40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</row>
    <row r="72" spans="1:197" ht="12" hidden="1" customHeight="1">
      <c r="A72" s="339">
        <v>3</v>
      </c>
      <c r="B72" s="457" t="s">
        <v>186</v>
      </c>
      <c r="C72" s="382">
        <v>2022</v>
      </c>
      <c r="D72" s="341">
        <v>2024</v>
      </c>
      <c r="E72" s="463" t="s">
        <v>27</v>
      </c>
      <c r="F72" s="445">
        <f>W72</f>
        <v>0</v>
      </c>
      <c r="G72" s="481" t="s">
        <v>49</v>
      </c>
      <c r="H72" s="86"/>
      <c r="I72" s="58" t="s">
        <v>28</v>
      </c>
      <c r="J72" s="127"/>
      <c r="K72" s="115"/>
      <c r="L72" s="94"/>
      <c r="M72" s="87"/>
      <c r="N72" s="174"/>
      <c r="O72" s="174"/>
      <c r="P72" s="174"/>
      <c r="Q72" s="174"/>
      <c r="R72" s="174"/>
      <c r="S72" s="174"/>
      <c r="T72" s="174"/>
      <c r="U72" s="174"/>
      <c r="V72" s="174"/>
      <c r="W72" s="361">
        <f>SUM(L77:V77)</f>
        <v>0</v>
      </c>
      <c r="X72" s="40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</row>
    <row r="73" spans="1:197" ht="12" hidden="1" customHeight="1">
      <c r="A73" s="339"/>
      <c r="B73" s="457"/>
      <c r="C73" s="382"/>
      <c r="D73" s="341"/>
      <c r="E73" s="463"/>
      <c r="F73" s="445"/>
      <c r="G73" s="481"/>
      <c r="H73" s="90">
        <v>6059</v>
      </c>
      <c r="I73" s="61" t="s">
        <v>28</v>
      </c>
      <c r="J73" s="127">
        <v>47759</v>
      </c>
      <c r="K73" s="115">
        <v>35055</v>
      </c>
      <c r="L73" s="94"/>
      <c r="M73" s="235"/>
      <c r="N73" s="174"/>
      <c r="O73" s="174"/>
      <c r="P73" s="174"/>
      <c r="Q73" s="174"/>
      <c r="R73" s="174"/>
      <c r="S73" s="174"/>
      <c r="T73" s="174"/>
      <c r="U73" s="174"/>
      <c r="V73" s="174"/>
      <c r="W73" s="361"/>
      <c r="X73" s="128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</row>
    <row r="74" spans="1:197" ht="12" hidden="1" customHeight="1">
      <c r="A74" s="339"/>
      <c r="B74" s="457"/>
      <c r="C74" s="382"/>
      <c r="D74" s="341"/>
      <c r="E74" s="463"/>
      <c r="F74" s="445"/>
      <c r="G74" s="481"/>
      <c r="H74" s="90"/>
      <c r="I74" s="61" t="s">
        <v>31</v>
      </c>
      <c r="J74" s="122"/>
      <c r="K74" s="122"/>
      <c r="L74" s="98"/>
      <c r="M74" s="62"/>
      <c r="N74" s="175"/>
      <c r="O74" s="175"/>
      <c r="P74" s="175"/>
      <c r="Q74" s="175"/>
      <c r="R74" s="175"/>
      <c r="S74" s="175"/>
      <c r="T74" s="175"/>
      <c r="U74" s="175"/>
      <c r="V74" s="175"/>
      <c r="W74" s="361"/>
      <c r="X74" s="40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</row>
    <row r="75" spans="1:197" ht="12" hidden="1" customHeight="1">
      <c r="A75" s="339"/>
      <c r="B75" s="457"/>
      <c r="C75" s="382"/>
      <c r="D75" s="341"/>
      <c r="E75" s="463"/>
      <c r="F75" s="445"/>
      <c r="G75" s="481"/>
      <c r="H75" s="90">
        <v>6057</v>
      </c>
      <c r="I75" s="61" t="s">
        <v>30</v>
      </c>
      <c r="J75" s="122">
        <v>270635</v>
      </c>
      <c r="K75" s="125">
        <v>198610</v>
      </c>
      <c r="L75" s="100"/>
      <c r="M75" s="84"/>
      <c r="N75" s="175"/>
      <c r="O75" s="175"/>
      <c r="P75" s="175"/>
      <c r="Q75" s="175"/>
      <c r="R75" s="175"/>
      <c r="S75" s="175"/>
      <c r="T75" s="175"/>
      <c r="U75" s="175"/>
      <c r="V75" s="175"/>
      <c r="W75" s="361"/>
      <c r="X75" s="129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</row>
    <row r="76" spans="1:197" ht="13.5" hidden="1" customHeight="1">
      <c r="A76" s="339"/>
      <c r="B76" s="457"/>
      <c r="C76" s="382"/>
      <c r="D76" s="341"/>
      <c r="E76" s="463"/>
      <c r="F76" s="445"/>
      <c r="G76" s="481"/>
      <c r="H76" s="90"/>
      <c r="I76" s="61" t="s">
        <v>33</v>
      </c>
      <c r="J76" s="122"/>
      <c r="K76" s="122"/>
      <c r="L76" s="98"/>
      <c r="M76" s="62"/>
      <c r="N76" s="175"/>
      <c r="O76" s="175"/>
      <c r="P76" s="175"/>
      <c r="Q76" s="175"/>
      <c r="R76" s="175"/>
      <c r="S76" s="175"/>
      <c r="T76" s="175"/>
      <c r="U76" s="175"/>
      <c r="V76" s="175"/>
      <c r="W76" s="361"/>
      <c r="X76" s="40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</row>
    <row r="77" spans="1:197" ht="15" hidden="1" customHeight="1">
      <c r="A77" s="339"/>
      <c r="B77" s="457"/>
      <c r="C77" s="382"/>
      <c r="D77" s="341"/>
      <c r="E77" s="463"/>
      <c r="F77" s="445"/>
      <c r="G77" s="481"/>
      <c r="H77" s="90"/>
      <c r="I77" s="64" t="s">
        <v>26</v>
      </c>
      <c r="J77" s="120">
        <f>SUM(J72:J76)</f>
        <v>318394</v>
      </c>
      <c r="K77" s="120">
        <f t="shared" ref="K77:O77" si="23">SUM(K72:K76)</f>
        <v>233665</v>
      </c>
      <c r="L77" s="102">
        <f t="shared" si="23"/>
        <v>0</v>
      </c>
      <c r="M77" s="65">
        <f>SUM(M72:M76)</f>
        <v>0</v>
      </c>
      <c r="N77" s="178">
        <f t="shared" si="23"/>
        <v>0</v>
      </c>
      <c r="O77" s="178">
        <f t="shared" si="23"/>
        <v>0</v>
      </c>
      <c r="P77" s="178"/>
      <c r="Q77" s="178"/>
      <c r="R77" s="178"/>
      <c r="S77" s="178"/>
      <c r="T77" s="178"/>
      <c r="U77" s="178"/>
      <c r="V77" s="178"/>
      <c r="W77" s="361"/>
      <c r="X77" s="40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</row>
    <row r="78" spans="1:197" ht="19.5" hidden="1" customHeight="1">
      <c r="A78" s="351">
        <v>4</v>
      </c>
      <c r="B78" s="457" t="s">
        <v>238</v>
      </c>
      <c r="C78" s="341">
        <v>2020</v>
      </c>
      <c r="D78" s="341">
        <v>2024</v>
      </c>
      <c r="E78" s="463" t="s">
        <v>27</v>
      </c>
      <c r="F78" s="445"/>
      <c r="G78" s="340">
        <v>80101</v>
      </c>
      <c r="H78" s="90">
        <v>6059</v>
      </c>
      <c r="I78" s="262" t="s">
        <v>28</v>
      </c>
      <c r="J78" s="172">
        <f>0.15*(50000+15000)</f>
        <v>9750</v>
      </c>
      <c r="K78" s="174">
        <v>16200</v>
      </c>
      <c r="L78" s="8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361">
        <f>SUM(L81:V81)</f>
        <v>0</v>
      </c>
      <c r="X78" s="40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</row>
    <row r="79" spans="1:197" ht="19.5" hidden="1" customHeight="1">
      <c r="A79" s="352"/>
      <c r="B79" s="457"/>
      <c r="C79" s="341"/>
      <c r="D79" s="341"/>
      <c r="E79" s="463"/>
      <c r="F79" s="445"/>
      <c r="G79" s="340"/>
      <c r="H79" s="90">
        <v>6056</v>
      </c>
      <c r="I79" s="262" t="s">
        <v>31</v>
      </c>
      <c r="J79" s="174"/>
      <c r="K79" s="174"/>
      <c r="L79" s="8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361"/>
      <c r="X79" s="40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</row>
    <row r="80" spans="1:197" ht="19.5" hidden="1" customHeight="1">
      <c r="A80" s="352"/>
      <c r="B80" s="457"/>
      <c r="C80" s="341"/>
      <c r="D80" s="341"/>
      <c r="E80" s="463"/>
      <c r="F80" s="445"/>
      <c r="G80" s="340"/>
      <c r="H80" s="86">
        <v>6057</v>
      </c>
      <c r="I80" s="229" t="s">
        <v>158</v>
      </c>
      <c r="J80" s="172">
        <v>852941</v>
      </c>
      <c r="K80" s="172">
        <v>365500</v>
      </c>
      <c r="L80" s="8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361"/>
      <c r="X80" s="40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</row>
    <row r="81" spans="1:197" ht="19.149999999999999" hidden="1" customHeight="1">
      <c r="A81" s="353"/>
      <c r="B81" s="457"/>
      <c r="C81" s="341"/>
      <c r="D81" s="341"/>
      <c r="E81" s="463"/>
      <c r="F81" s="445"/>
      <c r="G81" s="340"/>
      <c r="H81" s="90"/>
      <c r="I81" s="64" t="s">
        <v>26</v>
      </c>
      <c r="J81" s="230">
        <f t="shared" ref="J81:O81" si="24">SUM(J78:J80)</f>
        <v>862691</v>
      </c>
      <c r="K81" s="227">
        <f t="shared" si="24"/>
        <v>381700</v>
      </c>
      <c r="L81" s="66">
        <f t="shared" si="24"/>
        <v>0</v>
      </c>
      <c r="M81" s="178">
        <f t="shared" si="24"/>
        <v>0</v>
      </c>
      <c r="N81" s="178">
        <f t="shared" si="24"/>
        <v>0</v>
      </c>
      <c r="O81" s="178">
        <f t="shared" si="24"/>
        <v>0</v>
      </c>
      <c r="P81" s="178"/>
      <c r="Q81" s="178"/>
      <c r="R81" s="178"/>
      <c r="S81" s="178"/>
      <c r="T81" s="178"/>
      <c r="U81" s="178"/>
      <c r="V81" s="178"/>
      <c r="W81" s="361"/>
      <c r="X81" s="40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</row>
    <row r="82" spans="1:197" ht="13.5" hidden="1" customHeight="1">
      <c r="A82" s="351">
        <v>2</v>
      </c>
      <c r="B82" s="469" t="s">
        <v>247</v>
      </c>
      <c r="C82" s="406">
        <v>2024</v>
      </c>
      <c r="D82" s="406">
        <v>2025</v>
      </c>
      <c r="E82" s="346" t="s">
        <v>251</v>
      </c>
      <c r="F82" s="472" t="e">
        <f>W82</f>
        <v>#REF!</v>
      </c>
      <c r="G82" s="403">
        <v>90095</v>
      </c>
      <c r="H82" s="90">
        <v>6059</v>
      </c>
      <c r="I82" s="61" t="s">
        <v>28</v>
      </c>
      <c r="J82" s="328"/>
      <c r="K82" s="328"/>
      <c r="L82" s="328"/>
      <c r="M82" s="328"/>
      <c r="N82" s="71"/>
      <c r="O82" s="71"/>
      <c r="P82" s="71"/>
      <c r="Q82" s="71"/>
      <c r="R82" s="71"/>
      <c r="S82" s="71"/>
      <c r="T82" s="71"/>
      <c r="U82" s="71"/>
      <c r="V82" s="71"/>
      <c r="W82" s="361" t="e">
        <f>#REF!</f>
        <v>#REF!</v>
      </c>
      <c r="X82" s="148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49"/>
      <c r="DV82" s="149"/>
      <c r="DW82" s="149"/>
      <c r="DX82" s="149"/>
      <c r="DY82" s="149"/>
      <c r="DZ82" s="149"/>
      <c r="EA82" s="149"/>
      <c r="EB82" s="149"/>
      <c r="EC82" s="149"/>
      <c r="ED82" s="149"/>
      <c r="EE82" s="149"/>
      <c r="EF82" s="149"/>
      <c r="EG82" s="149"/>
      <c r="EH82" s="149"/>
      <c r="EI82" s="149"/>
      <c r="EJ82" s="149"/>
      <c r="EK82" s="149"/>
      <c r="EL82" s="149"/>
      <c r="EM82" s="149"/>
      <c r="EN82" s="149"/>
      <c r="EO82" s="149"/>
      <c r="EP82" s="149"/>
      <c r="EQ82" s="149"/>
      <c r="ER82" s="149"/>
      <c r="ES82" s="149"/>
      <c r="ET82" s="149"/>
      <c r="EU82" s="149"/>
      <c r="EV82" s="149"/>
      <c r="EW82" s="149"/>
      <c r="EX82" s="149"/>
      <c r="EY82" s="149"/>
      <c r="EZ82" s="149"/>
      <c r="FA82" s="149"/>
      <c r="FB82" s="149"/>
      <c r="FC82" s="149"/>
      <c r="FD82" s="149"/>
      <c r="FE82" s="149"/>
      <c r="FF82" s="149"/>
      <c r="FG82" s="149"/>
      <c r="FH82" s="149"/>
      <c r="FI82" s="149"/>
      <c r="FJ82" s="149"/>
      <c r="FK82" s="149"/>
      <c r="FL82" s="149"/>
      <c r="FM82" s="149"/>
      <c r="FN82" s="149"/>
      <c r="FO82" s="149"/>
      <c r="FP82" s="149"/>
      <c r="FQ82" s="149"/>
      <c r="FR82" s="149"/>
      <c r="FS82" s="149"/>
      <c r="FT82" s="149"/>
      <c r="FU82" s="149"/>
      <c r="FV82" s="149"/>
      <c r="FW82" s="149"/>
      <c r="FX82" s="149"/>
      <c r="FY82" s="149"/>
      <c r="FZ82" s="149"/>
      <c r="GA82" s="149"/>
      <c r="GB82" s="149"/>
      <c r="GC82" s="149"/>
      <c r="GD82" s="149"/>
      <c r="GE82" s="149"/>
      <c r="GF82" s="149"/>
      <c r="GG82" s="149"/>
      <c r="GH82" s="149"/>
      <c r="GI82" s="149"/>
      <c r="GJ82" s="149"/>
      <c r="GK82" s="149"/>
      <c r="GL82" s="149"/>
      <c r="GM82" s="149"/>
      <c r="GN82" s="96"/>
      <c r="GO82" s="96"/>
    </row>
    <row r="83" spans="1:197" ht="13.5" hidden="1" customHeight="1">
      <c r="A83" s="352"/>
      <c r="B83" s="470"/>
      <c r="C83" s="407"/>
      <c r="D83" s="407"/>
      <c r="E83" s="346"/>
      <c r="F83" s="473"/>
      <c r="G83" s="404"/>
      <c r="H83" s="90"/>
      <c r="I83" s="61"/>
      <c r="J83" s="328"/>
      <c r="K83" s="328"/>
      <c r="L83" s="328"/>
      <c r="M83" s="328"/>
      <c r="N83" s="71"/>
      <c r="O83" s="71"/>
      <c r="P83" s="71"/>
      <c r="Q83" s="71"/>
      <c r="R83" s="71"/>
      <c r="S83" s="71"/>
      <c r="T83" s="71"/>
      <c r="U83" s="71"/>
      <c r="V83" s="71"/>
      <c r="W83" s="361"/>
      <c r="X83" s="148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49"/>
      <c r="DV83" s="149"/>
      <c r="DW83" s="149"/>
      <c r="DX83" s="149"/>
      <c r="DY83" s="149"/>
      <c r="DZ83" s="149"/>
      <c r="EA83" s="149"/>
      <c r="EB83" s="149"/>
      <c r="EC83" s="149"/>
      <c r="ED83" s="149"/>
      <c r="EE83" s="149"/>
      <c r="EF83" s="149"/>
      <c r="EG83" s="149"/>
      <c r="EH83" s="149"/>
      <c r="EI83" s="149"/>
      <c r="EJ83" s="149"/>
      <c r="EK83" s="149"/>
      <c r="EL83" s="149"/>
      <c r="EM83" s="149"/>
      <c r="EN83" s="149"/>
      <c r="EO83" s="149"/>
      <c r="EP83" s="149"/>
      <c r="EQ83" s="149"/>
      <c r="ER83" s="149"/>
      <c r="ES83" s="149"/>
      <c r="ET83" s="149"/>
      <c r="EU83" s="149"/>
      <c r="EV83" s="149"/>
      <c r="EW83" s="149"/>
      <c r="EX83" s="149"/>
      <c r="EY83" s="149"/>
      <c r="EZ83" s="149"/>
      <c r="FA83" s="149"/>
      <c r="FB83" s="149"/>
      <c r="FC83" s="149"/>
      <c r="FD83" s="149"/>
      <c r="FE83" s="149"/>
      <c r="FF83" s="149"/>
      <c r="FG83" s="149"/>
      <c r="FH83" s="149"/>
      <c r="FI83" s="149"/>
      <c r="FJ83" s="149"/>
      <c r="FK83" s="149"/>
      <c r="FL83" s="149"/>
      <c r="FM83" s="149"/>
      <c r="FN83" s="149"/>
      <c r="FO83" s="149"/>
      <c r="FP83" s="149"/>
      <c r="FQ83" s="149"/>
      <c r="FR83" s="149"/>
      <c r="FS83" s="149"/>
      <c r="FT83" s="149"/>
      <c r="FU83" s="149"/>
      <c r="FV83" s="149"/>
      <c r="FW83" s="149"/>
      <c r="FX83" s="149"/>
      <c r="FY83" s="149"/>
      <c r="FZ83" s="149"/>
      <c r="GA83" s="149"/>
      <c r="GB83" s="149"/>
      <c r="GC83" s="149"/>
      <c r="GD83" s="149"/>
      <c r="GE83" s="149"/>
      <c r="GF83" s="149"/>
      <c r="GG83" s="149"/>
      <c r="GH83" s="149"/>
      <c r="GI83" s="149"/>
      <c r="GJ83" s="149"/>
      <c r="GK83" s="149"/>
      <c r="GL83" s="149"/>
      <c r="GM83" s="149"/>
      <c r="GN83" s="96"/>
      <c r="GO83" s="96"/>
    </row>
    <row r="84" spans="1:197" ht="13.5" hidden="1" customHeight="1">
      <c r="A84" s="352"/>
      <c r="B84" s="470"/>
      <c r="C84" s="407"/>
      <c r="D84" s="407"/>
      <c r="E84" s="346"/>
      <c r="F84" s="473"/>
      <c r="G84" s="404"/>
      <c r="H84" s="90">
        <v>6057</v>
      </c>
      <c r="I84" s="61" t="s">
        <v>30</v>
      </c>
      <c r="J84" s="328"/>
      <c r="K84" s="328"/>
      <c r="L84" s="328"/>
      <c r="M84" s="328"/>
      <c r="N84" s="71"/>
      <c r="O84" s="71"/>
      <c r="P84" s="71"/>
      <c r="Q84" s="71"/>
      <c r="R84" s="71"/>
      <c r="S84" s="71"/>
      <c r="T84" s="71"/>
      <c r="U84" s="71"/>
      <c r="V84" s="71"/>
      <c r="W84" s="361"/>
      <c r="X84" s="148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49"/>
      <c r="DV84" s="149"/>
      <c r="DW84" s="149"/>
      <c r="DX84" s="149"/>
      <c r="DY84" s="149"/>
      <c r="DZ84" s="149"/>
      <c r="EA84" s="149"/>
      <c r="EB84" s="149"/>
      <c r="EC84" s="149"/>
      <c r="ED84" s="149"/>
      <c r="EE84" s="149"/>
      <c r="EF84" s="149"/>
      <c r="EG84" s="149"/>
      <c r="EH84" s="149"/>
      <c r="EI84" s="149"/>
      <c r="EJ84" s="149"/>
      <c r="EK84" s="149"/>
      <c r="EL84" s="149"/>
      <c r="EM84" s="149"/>
      <c r="EN84" s="149"/>
      <c r="EO84" s="149"/>
      <c r="EP84" s="149"/>
      <c r="EQ84" s="149"/>
      <c r="ER84" s="149"/>
      <c r="ES84" s="149"/>
      <c r="ET84" s="149"/>
      <c r="EU84" s="149"/>
      <c r="EV84" s="149"/>
      <c r="EW84" s="149"/>
      <c r="EX84" s="149"/>
      <c r="EY84" s="149"/>
      <c r="EZ84" s="149"/>
      <c r="FA84" s="149"/>
      <c r="FB84" s="149"/>
      <c r="FC84" s="149"/>
      <c r="FD84" s="149"/>
      <c r="FE84" s="149"/>
      <c r="FF84" s="149"/>
      <c r="FG84" s="149"/>
      <c r="FH84" s="149"/>
      <c r="FI84" s="149"/>
      <c r="FJ84" s="149"/>
      <c r="FK84" s="149"/>
      <c r="FL84" s="149"/>
      <c r="FM84" s="149"/>
      <c r="FN84" s="149"/>
      <c r="FO84" s="149"/>
      <c r="FP84" s="149"/>
      <c r="FQ84" s="149"/>
      <c r="FR84" s="149"/>
      <c r="FS84" s="149"/>
      <c r="FT84" s="149"/>
      <c r="FU84" s="149"/>
      <c r="FV84" s="149"/>
      <c r="FW84" s="149"/>
      <c r="FX84" s="149"/>
      <c r="FY84" s="149"/>
      <c r="FZ84" s="149"/>
      <c r="GA84" s="149"/>
      <c r="GB84" s="149"/>
      <c r="GC84" s="149"/>
      <c r="GD84" s="149"/>
      <c r="GE84" s="149"/>
      <c r="GF84" s="149"/>
      <c r="GG84" s="149"/>
      <c r="GH84" s="149"/>
      <c r="GI84" s="149"/>
      <c r="GJ84" s="149"/>
      <c r="GK84" s="149"/>
      <c r="GL84" s="149"/>
      <c r="GM84" s="149"/>
      <c r="GN84" s="96"/>
      <c r="GO84" s="96"/>
    </row>
    <row r="85" spans="1:197" ht="13.5" hidden="1" customHeight="1">
      <c r="A85" s="352"/>
      <c r="B85" s="470"/>
      <c r="C85" s="407"/>
      <c r="D85" s="407"/>
      <c r="E85" s="346"/>
      <c r="F85" s="473"/>
      <c r="G85" s="404"/>
      <c r="H85" s="90"/>
      <c r="I85" s="61"/>
      <c r="J85" s="328"/>
      <c r="K85" s="328"/>
      <c r="L85" s="328"/>
      <c r="M85" s="328"/>
      <c r="N85" s="71"/>
      <c r="O85" s="71"/>
      <c r="P85" s="71"/>
      <c r="Q85" s="71"/>
      <c r="R85" s="71"/>
      <c r="S85" s="71"/>
      <c r="T85" s="71"/>
      <c r="U85" s="71"/>
      <c r="V85" s="71"/>
      <c r="W85" s="361"/>
      <c r="X85" s="148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96"/>
      <c r="GO85" s="96"/>
    </row>
    <row r="86" spans="1:197" ht="13.5" hidden="1" customHeight="1">
      <c r="A86" s="353"/>
      <c r="B86" s="471"/>
      <c r="C86" s="408"/>
      <c r="D86" s="408"/>
      <c r="E86" s="346"/>
      <c r="F86" s="474"/>
      <c r="G86" s="405"/>
      <c r="H86" s="90"/>
      <c r="I86" s="64" t="s">
        <v>26</v>
      </c>
      <c r="J86" s="65"/>
      <c r="K86" s="65"/>
      <c r="L86" s="65"/>
      <c r="M86" s="65">
        <f>M82+M83+M84+M85</f>
        <v>0</v>
      </c>
      <c r="N86" s="65"/>
      <c r="O86" s="65"/>
      <c r="P86" s="65"/>
      <c r="Q86" s="65"/>
      <c r="R86" s="65"/>
      <c r="S86" s="65"/>
      <c r="T86" s="65"/>
      <c r="U86" s="65"/>
      <c r="V86" s="65"/>
      <c r="W86" s="361"/>
      <c r="X86" s="148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49"/>
      <c r="DV86" s="149"/>
      <c r="DW86" s="149"/>
      <c r="DX86" s="149"/>
      <c r="DY86" s="149"/>
      <c r="DZ86" s="149"/>
      <c r="EA86" s="149"/>
      <c r="EB86" s="149"/>
      <c r="EC86" s="149"/>
      <c r="ED86" s="149"/>
      <c r="EE86" s="149"/>
      <c r="EF86" s="149"/>
      <c r="EG86" s="149"/>
      <c r="EH86" s="149"/>
      <c r="EI86" s="149"/>
      <c r="EJ86" s="149"/>
      <c r="EK86" s="149"/>
      <c r="EL86" s="149"/>
      <c r="EM86" s="149"/>
      <c r="EN86" s="149"/>
      <c r="EO86" s="149"/>
      <c r="EP86" s="149"/>
      <c r="EQ86" s="149"/>
      <c r="ER86" s="149"/>
      <c r="ES86" s="149"/>
      <c r="ET86" s="149"/>
      <c r="EU86" s="149"/>
      <c r="EV86" s="149"/>
      <c r="EW86" s="149"/>
      <c r="EX86" s="149"/>
      <c r="EY86" s="149"/>
      <c r="EZ86" s="149"/>
      <c r="FA86" s="149"/>
      <c r="FB86" s="149"/>
      <c r="FC86" s="149"/>
      <c r="FD86" s="149"/>
      <c r="FE86" s="149"/>
      <c r="FF86" s="149"/>
      <c r="FG86" s="149"/>
      <c r="FH86" s="149"/>
      <c r="FI86" s="149"/>
      <c r="FJ86" s="149"/>
      <c r="FK86" s="149"/>
      <c r="FL86" s="149"/>
      <c r="FM86" s="149"/>
      <c r="FN86" s="149"/>
      <c r="FO86" s="149"/>
      <c r="FP86" s="149"/>
      <c r="FQ86" s="149"/>
      <c r="FR86" s="149"/>
      <c r="FS86" s="149"/>
      <c r="FT86" s="149"/>
      <c r="FU86" s="149"/>
      <c r="FV86" s="149"/>
      <c r="FW86" s="149"/>
      <c r="FX86" s="149"/>
      <c r="FY86" s="149"/>
      <c r="FZ86" s="149"/>
      <c r="GA86" s="149"/>
      <c r="GB86" s="149"/>
      <c r="GC86" s="149"/>
      <c r="GD86" s="149"/>
      <c r="GE86" s="149"/>
      <c r="GF86" s="149"/>
      <c r="GG86" s="149"/>
      <c r="GH86" s="149"/>
      <c r="GI86" s="149"/>
      <c r="GJ86" s="149"/>
      <c r="GK86" s="149"/>
      <c r="GL86" s="149"/>
      <c r="GM86" s="149"/>
      <c r="GN86" s="96"/>
      <c r="GO86" s="96"/>
    </row>
    <row r="87" spans="1:197" ht="15.75" hidden="1" customHeight="1">
      <c r="A87" s="339">
        <v>3</v>
      </c>
      <c r="B87" s="457" t="s">
        <v>242</v>
      </c>
      <c r="C87" s="341">
        <v>2024</v>
      </c>
      <c r="D87" s="341">
        <v>2025</v>
      </c>
      <c r="E87" s="461" t="s">
        <v>251</v>
      </c>
      <c r="F87" s="445">
        <f>0+W87</f>
        <v>0</v>
      </c>
      <c r="G87" s="340">
        <v>75023</v>
      </c>
      <c r="H87" s="88"/>
      <c r="I87" s="209" t="s">
        <v>28</v>
      </c>
      <c r="J87" s="224"/>
      <c r="K87" s="172"/>
      <c r="L87" s="85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361">
        <f>SUM(L93:O93)</f>
        <v>0</v>
      </c>
      <c r="X87" s="40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</row>
    <row r="88" spans="1:197" ht="15" hidden="1" customHeight="1">
      <c r="A88" s="339"/>
      <c r="B88" s="457"/>
      <c r="C88" s="341"/>
      <c r="D88" s="341"/>
      <c r="E88" s="461"/>
      <c r="F88" s="445"/>
      <c r="G88" s="340"/>
      <c r="H88" s="90">
        <v>6059</v>
      </c>
      <c r="I88" s="61" t="s">
        <v>28</v>
      </c>
      <c r="J88" s="172">
        <f>0.15*(50000+15000)</f>
        <v>9750</v>
      </c>
      <c r="K88" s="174">
        <v>16200</v>
      </c>
      <c r="L88" s="84"/>
      <c r="M88" s="174"/>
      <c r="N88" s="228"/>
      <c r="O88" s="228"/>
      <c r="P88" s="228"/>
      <c r="Q88" s="228"/>
      <c r="R88" s="228"/>
      <c r="S88" s="228"/>
      <c r="T88" s="228"/>
      <c r="U88" s="228"/>
      <c r="V88" s="228"/>
      <c r="W88" s="361"/>
      <c r="X88" s="40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</row>
    <row r="89" spans="1:197" ht="15" hidden="1" customHeight="1">
      <c r="A89" s="339"/>
      <c r="B89" s="457"/>
      <c r="C89" s="341"/>
      <c r="D89" s="341"/>
      <c r="E89" s="461"/>
      <c r="F89" s="445"/>
      <c r="G89" s="340"/>
      <c r="H89" s="90">
        <v>6059</v>
      </c>
      <c r="I89" s="61" t="s">
        <v>31</v>
      </c>
      <c r="J89" s="174"/>
      <c r="K89" s="174"/>
      <c r="L89" s="84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361"/>
      <c r="X89" s="40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</row>
    <row r="90" spans="1:197" ht="15" hidden="1" customHeight="1">
      <c r="A90" s="339"/>
      <c r="B90" s="457"/>
      <c r="C90" s="341"/>
      <c r="D90" s="341"/>
      <c r="E90" s="461"/>
      <c r="F90" s="445"/>
      <c r="G90" s="340"/>
      <c r="H90" s="90">
        <v>6057</v>
      </c>
      <c r="I90" s="61" t="s">
        <v>30</v>
      </c>
      <c r="J90" s="172">
        <v>69483</v>
      </c>
      <c r="K90" s="172">
        <v>128868</v>
      </c>
      <c r="L90" s="84"/>
      <c r="M90" s="174"/>
      <c r="N90" s="228"/>
      <c r="O90" s="228"/>
      <c r="P90" s="228"/>
      <c r="Q90" s="228"/>
      <c r="R90" s="228"/>
      <c r="S90" s="228"/>
      <c r="T90" s="228"/>
      <c r="U90" s="228"/>
      <c r="V90" s="228"/>
      <c r="W90" s="361"/>
      <c r="X90" s="40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</row>
    <row r="91" spans="1:197" ht="15" hidden="1" customHeight="1">
      <c r="A91" s="339"/>
      <c r="B91" s="457"/>
      <c r="C91" s="341"/>
      <c r="D91" s="341"/>
      <c r="E91" s="461"/>
      <c r="F91" s="445"/>
      <c r="G91" s="340"/>
      <c r="H91" s="89"/>
      <c r="I91" s="60" t="s">
        <v>33</v>
      </c>
      <c r="J91" s="228"/>
      <c r="K91" s="174"/>
      <c r="L91" s="84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361"/>
      <c r="X91" s="40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</row>
    <row r="92" spans="1:197" ht="11.25" hidden="1" customHeight="1">
      <c r="A92" s="339"/>
      <c r="B92" s="457"/>
      <c r="C92" s="341"/>
      <c r="D92" s="341"/>
      <c r="E92" s="461"/>
      <c r="F92" s="445"/>
      <c r="G92" s="340"/>
      <c r="H92" s="88"/>
      <c r="I92" s="229" t="s">
        <v>75</v>
      </c>
      <c r="J92" s="172">
        <v>852941</v>
      </c>
      <c r="K92" s="172">
        <v>365500</v>
      </c>
      <c r="L92" s="84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361"/>
      <c r="X92" s="40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</row>
    <row r="93" spans="1:197" ht="15.75" hidden="1" customHeight="1">
      <c r="A93" s="339"/>
      <c r="B93" s="457"/>
      <c r="C93" s="341"/>
      <c r="D93" s="341"/>
      <c r="E93" s="461"/>
      <c r="F93" s="445"/>
      <c r="G93" s="340"/>
      <c r="H93" s="89"/>
      <c r="I93" s="64" t="s">
        <v>26</v>
      </c>
      <c r="J93" s="230">
        <f>SUM(J87:J92)</f>
        <v>932174</v>
      </c>
      <c r="K93" s="227">
        <f>SUM(K87:K92)</f>
        <v>510568</v>
      </c>
      <c r="L93" s="66">
        <f>SUM(L87:L92)</f>
        <v>0</v>
      </c>
      <c r="M93" s="178">
        <f t="shared" ref="M93:O93" si="25">SUM(M87:M92)</f>
        <v>0</v>
      </c>
      <c r="N93" s="178">
        <f t="shared" si="25"/>
        <v>0</v>
      </c>
      <c r="O93" s="178">
        <f t="shared" si="25"/>
        <v>0</v>
      </c>
      <c r="P93" s="178"/>
      <c r="Q93" s="178"/>
      <c r="R93" s="178"/>
      <c r="S93" s="178"/>
      <c r="T93" s="178"/>
      <c r="U93" s="178"/>
      <c r="V93" s="178"/>
      <c r="W93" s="361"/>
      <c r="X93" s="40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</row>
    <row r="94" spans="1:197" ht="11.25" customHeight="1">
      <c r="A94" s="456">
        <v>1</v>
      </c>
      <c r="B94" s="460" t="s">
        <v>217</v>
      </c>
      <c r="C94" s="451">
        <v>2019</v>
      </c>
      <c r="D94" s="373">
        <v>2027</v>
      </c>
      <c r="E94" s="461" t="s">
        <v>251</v>
      </c>
      <c r="F94" s="468">
        <f>46473+W94</f>
        <v>3280647</v>
      </c>
      <c r="G94" s="412">
        <v>90026</v>
      </c>
      <c r="H94" s="86">
        <v>6050</v>
      </c>
      <c r="I94" s="58" t="s">
        <v>28</v>
      </c>
      <c r="J94" s="94">
        <v>577801</v>
      </c>
      <c r="K94" s="115">
        <v>560363</v>
      </c>
      <c r="L94" s="123"/>
      <c r="M94" s="123"/>
      <c r="N94" s="174"/>
      <c r="O94" s="174"/>
      <c r="P94" s="173"/>
      <c r="Q94" s="173"/>
      <c r="R94" s="173"/>
      <c r="S94" s="173"/>
      <c r="T94" s="173"/>
      <c r="U94" s="173"/>
      <c r="V94" s="173"/>
      <c r="W94" s="361">
        <f>SUM(N98:V98)</f>
        <v>3234174</v>
      </c>
      <c r="X94" s="40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</row>
    <row r="95" spans="1:197" ht="15" customHeight="1">
      <c r="A95" s="456"/>
      <c r="B95" s="460"/>
      <c r="C95" s="451"/>
      <c r="D95" s="373"/>
      <c r="E95" s="461"/>
      <c r="F95" s="468"/>
      <c r="G95" s="412"/>
      <c r="H95" s="86">
        <v>6059</v>
      </c>
      <c r="I95" s="58" t="s">
        <v>28</v>
      </c>
      <c r="J95" s="94"/>
      <c r="K95" s="115"/>
      <c r="L95" s="123"/>
      <c r="M95" s="123"/>
      <c r="N95" s="174">
        <v>550000</v>
      </c>
      <c r="O95" s="174">
        <v>550000</v>
      </c>
      <c r="P95" s="173"/>
      <c r="Q95" s="173"/>
      <c r="R95" s="173"/>
      <c r="S95" s="173"/>
      <c r="T95" s="173"/>
      <c r="U95" s="173"/>
      <c r="V95" s="173"/>
      <c r="W95" s="361"/>
      <c r="X95" s="40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</row>
    <row r="96" spans="1:197" ht="13.5" customHeight="1">
      <c r="A96" s="456"/>
      <c r="B96" s="460"/>
      <c r="C96" s="451"/>
      <c r="D96" s="373"/>
      <c r="E96" s="461"/>
      <c r="F96" s="468"/>
      <c r="G96" s="412"/>
      <c r="H96" s="86">
        <v>6057</v>
      </c>
      <c r="I96" s="58" t="s">
        <v>30</v>
      </c>
      <c r="J96" s="94">
        <v>2637562</v>
      </c>
      <c r="K96" s="115">
        <v>2557960</v>
      </c>
      <c r="L96" s="123"/>
      <c r="M96" s="123"/>
      <c r="N96" s="174">
        <v>1437700</v>
      </c>
      <c r="O96" s="174">
        <v>696474</v>
      </c>
      <c r="P96" s="173"/>
      <c r="Q96" s="173"/>
      <c r="R96" s="173"/>
      <c r="S96" s="173"/>
      <c r="T96" s="173"/>
      <c r="U96" s="173"/>
      <c r="V96" s="173"/>
      <c r="W96" s="361"/>
      <c r="X96" s="40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</row>
    <row r="97" spans="1:197" ht="17.25" customHeight="1">
      <c r="A97" s="456"/>
      <c r="B97" s="460"/>
      <c r="C97" s="451"/>
      <c r="D97" s="373"/>
      <c r="E97" s="461"/>
      <c r="F97" s="468"/>
      <c r="G97" s="412"/>
      <c r="H97" s="89"/>
      <c r="I97" s="60" t="s">
        <v>33</v>
      </c>
      <c r="J97" s="117"/>
      <c r="K97" s="127"/>
      <c r="L97" s="123"/>
      <c r="M97" s="123"/>
      <c r="N97" s="173"/>
      <c r="O97" s="173"/>
      <c r="P97" s="173"/>
      <c r="Q97" s="173"/>
      <c r="R97" s="173"/>
      <c r="S97" s="173"/>
      <c r="T97" s="173"/>
      <c r="U97" s="173"/>
      <c r="V97" s="173"/>
      <c r="W97" s="361"/>
      <c r="X97" s="40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</row>
    <row r="98" spans="1:197" ht="12.75" customHeight="1">
      <c r="A98" s="456"/>
      <c r="B98" s="460"/>
      <c r="C98" s="451"/>
      <c r="D98" s="373"/>
      <c r="E98" s="461"/>
      <c r="F98" s="468"/>
      <c r="G98" s="412"/>
      <c r="H98" s="88"/>
      <c r="I98" s="59" t="s">
        <v>26</v>
      </c>
      <c r="J98" s="102">
        <f t="shared" ref="J98:O98" si="26">SUM(J94:J97)</f>
        <v>3215363</v>
      </c>
      <c r="K98" s="120">
        <f t="shared" si="26"/>
        <v>3118323</v>
      </c>
      <c r="L98" s="121">
        <f t="shared" si="26"/>
        <v>0</v>
      </c>
      <c r="M98" s="121">
        <f t="shared" si="26"/>
        <v>0</v>
      </c>
      <c r="N98" s="178">
        <f t="shared" si="26"/>
        <v>1987700</v>
      </c>
      <c r="O98" s="178">
        <f t="shared" si="26"/>
        <v>1246474</v>
      </c>
      <c r="P98" s="178"/>
      <c r="Q98" s="178"/>
      <c r="R98" s="178"/>
      <c r="S98" s="178"/>
      <c r="T98" s="178"/>
      <c r="U98" s="178"/>
      <c r="V98" s="178"/>
      <c r="W98" s="361"/>
      <c r="X98" s="40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</row>
    <row r="99" spans="1:197">
      <c r="A99" s="339">
        <v>2</v>
      </c>
      <c r="B99" s="452" t="s">
        <v>257</v>
      </c>
      <c r="C99" s="341">
        <v>2025</v>
      </c>
      <c r="D99" s="341">
        <v>2026</v>
      </c>
      <c r="E99" s="463" t="s">
        <v>251</v>
      </c>
      <c r="F99" s="445">
        <f>W99</f>
        <v>2009303</v>
      </c>
      <c r="G99" s="340">
        <v>85516</v>
      </c>
      <c r="H99" s="86">
        <v>6059</v>
      </c>
      <c r="I99" s="58" t="s">
        <v>28</v>
      </c>
      <c r="J99" s="172"/>
      <c r="K99" s="224"/>
      <c r="L99" s="224"/>
      <c r="M99" s="173"/>
      <c r="N99" s="174">
        <v>168407</v>
      </c>
      <c r="O99" s="173"/>
      <c r="P99" s="173"/>
      <c r="Q99" s="173"/>
      <c r="R99" s="173"/>
      <c r="S99" s="173"/>
      <c r="T99" s="173"/>
      <c r="U99" s="173"/>
      <c r="V99" s="173"/>
      <c r="W99" s="361">
        <f>SUM(N104:V104)</f>
        <v>2009303</v>
      </c>
      <c r="X99" s="334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</row>
    <row r="100" spans="1:197">
      <c r="A100" s="339"/>
      <c r="B100" s="453"/>
      <c r="C100" s="341"/>
      <c r="D100" s="341"/>
      <c r="E100" s="463"/>
      <c r="F100" s="445"/>
      <c r="G100" s="340"/>
      <c r="H100" s="86"/>
      <c r="I100" s="58" t="s">
        <v>28</v>
      </c>
      <c r="J100" s="62">
        <v>99566</v>
      </c>
      <c r="K100" s="228"/>
      <c r="L100" s="228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361"/>
      <c r="X100" s="334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</row>
    <row r="101" spans="1:197">
      <c r="A101" s="339"/>
      <c r="B101" s="453"/>
      <c r="C101" s="341"/>
      <c r="D101" s="341"/>
      <c r="E101" s="463"/>
      <c r="F101" s="445"/>
      <c r="G101" s="340"/>
      <c r="H101" s="86"/>
      <c r="I101" s="58" t="s">
        <v>31</v>
      </c>
      <c r="J101" s="62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361"/>
      <c r="X101" s="334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</row>
    <row r="102" spans="1:197">
      <c r="A102" s="339"/>
      <c r="B102" s="453"/>
      <c r="C102" s="341"/>
      <c r="D102" s="341"/>
      <c r="E102" s="463"/>
      <c r="F102" s="445"/>
      <c r="G102" s="340"/>
      <c r="H102" s="86">
        <v>6057</v>
      </c>
      <c r="I102" s="58" t="s">
        <v>30</v>
      </c>
      <c r="J102" s="62">
        <v>232319</v>
      </c>
      <c r="K102" s="173"/>
      <c r="L102" s="173"/>
      <c r="M102" s="173"/>
      <c r="N102" s="228">
        <v>1840896</v>
      </c>
      <c r="O102" s="173"/>
      <c r="P102" s="173"/>
      <c r="Q102" s="173"/>
      <c r="R102" s="173"/>
      <c r="S102" s="173"/>
      <c r="T102" s="173"/>
      <c r="U102" s="173"/>
      <c r="V102" s="173"/>
      <c r="W102" s="361"/>
      <c r="X102" s="334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</row>
    <row r="103" spans="1:197">
      <c r="A103" s="339"/>
      <c r="B103" s="453"/>
      <c r="C103" s="341"/>
      <c r="D103" s="341"/>
      <c r="E103" s="463"/>
      <c r="F103" s="445"/>
      <c r="G103" s="340"/>
      <c r="H103" s="90"/>
      <c r="I103" s="61" t="s">
        <v>70</v>
      </c>
      <c r="J103" s="62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361"/>
      <c r="X103" s="334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</row>
    <row r="104" spans="1:197" ht="16.5">
      <c r="A104" s="339"/>
      <c r="B104" s="454"/>
      <c r="C104" s="341"/>
      <c r="D104" s="341"/>
      <c r="E104" s="463"/>
      <c r="F104" s="445"/>
      <c r="G104" s="340"/>
      <c r="H104" s="86"/>
      <c r="I104" s="59" t="s">
        <v>26</v>
      </c>
      <c r="J104" s="65">
        <f>SUM(J99:J103)</f>
        <v>331885</v>
      </c>
      <c r="K104" s="227">
        <f t="shared" ref="K104:O104" si="27">SUM(K99:K103)</f>
        <v>0</v>
      </c>
      <c r="L104" s="236">
        <f t="shared" si="27"/>
        <v>0</v>
      </c>
      <c r="M104" s="178">
        <f t="shared" si="27"/>
        <v>0</v>
      </c>
      <c r="N104" s="178">
        <f t="shared" si="27"/>
        <v>2009303</v>
      </c>
      <c r="O104" s="178">
        <f t="shared" si="27"/>
        <v>0</v>
      </c>
      <c r="P104" s="178"/>
      <c r="Q104" s="178"/>
      <c r="R104" s="178"/>
      <c r="S104" s="178"/>
      <c r="T104" s="178"/>
      <c r="U104" s="178"/>
      <c r="V104" s="178"/>
      <c r="W104" s="361"/>
      <c r="X104" s="334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</row>
    <row r="105" spans="1:197" ht="16.5" hidden="1" customHeight="1">
      <c r="A105" s="456">
        <v>7</v>
      </c>
      <c r="B105" s="458" t="s">
        <v>123</v>
      </c>
      <c r="C105" s="459">
        <v>2017</v>
      </c>
      <c r="D105" s="425">
        <v>2019</v>
      </c>
      <c r="E105" s="443" t="s">
        <v>27</v>
      </c>
      <c r="F105" s="455">
        <v>0</v>
      </c>
      <c r="G105" s="462">
        <v>90095</v>
      </c>
      <c r="H105" s="104">
        <v>6050</v>
      </c>
      <c r="I105" s="105" t="s">
        <v>28</v>
      </c>
      <c r="J105" s="115"/>
      <c r="K105" s="116"/>
      <c r="L105" s="116"/>
      <c r="M105" s="116"/>
      <c r="N105" s="116"/>
      <c r="O105" s="117"/>
      <c r="P105" s="117"/>
      <c r="Q105" s="117"/>
      <c r="R105" s="117"/>
      <c r="S105" s="117"/>
      <c r="T105" s="117"/>
      <c r="U105" s="117"/>
      <c r="V105" s="117"/>
      <c r="W105" s="362">
        <f>SUM(J110:O110)</f>
        <v>84031</v>
      </c>
      <c r="X105" s="40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</row>
    <row r="106" spans="1:197" ht="16.5" hidden="1" customHeight="1">
      <c r="A106" s="456"/>
      <c r="B106" s="458"/>
      <c r="C106" s="459"/>
      <c r="D106" s="425"/>
      <c r="E106" s="443"/>
      <c r="F106" s="455"/>
      <c r="G106" s="462"/>
      <c r="H106" s="104">
        <v>6059</v>
      </c>
      <c r="I106" s="118" t="s">
        <v>28</v>
      </c>
      <c r="J106" s="122">
        <v>25209</v>
      </c>
      <c r="K106" s="123"/>
      <c r="L106" s="123"/>
      <c r="M106" s="123"/>
      <c r="N106" s="123"/>
      <c r="O106" s="117"/>
      <c r="P106" s="117"/>
      <c r="Q106" s="117"/>
      <c r="R106" s="117"/>
      <c r="S106" s="117"/>
      <c r="T106" s="117"/>
      <c r="U106" s="117"/>
      <c r="V106" s="117"/>
      <c r="W106" s="362"/>
      <c r="X106" s="40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</row>
    <row r="107" spans="1:197" ht="16.5" hidden="1" customHeight="1">
      <c r="A107" s="456"/>
      <c r="B107" s="458"/>
      <c r="C107" s="459"/>
      <c r="D107" s="425"/>
      <c r="E107" s="443"/>
      <c r="F107" s="455"/>
      <c r="G107" s="462"/>
      <c r="H107" s="104"/>
      <c r="I107" s="105" t="s">
        <v>31</v>
      </c>
      <c r="J107" s="125"/>
      <c r="K107" s="126"/>
      <c r="L107" s="126"/>
      <c r="M107" s="126"/>
      <c r="N107" s="126"/>
      <c r="O107" s="117"/>
      <c r="P107" s="117"/>
      <c r="Q107" s="117"/>
      <c r="R107" s="117"/>
      <c r="S107" s="117"/>
      <c r="T107" s="117"/>
      <c r="U107" s="117"/>
      <c r="V107" s="117"/>
      <c r="W107" s="362"/>
      <c r="X107" s="40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</row>
    <row r="108" spans="1:197" ht="16.5" hidden="1" customHeight="1">
      <c r="A108" s="456"/>
      <c r="B108" s="458"/>
      <c r="C108" s="459"/>
      <c r="D108" s="425"/>
      <c r="E108" s="443"/>
      <c r="F108" s="455"/>
      <c r="G108" s="462"/>
      <c r="H108" s="104">
        <v>6057</v>
      </c>
      <c r="I108" s="118" t="s">
        <v>30</v>
      </c>
      <c r="J108" s="122">
        <v>58822</v>
      </c>
      <c r="K108" s="123"/>
      <c r="L108" s="123"/>
      <c r="M108" s="123"/>
      <c r="N108" s="123"/>
      <c r="O108" s="117"/>
      <c r="P108" s="117"/>
      <c r="Q108" s="117"/>
      <c r="R108" s="117"/>
      <c r="S108" s="117"/>
      <c r="T108" s="117"/>
      <c r="U108" s="117"/>
      <c r="V108" s="117"/>
      <c r="W108" s="362"/>
      <c r="X108" s="40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</row>
    <row r="109" spans="1:197" ht="16.5" hidden="1" customHeight="1">
      <c r="A109" s="456"/>
      <c r="B109" s="458"/>
      <c r="C109" s="459"/>
      <c r="D109" s="425"/>
      <c r="E109" s="443"/>
      <c r="F109" s="455"/>
      <c r="G109" s="462"/>
      <c r="H109" s="119"/>
      <c r="I109" s="92" t="s">
        <v>33</v>
      </c>
      <c r="J109" s="126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362"/>
      <c r="X109" s="40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</row>
    <row r="110" spans="1:197" ht="0.75" hidden="1" customHeight="1">
      <c r="A110" s="456"/>
      <c r="B110" s="458"/>
      <c r="C110" s="459"/>
      <c r="D110" s="425"/>
      <c r="E110" s="443"/>
      <c r="F110" s="455"/>
      <c r="G110" s="462"/>
      <c r="H110" s="113"/>
      <c r="I110" s="108" t="s">
        <v>26</v>
      </c>
      <c r="J110" s="120">
        <f>SUM(J105:J109)</f>
        <v>84031</v>
      </c>
      <c r="K110" s="120">
        <f>SUM(K105:K109)</f>
        <v>0</v>
      </c>
      <c r="L110" s="120">
        <f t="shared" ref="L110:O110" si="28">SUM(L105:L109)</f>
        <v>0</v>
      </c>
      <c r="M110" s="120">
        <f t="shared" si="28"/>
        <v>0</v>
      </c>
      <c r="N110" s="120">
        <f t="shared" si="28"/>
        <v>0</v>
      </c>
      <c r="O110" s="121">
        <f t="shared" si="28"/>
        <v>0</v>
      </c>
      <c r="P110" s="121"/>
      <c r="Q110" s="121"/>
      <c r="R110" s="121"/>
      <c r="S110" s="121"/>
      <c r="T110" s="121"/>
      <c r="U110" s="121"/>
      <c r="V110" s="121"/>
      <c r="W110" s="362"/>
      <c r="X110" s="40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</row>
    <row r="111" spans="1:197" ht="17.25" hidden="1" customHeight="1">
      <c r="A111" s="339">
        <v>6</v>
      </c>
      <c r="B111" s="458" t="s">
        <v>124</v>
      </c>
      <c r="C111" s="409">
        <v>2019</v>
      </c>
      <c r="D111" s="425">
        <v>2020</v>
      </c>
      <c r="E111" s="394" t="s">
        <v>27</v>
      </c>
      <c r="F111" s="455"/>
      <c r="G111" s="399">
        <v>90095</v>
      </c>
      <c r="H111" s="104"/>
      <c r="I111" s="105" t="s">
        <v>28</v>
      </c>
      <c r="J111" s="115"/>
      <c r="K111" s="115"/>
      <c r="L111" s="116"/>
      <c r="M111" s="116"/>
      <c r="N111" s="116"/>
      <c r="O111" s="117"/>
      <c r="P111" s="117"/>
      <c r="Q111" s="117"/>
      <c r="R111" s="117"/>
      <c r="S111" s="117"/>
      <c r="T111" s="117"/>
      <c r="U111" s="117"/>
      <c r="V111" s="117"/>
      <c r="W111" s="362"/>
      <c r="X111" s="40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</row>
    <row r="112" spans="1:197" ht="17.25" hidden="1" customHeight="1">
      <c r="A112" s="339"/>
      <c r="B112" s="458"/>
      <c r="C112" s="409"/>
      <c r="D112" s="425"/>
      <c r="E112" s="394"/>
      <c r="F112" s="455"/>
      <c r="G112" s="399"/>
      <c r="H112" s="104">
        <v>6059</v>
      </c>
      <c r="I112" s="118" t="s">
        <v>28</v>
      </c>
      <c r="J112" s="122">
        <v>447740</v>
      </c>
      <c r="K112" s="125">
        <v>398600</v>
      </c>
      <c r="L112" s="123"/>
      <c r="M112" s="123"/>
      <c r="N112" s="123"/>
      <c r="O112" s="117"/>
      <c r="P112" s="117"/>
      <c r="Q112" s="117"/>
      <c r="R112" s="117"/>
      <c r="S112" s="117"/>
      <c r="T112" s="117"/>
      <c r="U112" s="117"/>
      <c r="V112" s="117"/>
      <c r="W112" s="362"/>
      <c r="X112" s="40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</row>
    <row r="113" spans="1:197" ht="17.25" hidden="1" customHeight="1">
      <c r="A113" s="339"/>
      <c r="B113" s="458"/>
      <c r="C113" s="409"/>
      <c r="D113" s="425"/>
      <c r="E113" s="394"/>
      <c r="F113" s="455"/>
      <c r="G113" s="399"/>
      <c r="H113" s="104"/>
      <c r="I113" s="105" t="s">
        <v>31</v>
      </c>
      <c r="J113" s="125"/>
      <c r="K113" s="131"/>
      <c r="L113" s="126"/>
      <c r="M113" s="126"/>
      <c r="N113" s="126"/>
      <c r="O113" s="117"/>
      <c r="P113" s="117"/>
      <c r="Q113" s="117"/>
      <c r="R113" s="117"/>
      <c r="S113" s="117"/>
      <c r="T113" s="117"/>
      <c r="U113" s="117"/>
      <c r="V113" s="117"/>
      <c r="W113" s="362"/>
      <c r="X113" s="40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</row>
    <row r="114" spans="1:197" ht="17.25" hidden="1" customHeight="1">
      <c r="A114" s="339"/>
      <c r="B114" s="458"/>
      <c r="C114" s="409"/>
      <c r="D114" s="425"/>
      <c r="E114" s="394"/>
      <c r="F114" s="455"/>
      <c r="G114" s="399"/>
      <c r="H114" s="104">
        <v>6057</v>
      </c>
      <c r="I114" s="118" t="s">
        <v>30</v>
      </c>
      <c r="J114" s="122"/>
      <c r="K114" s="125">
        <v>171509</v>
      </c>
      <c r="L114" s="123"/>
      <c r="M114" s="123"/>
      <c r="N114" s="123"/>
      <c r="O114" s="117"/>
      <c r="P114" s="117"/>
      <c r="Q114" s="117"/>
      <c r="R114" s="117"/>
      <c r="S114" s="117"/>
      <c r="T114" s="117"/>
      <c r="U114" s="117"/>
      <c r="V114" s="117"/>
      <c r="W114" s="362"/>
      <c r="X114" s="40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</row>
    <row r="115" spans="1:197" ht="17.25" hidden="1" customHeight="1">
      <c r="A115" s="339"/>
      <c r="B115" s="458"/>
      <c r="C115" s="409"/>
      <c r="D115" s="425"/>
      <c r="E115" s="394"/>
      <c r="F115" s="455"/>
      <c r="G115" s="399"/>
      <c r="H115" s="119"/>
      <c r="I115" s="92" t="s">
        <v>33</v>
      </c>
      <c r="J115" s="125"/>
      <c r="K115" s="122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362"/>
      <c r="X115" s="40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</row>
    <row r="116" spans="1:197" ht="21" hidden="1" customHeight="1">
      <c r="A116" s="339"/>
      <c r="B116" s="458"/>
      <c r="C116" s="409"/>
      <c r="D116" s="425"/>
      <c r="E116" s="394"/>
      <c r="F116" s="455"/>
      <c r="G116" s="399"/>
      <c r="H116" s="113"/>
      <c r="I116" s="108" t="s">
        <v>26</v>
      </c>
      <c r="J116" s="120">
        <f>SUM(J111:J115)</f>
        <v>447740</v>
      </c>
      <c r="K116" s="120">
        <f>SUM(K111:K115)</f>
        <v>570109</v>
      </c>
      <c r="L116" s="120">
        <f t="shared" ref="L116:O116" si="29">SUM(L111:L115)</f>
        <v>0</v>
      </c>
      <c r="M116" s="120">
        <f t="shared" si="29"/>
        <v>0</v>
      </c>
      <c r="N116" s="120">
        <f t="shared" si="29"/>
        <v>0</v>
      </c>
      <c r="O116" s="121">
        <f t="shared" si="29"/>
        <v>0</v>
      </c>
      <c r="P116" s="121"/>
      <c r="Q116" s="121"/>
      <c r="R116" s="121"/>
      <c r="S116" s="121"/>
      <c r="T116" s="121"/>
      <c r="U116" s="121"/>
      <c r="V116" s="121"/>
      <c r="W116" s="362"/>
      <c r="X116" s="40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</row>
    <row r="117" spans="1:197" ht="28.5" hidden="1" customHeight="1">
      <c r="A117" s="351">
        <v>5</v>
      </c>
      <c r="B117" s="475" t="s">
        <v>199</v>
      </c>
      <c r="C117" s="373">
        <v>2023</v>
      </c>
      <c r="D117" s="341">
        <v>2023</v>
      </c>
      <c r="E117" s="461" t="s">
        <v>27</v>
      </c>
      <c r="F117" s="445">
        <f>W117</f>
        <v>0</v>
      </c>
      <c r="G117" s="340">
        <v>75495</v>
      </c>
      <c r="H117" s="90">
        <v>6059</v>
      </c>
      <c r="I117" s="262" t="s">
        <v>34</v>
      </c>
      <c r="J117" s="172">
        <f>0.15*(50000+15000)</f>
        <v>9750</v>
      </c>
      <c r="K117" s="174">
        <v>16200</v>
      </c>
      <c r="L117" s="84"/>
      <c r="M117" s="125"/>
      <c r="N117" s="228"/>
      <c r="O117" s="228"/>
      <c r="P117" s="228"/>
      <c r="Q117" s="228"/>
      <c r="R117" s="228"/>
      <c r="S117" s="228"/>
      <c r="T117" s="228"/>
      <c r="U117" s="228"/>
      <c r="V117" s="228"/>
      <c r="W117" s="361">
        <f>SUM(L120:V120)</f>
        <v>0</v>
      </c>
      <c r="X117" s="40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</row>
    <row r="118" spans="1:197" ht="24.75" hidden="1" customHeight="1">
      <c r="A118" s="352"/>
      <c r="B118" s="475"/>
      <c r="C118" s="373"/>
      <c r="D118" s="341"/>
      <c r="E118" s="461"/>
      <c r="F118" s="445"/>
      <c r="G118" s="340"/>
      <c r="H118" s="90"/>
      <c r="I118" s="262" t="s">
        <v>31</v>
      </c>
      <c r="J118" s="174"/>
      <c r="K118" s="174"/>
      <c r="L118" s="84"/>
      <c r="M118" s="125"/>
      <c r="N118" s="228"/>
      <c r="O118" s="228"/>
      <c r="P118" s="228"/>
      <c r="Q118" s="228"/>
      <c r="R118" s="228"/>
      <c r="S118" s="228"/>
      <c r="T118" s="228"/>
      <c r="U118" s="228"/>
      <c r="V118" s="228"/>
      <c r="W118" s="361"/>
      <c r="X118" s="40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</row>
    <row r="119" spans="1:197" ht="26.25" hidden="1" customHeight="1">
      <c r="A119" s="352"/>
      <c r="B119" s="475"/>
      <c r="C119" s="373"/>
      <c r="D119" s="341"/>
      <c r="E119" s="461"/>
      <c r="F119" s="445"/>
      <c r="G119" s="340"/>
      <c r="H119" s="88">
        <v>6057</v>
      </c>
      <c r="I119" s="229" t="s">
        <v>182</v>
      </c>
      <c r="J119" s="172">
        <v>852941</v>
      </c>
      <c r="K119" s="172">
        <v>365500</v>
      </c>
      <c r="L119" s="84"/>
      <c r="M119" s="125"/>
      <c r="N119" s="228"/>
      <c r="O119" s="228"/>
      <c r="P119" s="228"/>
      <c r="Q119" s="228"/>
      <c r="R119" s="228"/>
      <c r="S119" s="228"/>
      <c r="T119" s="228"/>
      <c r="U119" s="228"/>
      <c r="V119" s="228"/>
      <c r="W119" s="361"/>
      <c r="X119" s="40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</row>
    <row r="120" spans="1:197" ht="18" hidden="1" customHeight="1">
      <c r="A120" s="353"/>
      <c r="B120" s="475"/>
      <c r="C120" s="373"/>
      <c r="D120" s="341"/>
      <c r="E120" s="461"/>
      <c r="F120" s="445"/>
      <c r="G120" s="340"/>
      <c r="H120" s="89"/>
      <c r="I120" s="64" t="s">
        <v>26</v>
      </c>
      <c r="J120" s="230">
        <f t="shared" ref="J120:O120" si="30">SUM(J117:J119)</f>
        <v>862691</v>
      </c>
      <c r="K120" s="227">
        <f t="shared" si="30"/>
        <v>381700</v>
      </c>
      <c r="L120" s="66">
        <f t="shared" si="30"/>
        <v>0</v>
      </c>
      <c r="M120" s="178">
        <f t="shared" si="30"/>
        <v>0</v>
      </c>
      <c r="N120" s="178">
        <f t="shared" si="30"/>
        <v>0</v>
      </c>
      <c r="O120" s="178">
        <f t="shared" si="30"/>
        <v>0</v>
      </c>
      <c r="P120" s="178"/>
      <c r="Q120" s="178"/>
      <c r="R120" s="178"/>
      <c r="S120" s="178"/>
      <c r="T120" s="178"/>
      <c r="U120" s="178"/>
      <c r="V120" s="178"/>
      <c r="W120" s="361"/>
      <c r="X120" s="40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</row>
    <row r="121" spans="1:197" ht="24.75" customHeight="1">
      <c r="A121" s="192" t="s">
        <v>35</v>
      </c>
      <c r="B121" s="501" t="s">
        <v>36</v>
      </c>
      <c r="C121" s="501"/>
      <c r="D121" s="501"/>
      <c r="E121" s="501"/>
      <c r="F121" s="247">
        <f>F122+F129</f>
        <v>12029502</v>
      </c>
      <c r="G121" s="194" t="s">
        <v>11</v>
      </c>
      <c r="H121" s="194" t="s">
        <v>11</v>
      </c>
      <c r="I121" s="194" t="s">
        <v>11</v>
      </c>
      <c r="J121" s="195">
        <f>J129</f>
        <v>0</v>
      </c>
      <c r="K121" s="195">
        <f>K129</f>
        <v>0</v>
      </c>
      <c r="L121" s="196">
        <f>L122+L129</f>
        <v>0</v>
      </c>
      <c r="M121" s="197">
        <f>M122+M129</f>
        <v>0</v>
      </c>
      <c r="N121" s="197">
        <f t="shared" ref="N121:V121" si="31">N122+N129</f>
        <v>1257381</v>
      </c>
      <c r="O121" s="197">
        <f t="shared" si="31"/>
        <v>1177832</v>
      </c>
      <c r="P121" s="197">
        <f t="shared" si="31"/>
        <v>1098284</v>
      </c>
      <c r="Q121" s="197">
        <f t="shared" si="31"/>
        <v>1018735</v>
      </c>
      <c r="R121" s="197">
        <f t="shared" si="31"/>
        <v>939186</v>
      </c>
      <c r="S121" s="197">
        <f t="shared" si="31"/>
        <v>859638</v>
      </c>
      <c r="T121" s="197">
        <f t="shared" si="31"/>
        <v>780089</v>
      </c>
      <c r="U121" s="197">
        <f t="shared" si="31"/>
        <v>700541</v>
      </c>
      <c r="V121" s="197">
        <f t="shared" si="31"/>
        <v>54789</v>
      </c>
      <c r="W121" s="193">
        <f>W122+W129</f>
        <v>7886475</v>
      </c>
      <c r="X121" s="40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</row>
    <row r="122" spans="1:197" ht="14.25" customHeight="1">
      <c r="A122" s="69" t="s">
        <v>37</v>
      </c>
      <c r="B122" s="529" t="s">
        <v>20</v>
      </c>
      <c r="C122" s="529"/>
      <c r="D122" s="529"/>
      <c r="E122" s="529"/>
      <c r="F122" s="245">
        <f>F123</f>
        <v>5645801</v>
      </c>
      <c r="G122" s="69" t="s">
        <v>11</v>
      </c>
      <c r="H122" s="69" t="s">
        <v>11</v>
      </c>
      <c r="I122" s="69" t="s">
        <v>11</v>
      </c>
      <c r="J122" s="170">
        <v>0</v>
      </c>
      <c r="K122" s="170">
        <f>K128</f>
        <v>0</v>
      </c>
      <c r="L122" s="170">
        <f t="shared" ref="L122:V122" si="32">L128</f>
        <v>0</v>
      </c>
      <c r="M122" s="171">
        <f t="shared" si="32"/>
        <v>0</v>
      </c>
      <c r="N122" s="171">
        <f t="shared" si="32"/>
        <v>677044</v>
      </c>
      <c r="O122" s="171">
        <f t="shared" si="32"/>
        <v>597495</v>
      </c>
      <c r="P122" s="171">
        <f t="shared" si="32"/>
        <v>517947</v>
      </c>
      <c r="Q122" s="171">
        <f t="shared" si="32"/>
        <v>438398</v>
      </c>
      <c r="R122" s="171">
        <f t="shared" si="32"/>
        <v>358849</v>
      </c>
      <c r="S122" s="171">
        <f t="shared" si="32"/>
        <v>279301</v>
      </c>
      <c r="T122" s="171">
        <f t="shared" si="32"/>
        <v>199752</v>
      </c>
      <c r="U122" s="171">
        <f t="shared" si="32"/>
        <v>120204</v>
      </c>
      <c r="V122" s="171">
        <f t="shared" si="32"/>
        <v>6427</v>
      </c>
      <c r="W122" s="445">
        <f>SUM(L128:V128)</f>
        <v>3195417</v>
      </c>
      <c r="X122" s="132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</row>
    <row r="123" spans="1:197" ht="17.25" hidden="1" customHeight="1">
      <c r="A123" s="339">
        <v>1</v>
      </c>
      <c r="B123" s="465" t="s">
        <v>63</v>
      </c>
      <c r="C123" s="382">
        <v>2020</v>
      </c>
      <c r="D123" s="341">
        <v>2034</v>
      </c>
      <c r="E123" s="463" t="s">
        <v>251</v>
      </c>
      <c r="F123" s="445">
        <f>836651+W122+857141+756592</f>
        <v>5645801</v>
      </c>
      <c r="G123" s="412">
        <v>90015</v>
      </c>
      <c r="H123" s="86"/>
      <c r="I123" s="58" t="s">
        <v>28</v>
      </c>
      <c r="J123" s="172"/>
      <c r="K123" s="172"/>
      <c r="L123" s="173"/>
      <c r="M123" s="77"/>
      <c r="N123" s="63"/>
      <c r="O123" s="63"/>
      <c r="P123" s="63"/>
      <c r="Q123" s="62"/>
      <c r="R123" s="62"/>
      <c r="S123" s="62"/>
      <c r="T123" s="62"/>
      <c r="U123" s="62"/>
      <c r="V123" s="62"/>
      <c r="W123" s="445"/>
      <c r="X123" s="132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</row>
    <row r="124" spans="1:197" ht="12" customHeight="1">
      <c r="A124" s="339"/>
      <c r="B124" s="465"/>
      <c r="C124" s="382"/>
      <c r="D124" s="341"/>
      <c r="E124" s="463"/>
      <c r="F124" s="445"/>
      <c r="G124" s="412"/>
      <c r="H124" s="86"/>
      <c r="I124" s="58" t="s">
        <v>28</v>
      </c>
      <c r="J124" s="87">
        <v>577801</v>
      </c>
      <c r="K124" s="172">
        <v>0</v>
      </c>
      <c r="L124" s="174"/>
      <c r="M124" s="84"/>
      <c r="N124" s="84">
        <v>677044</v>
      </c>
      <c r="O124" s="84">
        <v>597495</v>
      </c>
      <c r="P124" s="84">
        <v>517947</v>
      </c>
      <c r="Q124" s="84">
        <v>438398</v>
      </c>
      <c r="R124" s="84">
        <v>358849</v>
      </c>
      <c r="S124" s="84">
        <v>279301</v>
      </c>
      <c r="T124" s="84">
        <v>199752</v>
      </c>
      <c r="U124" s="84">
        <v>120204</v>
      </c>
      <c r="V124" s="84">
        <v>6427</v>
      </c>
      <c r="W124" s="445"/>
      <c r="X124" s="132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</row>
    <row r="125" spans="1:197" ht="12" customHeight="1">
      <c r="A125" s="339"/>
      <c r="B125" s="465"/>
      <c r="C125" s="382"/>
      <c r="D125" s="341"/>
      <c r="E125" s="463"/>
      <c r="F125" s="445"/>
      <c r="G125" s="412"/>
      <c r="H125" s="86"/>
      <c r="I125" s="58" t="s">
        <v>31</v>
      </c>
      <c r="J125" s="172"/>
      <c r="K125" s="172"/>
      <c r="L125" s="175"/>
      <c r="M125" s="62"/>
      <c r="N125" s="62"/>
      <c r="O125" s="62"/>
      <c r="P125" s="62"/>
      <c r="Q125" s="63"/>
      <c r="R125" s="62"/>
      <c r="S125" s="62"/>
      <c r="T125" s="62"/>
      <c r="U125" s="62"/>
      <c r="V125" s="62"/>
      <c r="W125" s="445"/>
      <c r="X125" s="132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</row>
    <row r="126" spans="1:197" ht="12" customHeight="1">
      <c r="A126" s="339"/>
      <c r="B126" s="465"/>
      <c r="C126" s="382"/>
      <c r="D126" s="341"/>
      <c r="E126" s="463"/>
      <c r="F126" s="445"/>
      <c r="G126" s="412"/>
      <c r="H126" s="86"/>
      <c r="I126" s="58" t="s">
        <v>30</v>
      </c>
      <c r="J126" s="87">
        <v>2637562</v>
      </c>
      <c r="K126" s="172"/>
      <c r="L126" s="175"/>
      <c r="M126" s="62"/>
      <c r="N126" s="62"/>
      <c r="O126" s="62"/>
      <c r="P126" s="62"/>
      <c r="Q126" s="63"/>
      <c r="R126" s="62"/>
      <c r="S126" s="62"/>
      <c r="T126" s="62"/>
      <c r="U126" s="62"/>
      <c r="V126" s="62"/>
      <c r="W126" s="445"/>
      <c r="X126" s="132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</row>
    <row r="127" spans="1:197" ht="12" customHeight="1">
      <c r="A127" s="339"/>
      <c r="B127" s="465"/>
      <c r="C127" s="382"/>
      <c r="D127" s="341"/>
      <c r="E127" s="463"/>
      <c r="F127" s="445"/>
      <c r="G127" s="412"/>
      <c r="H127" s="89"/>
      <c r="I127" s="60" t="s">
        <v>33</v>
      </c>
      <c r="J127" s="176"/>
      <c r="K127" s="177"/>
      <c r="L127" s="173"/>
      <c r="M127" s="62"/>
      <c r="N127" s="63"/>
      <c r="O127" s="63"/>
      <c r="P127" s="63"/>
      <c r="Q127" s="63"/>
      <c r="R127" s="62"/>
      <c r="S127" s="62"/>
      <c r="T127" s="62"/>
      <c r="U127" s="62"/>
      <c r="V127" s="62"/>
      <c r="W127" s="445"/>
      <c r="X127" s="132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</row>
    <row r="128" spans="1:197" ht="13.5" customHeight="1">
      <c r="A128" s="339"/>
      <c r="B128" s="465"/>
      <c r="C128" s="382"/>
      <c r="D128" s="341"/>
      <c r="E128" s="463"/>
      <c r="F128" s="445"/>
      <c r="G128" s="412"/>
      <c r="H128" s="88"/>
      <c r="I128" s="59" t="s">
        <v>26</v>
      </c>
      <c r="J128" s="65">
        <f>SUM(J123:J127)</f>
        <v>3215363</v>
      </c>
      <c r="K128" s="65">
        <f t="shared" ref="K128:W128" si="33">SUM(K123:K127)</f>
        <v>0</v>
      </c>
      <c r="L128" s="178">
        <f t="shared" si="33"/>
        <v>0</v>
      </c>
      <c r="M128" s="66">
        <f t="shared" si="33"/>
        <v>0</v>
      </c>
      <c r="N128" s="66">
        <f t="shared" si="33"/>
        <v>677044</v>
      </c>
      <c r="O128" s="66">
        <f t="shared" si="33"/>
        <v>597495</v>
      </c>
      <c r="P128" s="66">
        <f t="shared" si="33"/>
        <v>517947</v>
      </c>
      <c r="Q128" s="66">
        <f t="shared" si="33"/>
        <v>438398</v>
      </c>
      <c r="R128" s="66">
        <f t="shared" si="33"/>
        <v>358849</v>
      </c>
      <c r="S128" s="66">
        <f t="shared" si="33"/>
        <v>279301</v>
      </c>
      <c r="T128" s="66">
        <f t="shared" si="33"/>
        <v>199752</v>
      </c>
      <c r="U128" s="66">
        <f t="shared" si="33"/>
        <v>120204</v>
      </c>
      <c r="V128" s="66">
        <f t="shared" si="33"/>
        <v>6427</v>
      </c>
      <c r="W128" s="84">
        <f t="shared" si="33"/>
        <v>0</v>
      </c>
      <c r="X128" s="132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</row>
    <row r="129" spans="1:197" ht="12" customHeight="1">
      <c r="A129" s="179" t="s">
        <v>38</v>
      </c>
      <c r="B129" s="502" t="s">
        <v>22</v>
      </c>
      <c r="C129" s="502"/>
      <c r="D129" s="502"/>
      <c r="E129" s="502"/>
      <c r="F129" s="246">
        <f>F130</f>
        <v>6383701</v>
      </c>
      <c r="G129" s="179" t="s">
        <v>11</v>
      </c>
      <c r="H129" s="179" t="s">
        <v>11</v>
      </c>
      <c r="I129" s="179" t="s">
        <v>11</v>
      </c>
      <c r="J129" s="180">
        <v>0</v>
      </c>
      <c r="K129" s="180">
        <f>K135</f>
        <v>0</v>
      </c>
      <c r="L129" s="180">
        <f t="shared" ref="L129:V129" si="34">L135</f>
        <v>0</v>
      </c>
      <c r="M129" s="181">
        <f>M135</f>
        <v>0</v>
      </c>
      <c r="N129" s="181">
        <f t="shared" si="34"/>
        <v>580337</v>
      </c>
      <c r="O129" s="181">
        <f t="shared" si="34"/>
        <v>580337</v>
      </c>
      <c r="P129" s="181">
        <f t="shared" si="34"/>
        <v>580337</v>
      </c>
      <c r="Q129" s="181">
        <f t="shared" si="34"/>
        <v>580337</v>
      </c>
      <c r="R129" s="181">
        <f t="shared" si="34"/>
        <v>580337</v>
      </c>
      <c r="S129" s="181">
        <f t="shared" si="34"/>
        <v>580337</v>
      </c>
      <c r="T129" s="181">
        <f t="shared" si="34"/>
        <v>580337</v>
      </c>
      <c r="U129" s="181">
        <f t="shared" si="34"/>
        <v>580337</v>
      </c>
      <c r="V129" s="181">
        <f t="shared" si="34"/>
        <v>48362</v>
      </c>
      <c r="W129" s="466">
        <f>SUM(L135:V135)</f>
        <v>4691058</v>
      </c>
      <c r="X129" s="40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</row>
    <row r="130" spans="1:197" ht="6.75" hidden="1" customHeight="1">
      <c r="A130" s="464">
        <v>1</v>
      </c>
      <c r="B130" s="465" t="s">
        <v>63</v>
      </c>
      <c r="C130" s="431">
        <v>2020</v>
      </c>
      <c r="D130" s="357">
        <v>2034</v>
      </c>
      <c r="E130" s="346" t="s">
        <v>251</v>
      </c>
      <c r="F130" s="466">
        <f>531969+W129+580337+580337</f>
        <v>6383701</v>
      </c>
      <c r="G130" s="371">
        <v>90015</v>
      </c>
      <c r="H130" s="164"/>
      <c r="I130" s="182" t="s">
        <v>28</v>
      </c>
      <c r="J130" s="183"/>
      <c r="K130" s="183"/>
      <c r="L130" s="184"/>
      <c r="M130" s="156"/>
      <c r="N130" s="185"/>
      <c r="O130" s="185"/>
      <c r="P130" s="185"/>
      <c r="Q130" s="186"/>
      <c r="R130" s="186"/>
      <c r="S130" s="186"/>
      <c r="T130" s="186"/>
      <c r="U130" s="186"/>
      <c r="V130" s="186"/>
      <c r="W130" s="466"/>
      <c r="X130" s="40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</row>
    <row r="131" spans="1:197" ht="12" customHeight="1">
      <c r="A131" s="464"/>
      <c r="B131" s="465"/>
      <c r="C131" s="431"/>
      <c r="D131" s="357"/>
      <c r="E131" s="346"/>
      <c r="F131" s="466"/>
      <c r="G131" s="371"/>
      <c r="H131" s="164">
        <v>6050</v>
      </c>
      <c r="I131" s="182" t="s">
        <v>28</v>
      </c>
      <c r="J131" s="163">
        <v>577801</v>
      </c>
      <c r="K131" s="183">
        <v>0</v>
      </c>
      <c r="L131" s="187"/>
      <c r="M131" s="155"/>
      <c r="N131" s="155">
        <v>580337</v>
      </c>
      <c r="O131" s="155">
        <v>580337</v>
      </c>
      <c r="P131" s="155">
        <v>580337</v>
      </c>
      <c r="Q131" s="155">
        <v>580337</v>
      </c>
      <c r="R131" s="155">
        <v>580337</v>
      </c>
      <c r="S131" s="155">
        <v>580337</v>
      </c>
      <c r="T131" s="155">
        <v>580337</v>
      </c>
      <c r="U131" s="155">
        <v>580337</v>
      </c>
      <c r="V131" s="155">
        <v>48362</v>
      </c>
      <c r="W131" s="466"/>
      <c r="X131" s="40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</row>
    <row r="132" spans="1:197" ht="12" customHeight="1">
      <c r="A132" s="464"/>
      <c r="B132" s="465"/>
      <c r="C132" s="431"/>
      <c r="D132" s="357"/>
      <c r="E132" s="346"/>
      <c r="F132" s="466"/>
      <c r="G132" s="371"/>
      <c r="H132" s="164"/>
      <c r="I132" s="182" t="s">
        <v>31</v>
      </c>
      <c r="J132" s="183"/>
      <c r="K132" s="183"/>
      <c r="L132" s="184"/>
      <c r="M132" s="186"/>
      <c r="N132" s="185"/>
      <c r="O132" s="185"/>
      <c r="P132" s="185"/>
      <c r="Q132" s="186"/>
      <c r="R132" s="186"/>
      <c r="S132" s="186"/>
      <c r="T132" s="186"/>
      <c r="U132" s="186"/>
      <c r="V132" s="186"/>
      <c r="W132" s="466"/>
      <c r="X132" s="40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</row>
    <row r="133" spans="1:197" ht="12" customHeight="1">
      <c r="A133" s="464"/>
      <c r="B133" s="465"/>
      <c r="C133" s="431"/>
      <c r="D133" s="357"/>
      <c r="E133" s="346"/>
      <c r="F133" s="466"/>
      <c r="G133" s="371"/>
      <c r="H133" s="164"/>
      <c r="I133" s="182" t="s">
        <v>30</v>
      </c>
      <c r="J133" s="163">
        <v>2637562</v>
      </c>
      <c r="K133" s="183"/>
      <c r="L133" s="184"/>
      <c r="M133" s="186"/>
      <c r="N133" s="185"/>
      <c r="O133" s="185"/>
      <c r="P133" s="185"/>
      <c r="Q133" s="185"/>
      <c r="R133" s="186"/>
      <c r="S133" s="186"/>
      <c r="T133" s="186"/>
      <c r="U133" s="186"/>
      <c r="V133" s="186"/>
      <c r="W133" s="466"/>
      <c r="X133" s="40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</row>
    <row r="134" spans="1:197" ht="12" customHeight="1">
      <c r="A134" s="464"/>
      <c r="B134" s="465"/>
      <c r="C134" s="431"/>
      <c r="D134" s="357"/>
      <c r="E134" s="346"/>
      <c r="F134" s="466"/>
      <c r="G134" s="371"/>
      <c r="H134" s="169"/>
      <c r="I134" s="154" t="s">
        <v>33</v>
      </c>
      <c r="J134" s="188"/>
      <c r="K134" s="189"/>
      <c r="L134" s="184"/>
      <c r="M134" s="186"/>
      <c r="N134" s="185"/>
      <c r="O134" s="185"/>
      <c r="P134" s="185"/>
      <c r="Q134" s="185"/>
      <c r="R134" s="186"/>
      <c r="S134" s="186"/>
      <c r="T134" s="186"/>
      <c r="U134" s="186"/>
      <c r="V134" s="186"/>
      <c r="W134" s="466"/>
      <c r="X134" s="40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</row>
    <row r="135" spans="1:197" ht="17.45" customHeight="1">
      <c r="A135" s="464"/>
      <c r="B135" s="465"/>
      <c r="C135" s="431"/>
      <c r="D135" s="357"/>
      <c r="E135" s="346"/>
      <c r="F135" s="466"/>
      <c r="G135" s="371"/>
      <c r="H135" s="153"/>
      <c r="I135" s="190" t="s">
        <v>26</v>
      </c>
      <c r="J135" s="160">
        <f>SUM(J130:J134)</f>
        <v>3215363</v>
      </c>
      <c r="K135" s="160">
        <f t="shared" ref="K135:L135" si="35">SUM(K130:K134)</f>
        <v>0</v>
      </c>
      <c r="L135" s="191">
        <f t="shared" si="35"/>
        <v>0</v>
      </c>
      <c r="M135" s="161">
        <f>M131</f>
        <v>0</v>
      </c>
      <c r="N135" s="161">
        <f t="shared" ref="N135:V135" si="36">N131</f>
        <v>580337</v>
      </c>
      <c r="O135" s="161">
        <f t="shared" si="36"/>
        <v>580337</v>
      </c>
      <c r="P135" s="161">
        <f t="shared" si="36"/>
        <v>580337</v>
      </c>
      <c r="Q135" s="161">
        <f t="shared" si="36"/>
        <v>580337</v>
      </c>
      <c r="R135" s="161">
        <f t="shared" si="36"/>
        <v>580337</v>
      </c>
      <c r="S135" s="161">
        <f t="shared" si="36"/>
        <v>580337</v>
      </c>
      <c r="T135" s="161">
        <f t="shared" si="36"/>
        <v>580337</v>
      </c>
      <c r="U135" s="161">
        <f t="shared" si="36"/>
        <v>580337</v>
      </c>
      <c r="V135" s="161">
        <f t="shared" si="36"/>
        <v>48362</v>
      </c>
      <c r="W135" s="466"/>
      <c r="X135" s="40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</row>
    <row r="136" spans="1:197" ht="16.5" customHeight="1">
      <c r="A136" s="68" t="s">
        <v>39</v>
      </c>
      <c r="B136" s="503" t="s">
        <v>68</v>
      </c>
      <c r="C136" s="503"/>
      <c r="D136" s="503"/>
      <c r="E136" s="503"/>
      <c r="F136" s="232">
        <f>F137+F168</f>
        <v>109769623.72</v>
      </c>
      <c r="G136" s="233" t="s">
        <v>11</v>
      </c>
      <c r="H136" s="233" t="s">
        <v>11</v>
      </c>
      <c r="I136" s="233" t="s">
        <v>11</v>
      </c>
      <c r="J136" s="232" t="e">
        <f t="shared" ref="J136:S136" si="37">J137+J168</f>
        <v>#REF!</v>
      </c>
      <c r="K136" s="232" t="e">
        <f t="shared" si="37"/>
        <v>#REF!</v>
      </c>
      <c r="L136" s="232">
        <f>L137+L168</f>
        <v>0</v>
      </c>
      <c r="M136" s="232" t="e">
        <f t="shared" si="37"/>
        <v>#REF!</v>
      </c>
      <c r="N136" s="232">
        <f t="shared" si="37"/>
        <v>16917122</v>
      </c>
      <c r="O136" s="232">
        <f t="shared" si="37"/>
        <v>11209809</v>
      </c>
      <c r="P136" s="232">
        <f t="shared" si="37"/>
        <v>12768541</v>
      </c>
      <c r="Q136" s="232">
        <f t="shared" si="37"/>
        <v>12501263</v>
      </c>
      <c r="R136" s="232">
        <f t="shared" si="37"/>
        <v>7460000</v>
      </c>
      <c r="S136" s="232">
        <f t="shared" si="37"/>
        <v>5270000</v>
      </c>
      <c r="T136" s="232">
        <f>T137+T168</f>
        <v>2120000</v>
      </c>
      <c r="U136" s="232">
        <f>U137+U168</f>
        <v>1620000</v>
      </c>
      <c r="V136" s="232">
        <f>V137+V168</f>
        <v>0</v>
      </c>
      <c r="W136" s="232">
        <f>W137+W168</f>
        <v>69866735</v>
      </c>
      <c r="X136" s="40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</row>
    <row r="137" spans="1:197" ht="12.75" customHeight="1">
      <c r="A137" s="56" t="s">
        <v>40</v>
      </c>
      <c r="B137" s="467" t="s">
        <v>20</v>
      </c>
      <c r="C137" s="467"/>
      <c r="D137" s="467"/>
      <c r="E137" s="467"/>
      <c r="F137" s="57">
        <f>SUM(F138:F162)</f>
        <v>93960</v>
      </c>
      <c r="G137" s="56" t="s">
        <v>11</v>
      </c>
      <c r="H137" s="56" t="s">
        <v>11</v>
      </c>
      <c r="I137" s="56" t="s">
        <v>11</v>
      </c>
      <c r="J137" s="225" t="e">
        <f>J147+J157+J162+#REF!</f>
        <v>#REF!</v>
      </c>
      <c r="K137" s="234" t="e">
        <f>K147+K162+#REF!</f>
        <v>#REF!</v>
      </c>
      <c r="L137" s="234">
        <f t="shared" ref="L137:V137" si="38">L142</f>
        <v>0</v>
      </c>
      <c r="M137" s="234">
        <f>M142+M162</f>
        <v>0</v>
      </c>
      <c r="N137" s="234">
        <f t="shared" ref="N137" si="39">N142+N162</f>
        <v>30860</v>
      </c>
      <c r="O137" s="234">
        <f t="shared" si="38"/>
        <v>28100</v>
      </c>
      <c r="P137" s="234">
        <f t="shared" si="38"/>
        <v>28100</v>
      </c>
      <c r="Q137" s="234">
        <f t="shared" si="38"/>
        <v>0</v>
      </c>
      <c r="R137" s="234">
        <f t="shared" si="38"/>
        <v>0</v>
      </c>
      <c r="S137" s="234">
        <f t="shared" si="38"/>
        <v>0</v>
      </c>
      <c r="T137" s="234">
        <f t="shared" si="38"/>
        <v>0</v>
      </c>
      <c r="U137" s="234">
        <f t="shared" si="38"/>
        <v>0</v>
      </c>
      <c r="V137" s="234">
        <f t="shared" si="38"/>
        <v>0</v>
      </c>
      <c r="W137" s="234">
        <f>W138+W158</f>
        <v>87060</v>
      </c>
      <c r="X137" s="40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</row>
    <row r="138" spans="1:197" ht="11.25" customHeight="1">
      <c r="A138" s="339">
        <v>1</v>
      </c>
      <c r="B138" s="460" t="s">
        <v>259</v>
      </c>
      <c r="C138" s="341">
        <v>2026</v>
      </c>
      <c r="D138" s="341">
        <v>2028</v>
      </c>
      <c r="E138" s="463" t="s">
        <v>258</v>
      </c>
      <c r="F138" s="445">
        <f>W138</f>
        <v>84300</v>
      </c>
      <c r="G138" s="340"/>
      <c r="H138" s="88"/>
      <c r="I138" s="209" t="s">
        <v>28</v>
      </c>
      <c r="J138" s="172"/>
      <c r="K138" s="172"/>
      <c r="L138" s="224"/>
      <c r="M138" s="224"/>
      <c r="N138" s="224">
        <v>28100</v>
      </c>
      <c r="O138" s="224">
        <v>28100</v>
      </c>
      <c r="P138" s="224">
        <v>28100</v>
      </c>
      <c r="Q138" s="176"/>
      <c r="R138" s="176"/>
      <c r="S138" s="176"/>
      <c r="T138" s="176"/>
      <c r="U138" s="176"/>
      <c r="V138" s="176"/>
      <c r="W138" s="445">
        <f>SUM(L142:V157)</f>
        <v>84300</v>
      </c>
      <c r="X138" s="40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</row>
    <row r="139" spans="1:197" ht="9" customHeight="1">
      <c r="A139" s="339"/>
      <c r="B139" s="465"/>
      <c r="C139" s="341"/>
      <c r="D139" s="341"/>
      <c r="E139" s="463"/>
      <c r="F139" s="445"/>
      <c r="G139" s="340"/>
      <c r="H139" s="86"/>
      <c r="I139" s="58" t="s">
        <v>31</v>
      </c>
      <c r="J139" s="87"/>
      <c r="K139" s="172"/>
      <c r="L139" s="172"/>
      <c r="M139" s="172"/>
      <c r="N139" s="176"/>
      <c r="O139" s="176"/>
      <c r="P139" s="176"/>
      <c r="Q139" s="176"/>
      <c r="R139" s="176"/>
      <c r="S139" s="176"/>
      <c r="T139" s="176"/>
      <c r="U139" s="176"/>
      <c r="V139" s="176"/>
      <c r="W139" s="445"/>
      <c r="X139" s="40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</row>
    <row r="140" spans="1:197" ht="11.25" customHeight="1">
      <c r="A140" s="339"/>
      <c r="B140" s="465"/>
      <c r="C140" s="341"/>
      <c r="D140" s="341"/>
      <c r="E140" s="463"/>
      <c r="F140" s="445"/>
      <c r="G140" s="340"/>
      <c r="H140" s="86"/>
      <c r="I140" s="67" t="s">
        <v>30</v>
      </c>
      <c r="J140" s="87">
        <v>246103</v>
      </c>
      <c r="K140" s="172">
        <v>326859</v>
      </c>
      <c r="L140" s="172"/>
      <c r="M140" s="172"/>
      <c r="N140" s="176"/>
      <c r="O140" s="176"/>
      <c r="P140" s="176"/>
      <c r="Q140" s="176"/>
      <c r="R140" s="176"/>
      <c r="S140" s="176"/>
      <c r="T140" s="176"/>
      <c r="U140" s="176"/>
      <c r="V140" s="176"/>
      <c r="W140" s="445"/>
      <c r="X140" s="40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</row>
    <row r="141" spans="1:197" ht="11.25" customHeight="1">
      <c r="A141" s="339"/>
      <c r="B141" s="465"/>
      <c r="C141" s="341"/>
      <c r="D141" s="341"/>
      <c r="E141" s="463"/>
      <c r="F141" s="445"/>
      <c r="G141" s="340"/>
      <c r="H141" s="89"/>
      <c r="I141" s="60" t="s">
        <v>33</v>
      </c>
      <c r="J141" s="225"/>
      <c r="K141" s="226"/>
      <c r="L141" s="172"/>
      <c r="M141" s="172"/>
      <c r="N141" s="176"/>
      <c r="O141" s="176"/>
      <c r="P141" s="176"/>
      <c r="Q141" s="176"/>
      <c r="R141" s="176"/>
      <c r="S141" s="176"/>
      <c r="T141" s="176"/>
      <c r="U141" s="176"/>
      <c r="V141" s="176"/>
      <c r="W141" s="445"/>
      <c r="X141" s="40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</row>
    <row r="142" spans="1:197" ht="12" customHeight="1">
      <c r="A142" s="339"/>
      <c r="B142" s="465"/>
      <c r="C142" s="341"/>
      <c r="D142" s="341"/>
      <c r="E142" s="463"/>
      <c r="F142" s="445"/>
      <c r="G142" s="340"/>
      <c r="H142" s="88"/>
      <c r="I142" s="59" t="s">
        <v>26</v>
      </c>
      <c r="J142" s="65">
        <f t="shared" ref="J142:P142" si="40">SUM(J138:J141)</f>
        <v>246103</v>
      </c>
      <c r="K142" s="227">
        <f t="shared" si="40"/>
        <v>326859</v>
      </c>
      <c r="L142" s="178">
        <f t="shared" si="40"/>
        <v>0</v>
      </c>
      <c r="M142" s="178">
        <f t="shared" si="40"/>
        <v>0</v>
      </c>
      <c r="N142" s="178">
        <f t="shared" si="40"/>
        <v>28100</v>
      </c>
      <c r="O142" s="178">
        <f t="shared" si="40"/>
        <v>28100</v>
      </c>
      <c r="P142" s="178">
        <f t="shared" si="40"/>
        <v>28100</v>
      </c>
      <c r="Q142" s="178"/>
      <c r="R142" s="178"/>
      <c r="S142" s="178"/>
      <c r="T142" s="178"/>
      <c r="U142" s="178"/>
      <c r="V142" s="178"/>
      <c r="W142" s="445"/>
      <c r="X142" s="40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</row>
    <row r="143" spans="1:197" ht="15" hidden="1" customHeight="1">
      <c r="A143" s="456">
        <v>1</v>
      </c>
      <c r="B143" s="366" t="s">
        <v>125</v>
      </c>
      <c r="C143" s="409">
        <v>2017</v>
      </c>
      <c r="D143" s="409">
        <v>2021</v>
      </c>
      <c r="E143" s="447" t="s">
        <v>27</v>
      </c>
      <c r="F143" s="395">
        <v>0</v>
      </c>
      <c r="G143" s="525" t="s">
        <v>42</v>
      </c>
      <c r="H143" s="104">
        <v>4300</v>
      </c>
      <c r="I143" s="105" t="s">
        <v>34</v>
      </c>
      <c r="J143" s="106">
        <v>4670</v>
      </c>
      <c r="K143" s="106">
        <v>4670</v>
      </c>
      <c r="L143" s="106"/>
      <c r="M143" s="134">
        <v>0</v>
      </c>
      <c r="N143" s="134"/>
      <c r="O143" s="134"/>
      <c r="P143" s="134"/>
      <c r="Q143" s="134"/>
      <c r="R143" s="134"/>
      <c r="S143" s="134"/>
      <c r="T143" s="134"/>
      <c r="U143" s="134"/>
      <c r="V143" s="134"/>
      <c r="W143" s="446">
        <f>SUM(L147:O147)</f>
        <v>0</v>
      </c>
      <c r="X143" s="40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</row>
    <row r="144" spans="1:197" ht="15" hidden="1" customHeight="1">
      <c r="A144" s="456"/>
      <c r="B144" s="366"/>
      <c r="C144" s="409"/>
      <c r="D144" s="409"/>
      <c r="E144" s="447"/>
      <c r="F144" s="395"/>
      <c r="G144" s="525"/>
      <c r="H144" s="104"/>
      <c r="I144" s="105" t="s">
        <v>31</v>
      </c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446"/>
      <c r="X144" s="40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</row>
    <row r="145" spans="1:197" ht="14.25" hidden="1" customHeight="1">
      <c r="A145" s="456"/>
      <c r="B145" s="366"/>
      <c r="C145" s="409"/>
      <c r="D145" s="409"/>
      <c r="E145" s="447"/>
      <c r="F145" s="395"/>
      <c r="G145" s="525"/>
      <c r="H145" s="104"/>
      <c r="I145" s="105" t="s">
        <v>30</v>
      </c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446"/>
      <c r="X145" s="40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</row>
    <row r="146" spans="1:197" ht="13.5" hidden="1" customHeight="1">
      <c r="A146" s="456"/>
      <c r="B146" s="366"/>
      <c r="C146" s="409"/>
      <c r="D146" s="409"/>
      <c r="E146" s="447"/>
      <c r="F146" s="395"/>
      <c r="G146" s="525"/>
      <c r="H146" s="104"/>
      <c r="I146" s="105" t="s">
        <v>33</v>
      </c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446"/>
      <c r="X146" s="40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</row>
    <row r="147" spans="1:197" ht="11.25" hidden="1" customHeight="1">
      <c r="A147" s="456"/>
      <c r="B147" s="366"/>
      <c r="C147" s="409"/>
      <c r="D147" s="409"/>
      <c r="E147" s="447"/>
      <c r="F147" s="395"/>
      <c r="G147" s="525"/>
      <c r="H147" s="104"/>
      <c r="I147" s="108" t="s">
        <v>26</v>
      </c>
      <c r="J147" s="109">
        <f>SUM(J143:J146)</f>
        <v>4670</v>
      </c>
      <c r="K147" s="109">
        <f>SUM(K143:K146)</f>
        <v>4670</v>
      </c>
      <c r="L147" s="109">
        <f>SUM(L143:L146)</f>
        <v>0</v>
      </c>
      <c r="M147" s="109">
        <f>SUM(M143:M146)</f>
        <v>0</v>
      </c>
      <c r="N147" s="109"/>
      <c r="O147" s="109"/>
      <c r="P147" s="109"/>
      <c r="Q147" s="109"/>
      <c r="R147" s="109"/>
      <c r="S147" s="109"/>
      <c r="T147" s="109"/>
      <c r="U147" s="109"/>
      <c r="V147" s="109"/>
      <c r="W147" s="446"/>
      <c r="X147" s="40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</row>
    <row r="148" spans="1:197" ht="16.5" hidden="1" customHeight="1">
      <c r="A148" s="339">
        <v>3</v>
      </c>
      <c r="B148" s="366" t="s">
        <v>92</v>
      </c>
      <c r="C148" s="409">
        <v>2007</v>
      </c>
      <c r="D148" s="409">
        <v>2025</v>
      </c>
      <c r="E148" s="447" t="s">
        <v>27</v>
      </c>
      <c r="F148" s="395">
        <v>0</v>
      </c>
      <c r="G148" s="399">
        <v>60004</v>
      </c>
      <c r="H148" s="104">
        <v>2310</v>
      </c>
      <c r="I148" s="105" t="s">
        <v>28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/>
      <c r="Q148" s="106"/>
      <c r="R148" s="106"/>
      <c r="S148" s="106"/>
      <c r="T148" s="106"/>
      <c r="U148" s="106"/>
      <c r="V148" s="106"/>
      <c r="W148" s="446">
        <f>SUM(L152:O152)</f>
        <v>0</v>
      </c>
      <c r="X148" s="40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</row>
    <row r="149" spans="1:197" ht="15.75" hidden="1" customHeight="1">
      <c r="A149" s="339"/>
      <c r="B149" s="366"/>
      <c r="C149" s="409"/>
      <c r="D149" s="409"/>
      <c r="E149" s="447"/>
      <c r="F149" s="395"/>
      <c r="G149" s="399"/>
      <c r="H149" s="104"/>
      <c r="I149" s="105" t="s">
        <v>31</v>
      </c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446"/>
      <c r="X149" s="40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</row>
    <row r="150" spans="1:197" ht="15.75" hidden="1" customHeight="1">
      <c r="A150" s="339"/>
      <c r="B150" s="366"/>
      <c r="C150" s="409"/>
      <c r="D150" s="409"/>
      <c r="E150" s="447"/>
      <c r="F150" s="395"/>
      <c r="G150" s="399"/>
      <c r="H150" s="104"/>
      <c r="I150" s="105" t="s">
        <v>30</v>
      </c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446"/>
      <c r="X150" s="40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</row>
    <row r="151" spans="1:197" ht="12.75" hidden="1" customHeight="1">
      <c r="A151" s="339"/>
      <c r="B151" s="366"/>
      <c r="C151" s="409"/>
      <c r="D151" s="409"/>
      <c r="E151" s="447"/>
      <c r="F151" s="395"/>
      <c r="G151" s="399"/>
      <c r="H151" s="104"/>
      <c r="I151" s="105" t="s">
        <v>33</v>
      </c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446"/>
      <c r="X151" s="40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</row>
    <row r="152" spans="1:197" ht="17.25" hidden="1" customHeight="1">
      <c r="A152" s="339"/>
      <c r="B152" s="366"/>
      <c r="C152" s="409"/>
      <c r="D152" s="409"/>
      <c r="E152" s="447"/>
      <c r="F152" s="395"/>
      <c r="G152" s="399"/>
      <c r="H152" s="104"/>
      <c r="I152" s="108" t="s">
        <v>26</v>
      </c>
      <c r="J152" s="109">
        <f t="shared" ref="J152:N152" si="41">SUM(J148:J151)</f>
        <v>0</v>
      </c>
      <c r="K152" s="109">
        <f t="shared" si="41"/>
        <v>0</v>
      </c>
      <c r="L152" s="109">
        <f t="shared" si="41"/>
        <v>0</v>
      </c>
      <c r="M152" s="109">
        <f t="shared" si="41"/>
        <v>0</v>
      </c>
      <c r="N152" s="109">
        <f t="shared" si="41"/>
        <v>0</v>
      </c>
      <c r="O152" s="109">
        <v>0</v>
      </c>
      <c r="P152" s="109"/>
      <c r="Q152" s="109"/>
      <c r="R152" s="109"/>
      <c r="S152" s="109"/>
      <c r="T152" s="109"/>
      <c r="U152" s="109"/>
      <c r="V152" s="109"/>
      <c r="W152" s="446"/>
      <c r="X152" s="40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</row>
    <row r="153" spans="1:197" ht="14.25" hidden="1" customHeight="1">
      <c r="A153" s="339">
        <v>2</v>
      </c>
      <c r="B153" s="366" t="s">
        <v>99</v>
      </c>
      <c r="C153" s="409">
        <v>2019</v>
      </c>
      <c r="D153" s="409">
        <v>2020</v>
      </c>
      <c r="E153" s="447" t="s">
        <v>27</v>
      </c>
      <c r="F153" s="395"/>
      <c r="G153" s="399">
        <v>71012</v>
      </c>
      <c r="H153" s="104">
        <v>4300</v>
      </c>
      <c r="I153" s="105" t="s">
        <v>28</v>
      </c>
      <c r="J153" s="106">
        <v>100000</v>
      </c>
      <c r="K153" s="106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446">
        <f>SUM(L157:O157)</f>
        <v>0</v>
      </c>
      <c r="X153" s="40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</row>
    <row r="154" spans="1:197" ht="14.25" hidden="1" customHeight="1">
      <c r="A154" s="339"/>
      <c r="B154" s="366"/>
      <c r="C154" s="409"/>
      <c r="D154" s="409"/>
      <c r="E154" s="447"/>
      <c r="F154" s="395"/>
      <c r="G154" s="399"/>
      <c r="H154" s="104"/>
      <c r="I154" s="105" t="s">
        <v>31</v>
      </c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446"/>
      <c r="X154" s="40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</row>
    <row r="155" spans="1:197" ht="14.25" hidden="1" customHeight="1">
      <c r="A155" s="339"/>
      <c r="B155" s="366"/>
      <c r="C155" s="409"/>
      <c r="D155" s="409"/>
      <c r="E155" s="447"/>
      <c r="F155" s="395"/>
      <c r="G155" s="399"/>
      <c r="H155" s="104"/>
      <c r="I155" s="105" t="s">
        <v>30</v>
      </c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446"/>
      <c r="X155" s="40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</row>
    <row r="156" spans="1:197" ht="14.25" hidden="1" customHeight="1">
      <c r="A156" s="339"/>
      <c r="B156" s="366"/>
      <c r="C156" s="409"/>
      <c r="D156" s="409"/>
      <c r="E156" s="447"/>
      <c r="F156" s="395"/>
      <c r="G156" s="399"/>
      <c r="H156" s="104"/>
      <c r="I156" s="105" t="s">
        <v>33</v>
      </c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446"/>
      <c r="X156" s="40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</row>
    <row r="157" spans="1:197" ht="0.75" customHeight="1">
      <c r="A157" s="339"/>
      <c r="B157" s="366"/>
      <c r="C157" s="409"/>
      <c r="D157" s="409"/>
      <c r="E157" s="447"/>
      <c r="F157" s="395"/>
      <c r="G157" s="399"/>
      <c r="H157" s="104"/>
      <c r="I157" s="108" t="s">
        <v>26</v>
      </c>
      <c r="J157" s="109">
        <f t="shared" ref="J157:O157" si="42">SUM(J153:J156)</f>
        <v>100000</v>
      </c>
      <c r="K157" s="109">
        <f t="shared" si="42"/>
        <v>0</v>
      </c>
      <c r="L157" s="109">
        <f t="shared" si="42"/>
        <v>0</v>
      </c>
      <c r="M157" s="109">
        <f t="shared" si="42"/>
        <v>0</v>
      </c>
      <c r="N157" s="109">
        <f t="shared" si="42"/>
        <v>0</v>
      </c>
      <c r="O157" s="109">
        <f t="shared" si="42"/>
        <v>0</v>
      </c>
      <c r="P157" s="109"/>
      <c r="Q157" s="109"/>
      <c r="R157" s="109"/>
      <c r="S157" s="109"/>
      <c r="T157" s="109"/>
      <c r="U157" s="109"/>
      <c r="V157" s="109"/>
      <c r="W157" s="446"/>
      <c r="X157" s="40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</row>
    <row r="158" spans="1:197" ht="15" customHeight="1">
      <c r="A158" s="339">
        <v>2</v>
      </c>
      <c r="B158" s="363" t="s">
        <v>246</v>
      </c>
      <c r="C158" s="382">
        <v>2024</v>
      </c>
      <c r="D158" s="382">
        <v>2026</v>
      </c>
      <c r="E158" s="346" t="s">
        <v>251</v>
      </c>
      <c r="F158" s="374">
        <f>W158+3450+3450</f>
        <v>9660</v>
      </c>
      <c r="G158" s="419">
        <v>75023</v>
      </c>
      <c r="H158" s="86">
        <v>4300</v>
      </c>
      <c r="I158" s="209" t="s">
        <v>243</v>
      </c>
      <c r="J158" s="257">
        <v>88050</v>
      </c>
      <c r="K158" s="257">
        <v>88050</v>
      </c>
      <c r="L158" s="260"/>
      <c r="M158" s="257"/>
      <c r="N158" s="257">
        <v>2760</v>
      </c>
      <c r="O158" s="257"/>
      <c r="P158" s="257"/>
      <c r="Q158" s="257"/>
      <c r="R158" s="257"/>
      <c r="S158" s="257"/>
      <c r="T158" s="257"/>
      <c r="U158" s="257"/>
      <c r="V158" s="257"/>
      <c r="W158" s="445">
        <f>SUM(L162:O162)</f>
        <v>2760</v>
      </c>
      <c r="X158" s="40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</row>
    <row r="159" spans="1:197" ht="11.25" customHeight="1">
      <c r="A159" s="339"/>
      <c r="B159" s="363"/>
      <c r="C159" s="382"/>
      <c r="D159" s="382"/>
      <c r="E159" s="346"/>
      <c r="F159" s="374"/>
      <c r="G159" s="419"/>
      <c r="H159" s="86"/>
      <c r="I159" s="209" t="s">
        <v>31</v>
      </c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445"/>
      <c r="X159" s="40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</row>
    <row r="160" spans="1:197" ht="15" customHeight="1">
      <c r="A160" s="339"/>
      <c r="B160" s="363"/>
      <c r="C160" s="382"/>
      <c r="D160" s="382"/>
      <c r="E160" s="346"/>
      <c r="F160" s="374"/>
      <c r="G160" s="419"/>
      <c r="H160" s="86"/>
      <c r="I160" s="209" t="s">
        <v>30</v>
      </c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445"/>
      <c r="X160" s="40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</row>
    <row r="161" spans="1:197" ht="9.75" customHeight="1">
      <c r="A161" s="339"/>
      <c r="B161" s="363"/>
      <c r="C161" s="382"/>
      <c r="D161" s="382"/>
      <c r="E161" s="346"/>
      <c r="F161" s="374"/>
      <c r="G161" s="419"/>
      <c r="H161" s="86"/>
      <c r="I161" s="209" t="s">
        <v>33</v>
      </c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445"/>
      <c r="X161" s="40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</row>
    <row r="162" spans="1:197" ht="12" customHeight="1">
      <c r="A162" s="339"/>
      <c r="B162" s="363"/>
      <c r="C162" s="382"/>
      <c r="D162" s="382"/>
      <c r="E162" s="346"/>
      <c r="F162" s="374"/>
      <c r="G162" s="419"/>
      <c r="H162" s="86"/>
      <c r="I162" s="59" t="s">
        <v>26</v>
      </c>
      <c r="J162" s="259">
        <f t="shared" ref="J162:P162" si="43">SUM(J158:J161)</f>
        <v>88050</v>
      </c>
      <c r="K162" s="259">
        <f t="shared" si="43"/>
        <v>88050</v>
      </c>
      <c r="L162" s="259">
        <f t="shared" si="43"/>
        <v>0</v>
      </c>
      <c r="M162" s="259">
        <f t="shared" si="43"/>
        <v>0</v>
      </c>
      <c r="N162" s="259">
        <f t="shared" si="43"/>
        <v>2760</v>
      </c>
      <c r="O162" s="259">
        <f t="shared" si="43"/>
        <v>0</v>
      </c>
      <c r="P162" s="259">
        <f t="shared" si="43"/>
        <v>0</v>
      </c>
      <c r="Q162" s="259"/>
      <c r="R162" s="259"/>
      <c r="S162" s="259"/>
      <c r="T162" s="259"/>
      <c r="U162" s="259"/>
      <c r="V162" s="259"/>
      <c r="W162" s="445"/>
      <c r="X162" s="40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</row>
    <row r="163" spans="1:197" ht="15" hidden="1" customHeight="1">
      <c r="A163" s="339">
        <v>6</v>
      </c>
      <c r="B163" s="366" t="s">
        <v>93</v>
      </c>
      <c r="C163" s="409">
        <v>2014</v>
      </c>
      <c r="D163" s="409">
        <v>2019</v>
      </c>
      <c r="E163" s="447" t="s">
        <v>27</v>
      </c>
      <c r="F163" s="395">
        <v>0</v>
      </c>
      <c r="G163" s="399">
        <v>90002</v>
      </c>
      <c r="H163" s="104">
        <v>4300</v>
      </c>
      <c r="I163" s="105" t="s">
        <v>28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/>
      <c r="P163" s="106"/>
      <c r="Q163" s="106"/>
      <c r="R163" s="106"/>
      <c r="S163" s="106"/>
      <c r="T163" s="106"/>
      <c r="U163" s="106"/>
      <c r="V163" s="106"/>
      <c r="W163" s="395">
        <f>SUM(J167:L167)</f>
        <v>0</v>
      </c>
      <c r="X163" s="40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</row>
    <row r="164" spans="1:197" ht="15" hidden="1" customHeight="1">
      <c r="A164" s="339"/>
      <c r="B164" s="366"/>
      <c r="C164" s="409"/>
      <c r="D164" s="409"/>
      <c r="E164" s="447"/>
      <c r="F164" s="395"/>
      <c r="G164" s="399"/>
      <c r="H164" s="104"/>
      <c r="I164" s="105" t="s">
        <v>31</v>
      </c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395"/>
      <c r="X164" s="40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</row>
    <row r="165" spans="1:197" ht="15" hidden="1" customHeight="1">
      <c r="A165" s="339"/>
      <c r="B165" s="366"/>
      <c r="C165" s="409"/>
      <c r="D165" s="409"/>
      <c r="E165" s="447"/>
      <c r="F165" s="395"/>
      <c r="G165" s="399"/>
      <c r="H165" s="104"/>
      <c r="I165" s="105" t="s">
        <v>30</v>
      </c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395"/>
      <c r="X165" s="40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</row>
    <row r="166" spans="1:197" ht="18.75" hidden="1" customHeight="1">
      <c r="A166" s="339"/>
      <c r="B166" s="366"/>
      <c r="C166" s="409"/>
      <c r="D166" s="409"/>
      <c r="E166" s="447"/>
      <c r="F166" s="395"/>
      <c r="G166" s="399"/>
      <c r="H166" s="104"/>
      <c r="I166" s="105" t="s">
        <v>33</v>
      </c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395"/>
      <c r="X166" s="40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</row>
    <row r="167" spans="1:197" ht="16.5" hidden="1">
      <c r="A167" s="339"/>
      <c r="B167" s="366"/>
      <c r="C167" s="409"/>
      <c r="D167" s="409"/>
      <c r="E167" s="447"/>
      <c r="F167" s="395"/>
      <c r="G167" s="399"/>
      <c r="H167" s="104"/>
      <c r="I167" s="108" t="s">
        <v>26</v>
      </c>
      <c r="J167" s="109">
        <f t="shared" ref="J167:M167" si="44">SUM(J163:J166)</f>
        <v>0</v>
      </c>
      <c r="K167" s="109">
        <f t="shared" si="44"/>
        <v>0</v>
      </c>
      <c r="L167" s="109">
        <f t="shared" si="44"/>
        <v>0</v>
      </c>
      <c r="M167" s="109">
        <f t="shared" si="44"/>
        <v>0</v>
      </c>
      <c r="N167" s="109">
        <v>0</v>
      </c>
      <c r="O167" s="109"/>
      <c r="P167" s="109"/>
      <c r="Q167" s="109"/>
      <c r="R167" s="109"/>
      <c r="S167" s="109"/>
      <c r="T167" s="109"/>
      <c r="U167" s="109"/>
      <c r="V167" s="109"/>
      <c r="W167" s="395"/>
      <c r="X167" s="40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</row>
    <row r="168" spans="1:197" ht="17.25" customHeight="1">
      <c r="A168" s="56" t="s">
        <v>43</v>
      </c>
      <c r="B168" s="467" t="s">
        <v>22</v>
      </c>
      <c r="C168" s="467"/>
      <c r="D168" s="467"/>
      <c r="E168" s="467"/>
      <c r="F168" s="294">
        <f>F184+F194+F189+F200+F236+F241+F250+F251+F266+F271+F281+F296+F301+F311+F321+F361+F376+F381+F386+F391+F396+F411+F431+F441+F481+F486+F496+F506+F521+F576+F581+F586+F591+F611+F636+F641+F656+F661+F676+F697+F702+F712+F717+F727+F737+F747+F752+F767+F787+F179+F416+F621+F651+F511+F616+F215+F561+F606+F566+F571+F646+F246+F256+F261+F276+F286+F291+F306+F316+F326+F331+F336+F341+F406+F436+F491+F516+F631+F666+F671+F722+F687+F556+F692+F626+F205+F501+F772</f>
        <v>109675663.72</v>
      </c>
      <c r="G168" s="56" t="s">
        <v>11</v>
      </c>
      <c r="H168" s="56" t="s">
        <v>11</v>
      </c>
      <c r="I168" s="56" t="s">
        <v>11</v>
      </c>
      <c r="J168" s="57" t="e">
        <f>J173+J178+J183+J188+J193+J199+J204+J219+#REF!+J235+J230+J245+J250+J260+J265+J270+#REF!+J275+J280+J290+J295+J300+J305+J310+J315+J320+J325+J330+J335+J340+J345+J350+J355+J360+J370+J375+#REF!+J400+J405+J410+J415+J420+J425+J430+J435+J580+J585+#REF!+J590+J595+J600+J605+#REF!+J660+J665+#REF!+#REF!+#REF!+J680+J686+J691+J751+J756+J761+J766+J771+J776+J786+J781+J365+J225</f>
        <v>#REF!</v>
      </c>
      <c r="K168" s="57" t="e">
        <f>K173+K178+K183+K188+K193+K199+K204+K219+#REF!+K235+K230+K245+K250+K260+K265+K270+#REF!+K275+K280+K290+K295+K300+K305+K310+K315+K320+K325+K330+K335+K340+K345+K350+K355+K360+K370+K375+#REF!+K400+K405+K410+K415+K420+K425+K430+K435+K580+K585+#REF!+K590+K595+K600+K605+#REF!+K660+K665+#REF!+#REF!+#REF!+K680+K686+K691+K751+K756+K761+K766+K771+K776+K786+K781+K365+K225+K440+#REF!+K701+K706+K711+K716+#REF!</f>
        <v>#REF!</v>
      </c>
      <c r="L168" s="57">
        <f>L173+L178+L183+L188+L193+L199+L204+L219+L235+L230+L245+L250+L260+L265+L270+L275+L280+L290+L295+L300+L305+L310+L315+L320+L325+L330+L335+L340+L345+L350+L355+L360+L370+L375+L400+L405+L410+L415+L420+L425+L430+L435+L445+L450+L455+L460+L465+L470+L475+L485+L530+L535+L560+L615+L625+L635+L675+L721+L726+L791+L580+L585+L590+L595+L600+L605+L660+L665+L680+L686+L691+L751+L756+L761+L766+L771+L776+L786+L781+L365+L225+L440+L701+L706+L711+L716+L640+L731+L655+L209+L380+L480+L490+L495+L500+L505+L510+L540+L545+L550+L555+L645+L736+L515+L520+L525+L746+L214+L240+L630</f>
        <v>0</v>
      </c>
      <c r="M168" s="57" t="e">
        <f>M183+M188+M193+M199+M204+M250+M255+M260+M265+M270+M275+M280+M290+M295+M300+M305+M310+M315+M320+M325+M330+M335+M340+M345+M365+M380+M385+M390+M395+M400+M410+M415+M420+M435+M440+M445+M490+M495+M515+M520+M565+M570+M575+M580+M585+M590+M595+M620+M625+M635+M645+M650+M660+M665+M670+M675+M701+M706+M716+M721+M741+M751+M756+M771+M791+M691+#REF!+M560+M696</f>
        <v>#REF!</v>
      </c>
      <c r="N168" s="57">
        <f>N183+N193+N199+N204+N250+N260+N270+N275+N280+N295+N300+N305+N310+N315+N320+N325+N330+N335+N340+N345+N365+N380+N385+N390+N395+N400+N410+N415+N420+N435+N440+N445+N490+N495+N515+N520+N580+N585+N595+N600+N620+N630+N635+N650+N660+N665+N680+N691+N701+N706+N741+N756+N791+N255+N209+N500+N505+N640+N776</f>
        <v>16886262</v>
      </c>
      <c r="O168" s="57">
        <f t="shared" ref="O168:U168" si="45">O183+O193+O199+O204+O250+O260+O270+O275+O280+O295+O300+O305+O310+O315+O320+O325+O330+O335+O340+O345+O365+O380+O385+O390+O395+O400+O410+O415+O420+O435+O440+O445+O490+O495+O515+O520+O580+O585+O595+O600+O620+O630+O635+O650+O660+O665+O680+O691+O701+O706+O741+O756+O791+O255+O209+O500+O505+O640+O776</f>
        <v>11181709</v>
      </c>
      <c r="P168" s="57">
        <f t="shared" si="45"/>
        <v>12740441</v>
      </c>
      <c r="Q168" s="57">
        <f t="shared" si="45"/>
        <v>12501263</v>
      </c>
      <c r="R168" s="57">
        <f t="shared" si="45"/>
        <v>7460000</v>
      </c>
      <c r="S168" s="57">
        <f t="shared" si="45"/>
        <v>5270000</v>
      </c>
      <c r="T168" s="57">
        <f t="shared" si="45"/>
        <v>2120000</v>
      </c>
      <c r="U168" s="57">
        <f t="shared" si="45"/>
        <v>1620000</v>
      </c>
      <c r="V168" s="57">
        <f t="shared" ref="V168" si="46">V183+V188+V193+V199+V204+V250+V260+V265+V270+V275+V280+V290+V295+V300+V305+V310+V315+V320+V325+V330+V335+V340+V345+V365+V380+V385+V390+V395+V400+V410+V415+V420+V435+V440+V445+V490+V495+V515+V520+V580+V585+V590+V595+V600+V620+V625+V630+V635+V650+V660+V665+V680+V691+V701+V706+V741+V756+V771+V791+V255+V209+V500+V505+V640+V776</f>
        <v>0</v>
      </c>
      <c r="W168" s="57">
        <f>SUM(W174:W791)-W184-W261-W286-W586-W621-W767</f>
        <v>69779675</v>
      </c>
      <c r="X168" s="40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</row>
    <row r="169" spans="1:197" ht="17.25" hidden="1" customHeight="1">
      <c r="A169" s="339" t="s">
        <v>17</v>
      </c>
      <c r="B169" s="523" t="s">
        <v>126</v>
      </c>
      <c r="C169" s="409">
        <v>2009</v>
      </c>
      <c r="D169" s="409">
        <v>2020</v>
      </c>
      <c r="E169" s="447" t="s">
        <v>27</v>
      </c>
      <c r="F169" s="395"/>
      <c r="G169" s="525" t="s">
        <v>41</v>
      </c>
      <c r="H169" s="104">
        <v>6010</v>
      </c>
      <c r="I169" s="105" t="s">
        <v>28</v>
      </c>
      <c r="J169" s="106">
        <v>363200</v>
      </c>
      <c r="K169" s="106"/>
      <c r="L169" s="135"/>
      <c r="M169" s="135">
        <v>0</v>
      </c>
      <c r="N169" s="135">
        <v>0</v>
      </c>
      <c r="O169" s="135"/>
      <c r="P169" s="135"/>
      <c r="Q169" s="135"/>
      <c r="R169" s="135"/>
      <c r="S169" s="135"/>
      <c r="T169" s="135"/>
      <c r="U169" s="135"/>
      <c r="V169" s="135"/>
      <c r="W169" s="395">
        <v>0</v>
      </c>
      <c r="X169" s="40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</row>
    <row r="170" spans="1:197" ht="15.75" hidden="1" customHeight="1">
      <c r="A170" s="339"/>
      <c r="B170" s="523"/>
      <c r="C170" s="409"/>
      <c r="D170" s="409"/>
      <c r="E170" s="447"/>
      <c r="F170" s="395"/>
      <c r="G170" s="525"/>
      <c r="H170" s="104"/>
      <c r="I170" s="105" t="s">
        <v>31</v>
      </c>
      <c r="J170" s="106"/>
      <c r="K170" s="106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395"/>
      <c r="X170" s="40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</row>
    <row r="171" spans="1:197" ht="14.25" hidden="1" customHeight="1">
      <c r="A171" s="339"/>
      <c r="B171" s="523"/>
      <c r="C171" s="409"/>
      <c r="D171" s="409"/>
      <c r="E171" s="447"/>
      <c r="F171" s="395"/>
      <c r="G171" s="525"/>
      <c r="H171" s="104"/>
      <c r="I171" s="105" t="s">
        <v>30</v>
      </c>
      <c r="J171" s="106"/>
      <c r="K171" s="106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395"/>
      <c r="X171" s="40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</row>
    <row r="172" spans="1:197" ht="14.25" hidden="1" customHeight="1">
      <c r="A172" s="339"/>
      <c r="B172" s="523"/>
      <c r="C172" s="409"/>
      <c r="D172" s="409"/>
      <c r="E172" s="447"/>
      <c r="F172" s="395"/>
      <c r="G172" s="525"/>
      <c r="H172" s="104"/>
      <c r="I172" s="105" t="s">
        <v>33</v>
      </c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395"/>
      <c r="X172" s="40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</row>
    <row r="173" spans="1:197" ht="11.25" hidden="1" customHeight="1">
      <c r="A173" s="339"/>
      <c r="B173" s="523"/>
      <c r="C173" s="409"/>
      <c r="D173" s="409"/>
      <c r="E173" s="447"/>
      <c r="F173" s="395"/>
      <c r="G173" s="525"/>
      <c r="H173" s="104"/>
      <c r="I173" s="108" t="s">
        <v>26</v>
      </c>
      <c r="J173" s="109">
        <f t="shared" ref="J173:N173" si="47">J169</f>
        <v>363200</v>
      </c>
      <c r="K173" s="109">
        <f t="shared" si="47"/>
        <v>0</v>
      </c>
      <c r="L173" s="109">
        <f t="shared" si="47"/>
        <v>0</v>
      </c>
      <c r="M173" s="109">
        <f t="shared" si="47"/>
        <v>0</v>
      </c>
      <c r="N173" s="109">
        <f t="shared" si="47"/>
        <v>0</v>
      </c>
      <c r="O173" s="109"/>
      <c r="P173" s="109"/>
      <c r="Q173" s="109"/>
      <c r="R173" s="109"/>
      <c r="S173" s="109"/>
      <c r="T173" s="109"/>
      <c r="U173" s="109"/>
      <c r="V173" s="109"/>
      <c r="W173" s="395"/>
      <c r="X173" s="40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</row>
    <row r="174" spans="1:197" ht="18" hidden="1" customHeight="1">
      <c r="A174" s="339">
        <v>1</v>
      </c>
      <c r="B174" s="450" t="s">
        <v>160</v>
      </c>
      <c r="C174" s="365">
        <v>2011</v>
      </c>
      <c r="D174" s="365">
        <v>2023</v>
      </c>
      <c r="E174" s="449" t="s">
        <v>27</v>
      </c>
      <c r="F174" s="372">
        <f>W174</f>
        <v>0</v>
      </c>
      <c r="G174" s="448" t="s">
        <v>159</v>
      </c>
      <c r="H174" s="199">
        <v>6050</v>
      </c>
      <c r="I174" s="165" t="s">
        <v>28</v>
      </c>
      <c r="J174" s="163">
        <v>2194446</v>
      </c>
      <c r="K174" s="205">
        <v>0</v>
      </c>
      <c r="L174" s="261">
        <v>0</v>
      </c>
      <c r="M174" s="163"/>
      <c r="N174" s="157"/>
      <c r="O174" s="157"/>
      <c r="P174" s="185"/>
      <c r="Q174" s="185"/>
      <c r="R174" s="185"/>
      <c r="S174" s="263"/>
      <c r="T174" s="185"/>
      <c r="U174" s="185"/>
      <c r="V174" s="185"/>
      <c r="W174" s="466">
        <f>SUM(K178:O178)</f>
        <v>0</v>
      </c>
      <c r="X174" s="40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</row>
    <row r="175" spans="1:197" ht="10.5" hidden="1" customHeight="1">
      <c r="A175" s="339"/>
      <c r="B175" s="450"/>
      <c r="C175" s="365"/>
      <c r="D175" s="365"/>
      <c r="E175" s="449"/>
      <c r="F175" s="372"/>
      <c r="G175" s="448"/>
      <c r="H175" s="199"/>
      <c r="I175" s="165" t="s">
        <v>45</v>
      </c>
      <c r="J175" s="163">
        <f>1057515</f>
        <v>1057515</v>
      </c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466"/>
      <c r="X175" s="40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</row>
    <row r="176" spans="1:197" ht="15" hidden="1" customHeight="1">
      <c r="A176" s="339"/>
      <c r="B176" s="450"/>
      <c r="C176" s="365"/>
      <c r="D176" s="365"/>
      <c r="E176" s="449"/>
      <c r="F176" s="372"/>
      <c r="G176" s="448"/>
      <c r="H176" s="199"/>
      <c r="I176" s="165" t="s">
        <v>46</v>
      </c>
      <c r="J176" s="163">
        <f>218642</f>
        <v>218642</v>
      </c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466"/>
      <c r="X176" s="40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</row>
    <row r="177" spans="1:197" ht="15.75" hidden="1" customHeight="1">
      <c r="A177" s="339"/>
      <c r="B177" s="450"/>
      <c r="C177" s="365"/>
      <c r="D177" s="365"/>
      <c r="E177" s="449"/>
      <c r="F177" s="372"/>
      <c r="G177" s="448"/>
      <c r="H177" s="169"/>
      <c r="I177" s="154" t="s">
        <v>33</v>
      </c>
      <c r="J177" s="198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466"/>
      <c r="X177" s="40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</row>
    <row r="178" spans="1:197" ht="30.75" hidden="1" customHeight="1">
      <c r="A178" s="339"/>
      <c r="B178" s="450"/>
      <c r="C178" s="365"/>
      <c r="D178" s="365"/>
      <c r="E178" s="449"/>
      <c r="F178" s="372"/>
      <c r="G178" s="448"/>
      <c r="H178" s="169"/>
      <c r="I178" s="159" t="s">
        <v>26</v>
      </c>
      <c r="J178" s="160">
        <f>SUM(J174:J177)</f>
        <v>3470603</v>
      </c>
      <c r="K178" s="206">
        <f t="shared" ref="K178:V178" si="48">SUM(K174:K177)</f>
        <v>0</v>
      </c>
      <c r="L178" s="206">
        <f t="shared" si="48"/>
        <v>0</v>
      </c>
      <c r="M178" s="160">
        <f>SUM(M174:M177)</f>
        <v>0</v>
      </c>
      <c r="N178" s="161">
        <f t="shared" si="48"/>
        <v>0</v>
      </c>
      <c r="O178" s="161">
        <f t="shared" si="48"/>
        <v>0</v>
      </c>
      <c r="P178" s="161">
        <f t="shared" si="48"/>
        <v>0</v>
      </c>
      <c r="Q178" s="161">
        <f t="shared" si="48"/>
        <v>0</v>
      </c>
      <c r="R178" s="161">
        <f t="shared" si="48"/>
        <v>0</v>
      </c>
      <c r="S178" s="161">
        <f t="shared" si="48"/>
        <v>0</v>
      </c>
      <c r="T178" s="161">
        <f t="shared" si="48"/>
        <v>0</v>
      </c>
      <c r="U178" s="161">
        <f t="shared" si="48"/>
        <v>0</v>
      </c>
      <c r="V178" s="161">
        <f t="shared" si="48"/>
        <v>0</v>
      </c>
      <c r="W178" s="466"/>
      <c r="X178" s="40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</row>
    <row r="179" spans="1:197" ht="15" customHeight="1">
      <c r="A179" s="339">
        <v>1</v>
      </c>
      <c r="B179" s="450" t="s">
        <v>44</v>
      </c>
      <c r="C179" s="365">
        <v>2014</v>
      </c>
      <c r="D179" s="365">
        <v>2031</v>
      </c>
      <c r="E179" s="346" t="s">
        <v>251</v>
      </c>
      <c r="F179" s="400">
        <f>2094946+W179+6164</f>
        <v>4931110</v>
      </c>
      <c r="G179" s="265" t="s">
        <v>149</v>
      </c>
      <c r="H179" s="199">
        <v>6050</v>
      </c>
      <c r="I179" s="165" t="s">
        <v>28</v>
      </c>
      <c r="J179" s="155">
        <v>310000</v>
      </c>
      <c r="K179" s="163">
        <v>24870</v>
      </c>
      <c r="L179" s="163"/>
      <c r="M179" s="163"/>
      <c r="N179" s="163">
        <v>290000</v>
      </c>
      <c r="O179" s="163">
        <v>300000</v>
      </c>
      <c r="P179" s="163">
        <v>250000</v>
      </c>
      <c r="Q179" s="163">
        <v>250000</v>
      </c>
      <c r="R179" s="163">
        <v>250000</v>
      </c>
      <c r="S179" s="163">
        <v>75000</v>
      </c>
      <c r="T179" s="163"/>
      <c r="U179" s="156"/>
      <c r="V179" s="156"/>
      <c r="W179" s="350">
        <f>SUM(M183:V183)</f>
        <v>2830000</v>
      </c>
      <c r="X179" s="137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</row>
    <row r="180" spans="1:197" ht="15" customHeight="1">
      <c r="A180" s="339"/>
      <c r="B180" s="450"/>
      <c r="C180" s="365"/>
      <c r="D180" s="365"/>
      <c r="E180" s="346"/>
      <c r="F180" s="400"/>
      <c r="G180" s="265" t="s">
        <v>150</v>
      </c>
      <c r="H180" s="199">
        <v>6050</v>
      </c>
      <c r="I180" s="165" t="s">
        <v>28</v>
      </c>
      <c r="J180" s="186"/>
      <c r="K180" s="168"/>
      <c r="L180" s="163"/>
      <c r="M180" s="163"/>
      <c r="N180" s="163">
        <v>290000</v>
      </c>
      <c r="O180" s="155">
        <v>300000</v>
      </c>
      <c r="P180" s="155">
        <v>250000</v>
      </c>
      <c r="Q180" s="155">
        <v>250000</v>
      </c>
      <c r="R180" s="155">
        <v>250000</v>
      </c>
      <c r="S180" s="155">
        <v>75000</v>
      </c>
      <c r="T180" s="155"/>
      <c r="U180" s="157"/>
      <c r="V180" s="157"/>
      <c r="W180" s="350"/>
      <c r="X180" s="40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</row>
    <row r="181" spans="1:197" ht="15" customHeight="1">
      <c r="A181" s="339"/>
      <c r="B181" s="450"/>
      <c r="C181" s="365"/>
      <c r="D181" s="365"/>
      <c r="E181" s="346"/>
      <c r="F181" s="400"/>
      <c r="G181" s="267"/>
      <c r="H181" s="169"/>
      <c r="I181" s="154" t="s">
        <v>30</v>
      </c>
      <c r="J181" s="198"/>
      <c r="K181" s="198"/>
      <c r="L181" s="198"/>
      <c r="M181" s="163"/>
      <c r="N181" s="198"/>
      <c r="O181" s="185"/>
      <c r="P181" s="185"/>
      <c r="Q181" s="185"/>
      <c r="R181" s="185"/>
      <c r="S181" s="185"/>
      <c r="T181" s="185"/>
      <c r="U181" s="185"/>
      <c r="V181" s="185"/>
      <c r="W181" s="350"/>
      <c r="X181" s="40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</row>
    <row r="182" spans="1:197" ht="15" customHeight="1">
      <c r="A182" s="339"/>
      <c r="B182" s="450"/>
      <c r="C182" s="365"/>
      <c r="D182" s="365"/>
      <c r="E182" s="346"/>
      <c r="F182" s="400"/>
      <c r="G182" s="267"/>
      <c r="H182" s="169"/>
      <c r="I182" s="154" t="s">
        <v>33</v>
      </c>
      <c r="J182" s="185"/>
      <c r="K182" s="185"/>
      <c r="L182" s="185"/>
      <c r="M182" s="156"/>
      <c r="N182" s="185"/>
      <c r="O182" s="185"/>
      <c r="P182" s="185"/>
      <c r="Q182" s="185"/>
      <c r="R182" s="185"/>
      <c r="S182" s="185"/>
      <c r="T182" s="185"/>
      <c r="U182" s="185"/>
      <c r="V182" s="185"/>
      <c r="W182" s="350"/>
      <c r="X182" s="40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</row>
    <row r="183" spans="1:197" ht="17.25" customHeight="1">
      <c r="A183" s="339"/>
      <c r="B183" s="450"/>
      <c r="C183" s="365"/>
      <c r="D183" s="365"/>
      <c r="E183" s="346"/>
      <c r="F183" s="400"/>
      <c r="G183" s="269"/>
      <c r="H183" s="169"/>
      <c r="I183" s="159" t="s">
        <v>26</v>
      </c>
      <c r="J183" s="160">
        <f t="shared" ref="J183:V183" si="49">SUM(J179:J182)</f>
        <v>310000</v>
      </c>
      <c r="K183" s="160">
        <f t="shared" si="49"/>
        <v>24870</v>
      </c>
      <c r="L183" s="160">
        <f t="shared" si="49"/>
        <v>0</v>
      </c>
      <c r="M183" s="160">
        <f t="shared" si="49"/>
        <v>0</v>
      </c>
      <c r="N183" s="215">
        <f t="shared" si="49"/>
        <v>580000</v>
      </c>
      <c r="O183" s="215">
        <f t="shared" si="49"/>
        <v>600000</v>
      </c>
      <c r="P183" s="160">
        <f t="shared" si="49"/>
        <v>500000</v>
      </c>
      <c r="Q183" s="160">
        <f t="shared" si="49"/>
        <v>500000</v>
      </c>
      <c r="R183" s="160">
        <f t="shared" si="49"/>
        <v>500000</v>
      </c>
      <c r="S183" s="160">
        <f t="shared" si="49"/>
        <v>150000</v>
      </c>
      <c r="T183" s="160">
        <f t="shared" si="49"/>
        <v>0</v>
      </c>
      <c r="U183" s="160">
        <f t="shared" si="49"/>
        <v>0</v>
      </c>
      <c r="V183" s="160">
        <f t="shared" si="49"/>
        <v>0</v>
      </c>
      <c r="W183" s="350"/>
      <c r="X183" s="40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</row>
    <row r="184" spans="1:197" ht="12.75" hidden="1" customHeight="1">
      <c r="A184" s="339">
        <v>2</v>
      </c>
      <c r="B184" s="457" t="s">
        <v>239</v>
      </c>
      <c r="C184" s="365">
        <v>2015</v>
      </c>
      <c r="D184" s="365">
        <v>2030</v>
      </c>
      <c r="E184" s="346" t="s">
        <v>251</v>
      </c>
      <c r="F184" s="531"/>
      <c r="G184" s="273" t="s">
        <v>149</v>
      </c>
      <c r="H184" s="268">
        <v>6050</v>
      </c>
      <c r="I184" s="165" t="s">
        <v>28</v>
      </c>
      <c r="J184" s="163">
        <f>38000+68000+104000</f>
        <v>210000</v>
      </c>
      <c r="K184" s="163">
        <v>142459</v>
      </c>
      <c r="L184" s="163"/>
      <c r="M184" s="163"/>
      <c r="N184" s="163"/>
      <c r="O184" s="163"/>
      <c r="P184" s="163"/>
      <c r="Q184" s="163"/>
      <c r="R184" s="163"/>
      <c r="S184" s="156"/>
      <c r="T184" s="156"/>
      <c r="U184" s="156"/>
      <c r="V184" s="156"/>
      <c r="W184" s="466">
        <f>SUM(M188:V188)</f>
        <v>0</v>
      </c>
      <c r="X184" s="137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</row>
    <row r="185" spans="1:197" ht="12.75" hidden="1" customHeight="1">
      <c r="A185" s="339"/>
      <c r="B185" s="457"/>
      <c r="C185" s="365"/>
      <c r="D185" s="365"/>
      <c r="E185" s="346"/>
      <c r="F185" s="531"/>
      <c r="G185" s="272" t="s">
        <v>150</v>
      </c>
      <c r="H185" s="268">
        <v>6050</v>
      </c>
      <c r="I185" s="165" t="s">
        <v>28</v>
      </c>
      <c r="J185" s="163"/>
      <c r="K185" s="163"/>
      <c r="L185" s="163"/>
      <c r="M185" s="155"/>
      <c r="N185" s="163"/>
      <c r="O185" s="163"/>
      <c r="P185" s="163"/>
      <c r="Q185" s="163"/>
      <c r="R185" s="163"/>
      <c r="S185" s="185"/>
      <c r="T185" s="185"/>
      <c r="U185" s="185"/>
      <c r="V185" s="185"/>
      <c r="W185" s="466"/>
      <c r="X185" s="132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</row>
    <row r="186" spans="1:197" ht="12.75" hidden="1" customHeight="1">
      <c r="A186" s="339"/>
      <c r="B186" s="457"/>
      <c r="C186" s="365"/>
      <c r="D186" s="365"/>
      <c r="E186" s="346"/>
      <c r="F186" s="531"/>
      <c r="G186" s="270"/>
      <c r="H186" s="268"/>
      <c r="I186" s="165" t="s">
        <v>30</v>
      </c>
      <c r="J186" s="168"/>
      <c r="K186" s="168"/>
      <c r="L186" s="168"/>
      <c r="M186" s="186"/>
      <c r="N186" s="186"/>
      <c r="O186" s="186"/>
      <c r="P186" s="186"/>
      <c r="Q186" s="186"/>
      <c r="R186" s="186"/>
      <c r="S186" s="185"/>
      <c r="T186" s="185"/>
      <c r="U186" s="185"/>
      <c r="V186" s="185"/>
      <c r="W186" s="466"/>
      <c r="X186" s="132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</row>
    <row r="187" spans="1:197" ht="12.75" hidden="1" customHeight="1">
      <c r="A187" s="339"/>
      <c r="B187" s="457"/>
      <c r="C187" s="365"/>
      <c r="D187" s="365"/>
      <c r="E187" s="346"/>
      <c r="F187" s="531"/>
      <c r="G187" s="270"/>
      <c r="H187" s="268"/>
      <c r="I187" s="154" t="s">
        <v>33</v>
      </c>
      <c r="J187" s="198"/>
      <c r="K187" s="198"/>
      <c r="L187" s="198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466"/>
      <c r="X187" s="40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</row>
    <row r="188" spans="1:197" ht="16.149999999999999" hidden="1" customHeight="1">
      <c r="A188" s="339"/>
      <c r="B188" s="457"/>
      <c r="C188" s="365"/>
      <c r="D188" s="365"/>
      <c r="E188" s="346"/>
      <c r="F188" s="531"/>
      <c r="G188" s="271"/>
      <c r="H188" s="268"/>
      <c r="I188" s="159" t="s">
        <v>26</v>
      </c>
      <c r="J188" s="160">
        <f t="shared" ref="J188:M188" si="50">SUM(J184:J187)</f>
        <v>210000</v>
      </c>
      <c r="K188" s="160">
        <f t="shared" si="50"/>
        <v>142459</v>
      </c>
      <c r="L188" s="160">
        <f t="shared" si="50"/>
        <v>0</v>
      </c>
      <c r="M188" s="160">
        <f t="shared" si="50"/>
        <v>0</v>
      </c>
      <c r="N188" s="161">
        <f>SUM(N184:N187)</f>
        <v>0</v>
      </c>
      <c r="O188" s="161">
        <f>SUM(O184:O187)</f>
        <v>0</v>
      </c>
      <c r="P188" s="161">
        <f>SUM(P184:P187)</f>
        <v>0</v>
      </c>
      <c r="Q188" s="161">
        <f>SUM(Q184:Q187)</f>
        <v>0</v>
      </c>
      <c r="R188" s="161">
        <f t="shared" ref="R188:V188" si="51">SUM(R184:R187)</f>
        <v>0</v>
      </c>
      <c r="S188" s="161">
        <f t="shared" si="51"/>
        <v>0</v>
      </c>
      <c r="T188" s="161">
        <f t="shared" si="51"/>
        <v>0</v>
      </c>
      <c r="U188" s="161">
        <f t="shared" si="51"/>
        <v>0</v>
      </c>
      <c r="V188" s="161">
        <f t="shared" si="51"/>
        <v>0</v>
      </c>
      <c r="W188" s="466"/>
      <c r="X188" s="40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</row>
    <row r="189" spans="1:197" ht="12.75" hidden="1" customHeight="1">
      <c r="A189" s="339">
        <v>3</v>
      </c>
      <c r="B189" s="364" t="s">
        <v>236</v>
      </c>
      <c r="C189" s="365">
        <v>2024</v>
      </c>
      <c r="D189" s="365">
        <v>2025</v>
      </c>
      <c r="E189" s="346" t="s">
        <v>251</v>
      </c>
      <c r="F189" s="400">
        <f>W189+20000-20000</f>
        <v>0</v>
      </c>
      <c r="G189" s="267" t="s">
        <v>234</v>
      </c>
      <c r="H189" s="169">
        <v>6050</v>
      </c>
      <c r="I189" s="154" t="s">
        <v>28</v>
      </c>
      <c r="J189" s="156">
        <f>1300000-1300000</f>
        <v>0</v>
      </c>
      <c r="K189" s="156"/>
      <c r="L189" s="163">
        <v>0</v>
      </c>
      <c r="M189" s="163"/>
      <c r="N189" s="163"/>
      <c r="O189" s="163"/>
      <c r="P189" s="163"/>
      <c r="Q189" s="156"/>
      <c r="R189" s="156"/>
      <c r="S189" s="156"/>
      <c r="T189" s="156"/>
      <c r="U189" s="156"/>
      <c r="V189" s="156"/>
      <c r="W189" s="350">
        <f>SUM(L193:O193)</f>
        <v>0</v>
      </c>
      <c r="X189" s="137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</row>
    <row r="190" spans="1:197" ht="12.75" hidden="1" customHeight="1">
      <c r="A190" s="339"/>
      <c r="B190" s="364"/>
      <c r="C190" s="365"/>
      <c r="D190" s="365"/>
      <c r="E190" s="346"/>
      <c r="F190" s="400"/>
      <c r="G190" s="267" t="s">
        <v>150</v>
      </c>
      <c r="H190" s="169">
        <v>6050</v>
      </c>
      <c r="I190" s="154" t="s">
        <v>31</v>
      </c>
      <c r="J190" s="207"/>
      <c r="K190" s="207"/>
      <c r="L190" s="207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350"/>
      <c r="X190" s="40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</row>
    <row r="191" spans="1:197" ht="12.75" hidden="1" customHeight="1">
      <c r="A191" s="339"/>
      <c r="B191" s="364"/>
      <c r="C191" s="365"/>
      <c r="D191" s="365"/>
      <c r="E191" s="346"/>
      <c r="F191" s="400"/>
      <c r="G191" s="267"/>
      <c r="H191" s="169"/>
      <c r="I191" s="154" t="s">
        <v>30</v>
      </c>
      <c r="J191" s="188"/>
      <c r="K191" s="188"/>
      <c r="L191" s="188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350"/>
      <c r="X191" s="40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</row>
    <row r="192" spans="1:197" ht="12.75" hidden="1" customHeight="1">
      <c r="A192" s="339"/>
      <c r="B192" s="364"/>
      <c r="C192" s="365"/>
      <c r="D192" s="365"/>
      <c r="E192" s="346"/>
      <c r="F192" s="400"/>
      <c r="G192" s="267"/>
      <c r="H192" s="169"/>
      <c r="I192" s="154" t="s">
        <v>33</v>
      </c>
      <c r="J192" s="188"/>
      <c r="K192" s="188"/>
      <c r="L192" s="188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350"/>
      <c r="X192" s="40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</row>
    <row r="193" spans="1:197" ht="13.5" hidden="1" customHeight="1">
      <c r="A193" s="339"/>
      <c r="B193" s="364"/>
      <c r="C193" s="365"/>
      <c r="D193" s="365"/>
      <c r="E193" s="346"/>
      <c r="F193" s="400"/>
      <c r="G193" s="267"/>
      <c r="H193" s="169"/>
      <c r="I193" s="159" t="s">
        <v>26</v>
      </c>
      <c r="J193" s="160">
        <f t="shared" ref="J193:M193" si="52">SUM(J189:J192)</f>
        <v>0</v>
      </c>
      <c r="K193" s="160">
        <f t="shared" si="52"/>
        <v>0</v>
      </c>
      <c r="L193" s="160">
        <f t="shared" si="52"/>
        <v>0</v>
      </c>
      <c r="M193" s="160">
        <f t="shared" si="52"/>
        <v>0</v>
      </c>
      <c r="N193" s="161">
        <f>SUM(N189:N192)</f>
        <v>0</v>
      </c>
      <c r="O193" s="161">
        <f>SUM(O189:O192)</f>
        <v>0</v>
      </c>
      <c r="P193" s="161">
        <f t="shared" ref="P193:V193" si="53">SUM(P189:P192)</f>
        <v>0</v>
      </c>
      <c r="Q193" s="161">
        <f t="shared" si="53"/>
        <v>0</v>
      </c>
      <c r="R193" s="161">
        <f t="shared" si="53"/>
        <v>0</v>
      </c>
      <c r="S193" s="161">
        <f t="shared" si="53"/>
        <v>0</v>
      </c>
      <c r="T193" s="161">
        <f t="shared" si="53"/>
        <v>0</v>
      </c>
      <c r="U193" s="161">
        <f t="shared" si="53"/>
        <v>0</v>
      </c>
      <c r="V193" s="161">
        <f t="shared" si="53"/>
        <v>0</v>
      </c>
      <c r="W193" s="350"/>
      <c r="X193" s="40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</row>
    <row r="194" spans="1:197" ht="15" customHeight="1">
      <c r="A194" s="339">
        <v>2</v>
      </c>
      <c r="B194" s="364" t="s">
        <v>47</v>
      </c>
      <c r="C194" s="365">
        <v>2013</v>
      </c>
      <c r="D194" s="357">
        <v>2033</v>
      </c>
      <c r="E194" s="346" t="s">
        <v>251</v>
      </c>
      <c r="F194" s="400">
        <f>3987434+W194+365936+587000</f>
        <v>10060370</v>
      </c>
      <c r="G194" s="265"/>
      <c r="H194" s="164"/>
      <c r="I194" s="165" t="s">
        <v>28</v>
      </c>
      <c r="J194" s="163">
        <v>615000</v>
      </c>
      <c r="K194" s="163">
        <v>513000</v>
      </c>
      <c r="L194" s="163"/>
      <c r="M194" s="163"/>
      <c r="N194" s="336"/>
      <c r="O194" s="163"/>
      <c r="P194" s="163"/>
      <c r="Q194" s="163"/>
      <c r="R194" s="163"/>
      <c r="S194" s="163"/>
      <c r="T194" s="163"/>
      <c r="U194" s="163"/>
      <c r="V194" s="163"/>
      <c r="W194" s="350">
        <f>SUM(L199:V199)</f>
        <v>5120000</v>
      </c>
      <c r="X194" s="139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</row>
    <row r="195" spans="1:197" ht="15" customHeight="1">
      <c r="A195" s="339"/>
      <c r="B195" s="364"/>
      <c r="C195" s="365"/>
      <c r="D195" s="357"/>
      <c r="E195" s="346"/>
      <c r="F195" s="400"/>
      <c r="G195" s="265"/>
      <c r="H195" s="164"/>
      <c r="I195" s="165" t="s">
        <v>28</v>
      </c>
      <c r="J195" s="163"/>
      <c r="K195" s="163"/>
      <c r="L195" s="163"/>
      <c r="M195" s="163"/>
      <c r="N195" s="336"/>
      <c r="O195" s="163"/>
      <c r="P195" s="163"/>
      <c r="Q195" s="163"/>
      <c r="R195" s="163"/>
      <c r="S195" s="163"/>
      <c r="T195" s="163"/>
      <c r="U195" s="163"/>
      <c r="V195" s="163"/>
      <c r="W195" s="350"/>
      <c r="X195" s="139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</row>
    <row r="196" spans="1:197" ht="15" customHeight="1">
      <c r="A196" s="339"/>
      <c r="B196" s="364"/>
      <c r="C196" s="365"/>
      <c r="D196" s="357"/>
      <c r="E196" s="346"/>
      <c r="F196" s="400"/>
      <c r="G196" s="265" t="s">
        <v>149</v>
      </c>
      <c r="H196" s="164">
        <v>6060</v>
      </c>
      <c r="I196" s="165" t="s">
        <v>28</v>
      </c>
      <c r="J196" s="155"/>
      <c r="K196" s="155"/>
      <c r="L196" s="155"/>
      <c r="M196" s="155"/>
      <c r="N196" s="163">
        <v>350000</v>
      </c>
      <c r="O196" s="155">
        <v>260000</v>
      </c>
      <c r="P196" s="155">
        <v>330000</v>
      </c>
      <c r="Q196" s="155">
        <v>230000</v>
      </c>
      <c r="R196" s="155">
        <v>130000</v>
      </c>
      <c r="S196" s="155">
        <v>130000</v>
      </c>
      <c r="T196" s="155">
        <v>130000</v>
      </c>
      <c r="U196" s="155">
        <v>130000</v>
      </c>
      <c r="V196" s="157"/>
      <c r="W196" s="350"/>
      <c r="X196" s="40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</row>
    <row r="197" spans="1:197" ht="15" customHeight="1">
      <c r="A197" s="339"/>
      <c r="B197" s="364"/>
      <c r="C197" s="365"/>
      <c r="D197" s="357"/>
      <c r="E197" s="346"/>
      <c r="F197" s="400"/>
      <c r="G197" s="265" t="s">
        <v>150</v>
      </c>
      <c r="H197" s="164">
        <v>6060</v>
      </c>
      <c r="I197" s="165" t="s">
        <v>28</v>
      </c>
      <c r="J197" s="155"/>
      <c r="K197" s="155"/>
      <c r="L197" s="155"/>
      <c r="M197" s="155"/>
      <c r="N197" s="163">
        <v>162000</v>
      </c>
      <c r="O197" s="155">
        <v>260000</v>
      </c>
      <c r="P197" s="155">
        <v>295000</v>
      </c>
      <c r="Q197" s="155">
        <v>240000</v>
      </c>
      <c r="R197" s="155">
        <v>140000</v>
      </c>
      <c r="S197" s="155">
        <v>140000</v>
      </c>
      <c r="T197" s="155">
        <v>140000</v>
      </c>
      <c r="U197" s="155">
        <v>140000</v>
      </c>
      <c r="V197" s="155"/>
      <c r="W197" s="350"/>
      <c r="X197" s="40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</row>
    <row r="198" spans="1:197" ht="15" customHeight="1">
      <c r="A198" s="339"/>
      <c r="B198" s="364"/>
      <c r="C198" s="365"/>
      <c r="D198" s="357"/>
      <c r="E198" s="346"/>
      <c r="F198" s="400"/>
      <c r="G198" s="265" t="s">
        <v>151</v>
      </c>
      <c r="H198" s="164">
        <v>6060</v>
      </c>
      <c r="I198" s="165" t="s">
        <v>28</v>
      </c>
      <c r="J198" s="186"/>
      <c r="K198" s="186"/>
      <c r="L198" s="155"/>
      <c r="M198" s="155"/>
      <c r="N198" s="163">
        <v>113000</v>
      </c>
      <c r="O198" s="155">
        <v>250000</v>
      </c>
      <c r="P198" s="155">
        <v>300000</v>
      </c>
      <c r="Q198" s="155">
        <v>250000</v>
      </c>
      <c r="R198" s="155">
        <v>250000</v>
      </c>
      <c r="S198" s="155">
        <v>250000</v>
      </c>
      <c r="T198" s="155">
        <v>250000</v>
      </c>
      <c r="U198" s="155">
        <v>250000</v>
      </c>
      <c r="V198" s="155"/>
      <c r="W198" s="350"/>
      <c r="X198" s="40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</row>
    <row r="199" spans="1:197" ht="12.75" customHeight="1">
      <c r="A199" s="339"/>
      <c r="B199" s="364"/>
      <c r="C199" s="365"/>
      <c r="D199" s="357"/>
      <c r="E199" s="346"/>
      <c r="F199" s="400"/>
      <c r="G199" s="264"/>
      <c r="H199" s="153"/>
      <c r="I199" s="159" t="s">
        <v>26</v>
      </c>
      <c r="J199" s="206">
        <f>SUM(J194:J198)</f>
        <v>615000</v>
      </c>
      <c r="K199" s="206">
        <f t="shared" ref="K199" si="54">SUM(K194:K198)</f>
        <v>513000</v>
      </c>
      <c r="L199" s="206">
        <f>SUM(L194:L198)</f>
        <v>0</v>
      </c>
      <c r="M199" s="206">
        <f t="shared" ref="M199:V199" si="55">SUM(M194:M198)</f>
        <v>0</v>
      </c>
      <c r="N199" s="206">
        <f t="shared" si="55"/>
        <v>625000</v>
      </c>
      <c r="O199" s="206">
        <f t="shared" si="55"/>
        <v>770000</v>
      </c>
      <c r="P199" s="206">
        <f t="shared" si="55"/>
        <v>925000</v>
      </c>
      <c r="Q199" s="206">
        <f t="shared" si="55"/>
        <v>720000</v>
      </c>
      <c r="R199" s="206">
        <f t="shared" si="55"/>
        <v>520000</v>
      </c>
      <c r="S199" s="206">
        <f t="shared" si="55"/>
        <v>520000</v>
      </c>
      <c r="T199" s="206">
        <f t="shared" si="55"/>
        <v>520000</v>
      </c>
      <c r="U199" s="206">
        <f t="shared" si="55"/>
        <v>520000</v>
      </c>
      <c r="V199" s="206">
        <f t="shared" si="55"/>
        <v>0</v>
      </c>
      <c r="W199" s="350"/>
      <c r="X199" s="40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</row>
    <row r="200" spans="1:197" ht="13.5" customHeight="1">
      <c r="A200" s="339">
        <v>3</v>
      </c>
      <c r="B200" s="364" t="s">
        <v>48</v>
      </c>
      <c r="C200" s="357">
        <v>2014</v>
      </c>
      <c r="D200" s="357">
        <v>2029</v>
      </c>
      <c r="E200" s="346" t="s">
        <v>251</v>
      </c>
      <c r="F200" s="372">
        <f>840791+W200+172000</f>
        <v>1437791</v>
      </c>
      <c r="G200" s="265" t="s">
        <v>151</v>
      </c>
      <c r="H200" s="164">
        <v>6050</v>
      </c>
      <c r="I200" s="154" t="s">
        <v>28</v>
      </c>
      <c r="J200" s="163">
        <v>110641</v>
      </c>
      <c r="K200" s="157">
        <f>50000-50000</f>
        <v>0</v>
      </c>
      <c r="L200" s="155"/>
      <c r="M200" s="155">
        <v>0</v>
      </c>
      <c r="N200" s="155">
        <v>75000</v>
      </c>
      <c r="O200" s="155">
        <v>150000</v>
      </c>
      <c r="P200" s="155">
        <v>100000</v>
      </c>
      <c r="Q200" s="155">
        <v>100000</v>
      </c>
      <c r="R200" s="155"/>
      <c r="S200" s="155"/>
      <c r="T200" s="155"/>
      <c r="U200" s="157"/>
      <c r="V200" s="157"/>
      <c r="W200" s="466">
        <f>SUM(M204:V204)</f>
        <v>425000</v>
      </c>
      <c r="X200" s="140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</row>
    <row r="201" spans="1:197" ht="13.5" customHeight="1">
      <c r="A201" s="339"/>
      <c r="B201" s="364"/>
      <c r="C201" s="357"/>
      <c r="D201" s="357"/>
      <c r="E201" s="346"/>
      <c r="F201" s="372"/>
      <c r="G201" s="267"/>
      <c r="H201" s="164"/>
      <c r="I201" s="154" t="s">
        <v>31</v>
      </c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466"/>
      <c r="X201" s="140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</row>
    <row r="202" spans="1:197" ht="13.5" customHeight="1">
      <c r="A202" s="339"/>
      <c r="B202" s="364"/>
      <c r="C202" s="357"/>
      <c r="D202" s="357"/>
      <c r="E202" s="346"/>
      <c r="F202" s="372"/>
      <c r="G202" s="267"/>
      <c r="H202" s="164"/>
      <c r="I202" s="154" t="s">
        <v>30</v>
      </c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466"/>
      <c r="X202" s="40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</row>
    <row r="203" spans="1:197" ht="18" customHeight="1">
      <c r="A203" s="339"/>
      <c r="B203" s="364"/>
      <c r="C203" s="357"/>
      <c r="D203" s="357"/>
      <c r="E203" s="346"/>
      <c r="F203" s="372"/>
      <c r="G203" s="267"/>
      <c r="H203" s="164"/>
      <c r="I203" s="154" t="s">
        <v>136</v>
      </c>
      <c r="J203" s="185"/>
      <c r="K203" s="185"/>
      <c r="L203" s="155">
        <v>0</v>
      </c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466"/>
      <c r="X203" s="40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</row>
    <row r="204" spans="1:197" ht="13.5" customHeight="1">
      <c r="A204" s="339"/>
      <c r="B204" s="364"/>
      <c r="C204" s="357"/>
      <c r="D204" s="357"/>
      <c r="E204" s="346"/>
      <c r="F204" s="372"/>
      <c r="G204" s="267"/>
      <c r="H204" s="164"/>
      <c r="I204" s="159" t="s">
        <v>26</v>
      </c>
      <c r="J204" s="160">
        <f t="shared" ref="J204:V204" si="56">SUM(J200:J203)</f>
        <v>110641</v>
      </c>
      <c r="K204" s="160">
        <f t="shared" si="56"/>
        <v>0</v>
      </c>
      <c r="L204" s="160">
        <f t="shared" si="56"/>
        <v>0</v>
      </c>
      <c r="M204" s="160">
        <f t="shared" si="56"/>
        <v>0</v>
      </c>
      <c r="N204" s="160">
        <f>SUM(N200:N203)</f>
        <v>75000</v>
      </c>
      <c r="O204" s="160">
        <f t="shared" si="56"/>
        <v>150000</v>
      </c>
      <c r="P204" s="160">
        <f t="shared" si="56"/>
        <v>100000</v>
      </c>
      <c r="Q204" s="160">
        <f t="shared" si="56"/>
        <v>100000</v>
      </c>
      <c r="R204" s="160">
        <f t="shared" si="56"/>
        <v>0</v>
      </c>
      <c r="S204" s="160">
        <f t="shared" si="56"/>
        <v>0</v>
      </c>
      <c r="T204" s="160">
        <f t="shared" si="56"/>
        <v>0</v>
      </c>
      <c r="U204" s="160">
        <f t="shared" si="56"/>
        <v>0</v>
      </c>
      <c r="V204" s="160">
        <f t="shared" si="56"/>
        <v>0</v>
      </c>
      <c r="W204" s="466"/>
      <c r="X204" s="40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</row>
    <row r="205" spans="1:197" ht="15.75" customHeight="1">
      <c r="A205" s="351">
        <v>4</v>
      </c>
      <c r="B205" s="435" t="s">
        <v>249</v>
      </c>
      <c r="C205" s="426">
        <v>2025</v>
      </c>
      <c r="D205" s="426">
        <v>2029</v>
      </c>
      <c r="E205" s="346" t="s">
        <v>251</v>
      </c>
      <c r="F205" s="526">
        <f>W205</f>
        <v>6320000</v>
      </c>
      <c r="G205" s="265" t="s">
        <v>151</v>
      </c>
      <c r="H205" s="164">
        <v>6050</v>
      </c>
      <c r="I205" s="154" t="s">
        <v>28</v>
      </c>
      <c r="J205" s="163">
        <v>110641</v>
      </c>
      <c r="K205" s="157">
        <f>50000-50000</f>
        <v>0</v>
      </c>
      <c r="L205" s="155"/>
      <c r="M205" s="157"/>
      <c r="N205" s="155">
        <v>270000</v>
      </c>
      <c r="O205" s="157">
        <v>50000</v>
      </c>
      <c r="P205" s="157">
        <v>3000000</v>
      </c>
      <c r="Q205" s="157">
        <v>3000000</v>
      </c>
      <c r="R205" s="157"/>
      <c r="S205" s="157"/>
      <c r="T205" s="157"/>
      <c r="U205" s="157"/>
      <c r="V205" s="157"/>
      <c r="W205" s="466">
        <f>SUM(L209:Q209)</f>
        <v>6320000</v>
      </c>
      <c r="X205" s="40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</row>
    <row r="206" spans="1:197" ht="15.75" customHeight="1">
      <c r="A206" s="352"/>
      <c r="B206" s="436"/>
      <c r="C206" s="427"/>
      <c r="D206" s="427"/>
      <c r="E206" s="346"/>
      <c r="F206" s="527"/>
      <c r="G206" s="265"/>
      <c r="H206" s="164"/>
      <c r="I206" s="154" t="s">
        <v>31</v>
      </c>
      <c r="J206" s="185"/>
      <c r="K206" s="185"/>
      <c r="L206" s="15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466"/>
      <c r="X206" s="40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</row>
    <row r="207" spans="1:197" ht="15.75" customHeight="1">
      <c r="A207" s="352"/>
      <c r="B207" s="436"/>
      <c r="C207" s="427"/>
      <c r="D207" s="427"/>
      <c r="E207" s="346"/>
      <c r="F207" s="527"/>
      <c r="G207" s="264"/>
      <c r="H207" s="164"/>
      <c r="I207" s="154" t="s">
        <v>30</v>
      </c>
      <c r="J207" s="185"/>
      <c r="K207" s="185"/>
      <c r="L207" s="186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466"/>
      <c r="X207" s="40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</row>
    <row r="208" spans="1:197" ht="15.75" customHeight="1">
      <c r="A208" s="352"/>
      <c r="B208" s="436"/>
      <c r="C208" s="427"/>
      <c r="D208" s="427"/>
      <c r="E208" s="346"/>
      <c r="F208" s="527"/>
      <c r="G208" s="264"/>
      <c r="H208" s="164"/>
      <c r="I208" s="154" t="s">
        <v>136</v>
      </c>
      <c r="J208" s="185"/>
      <c r="K208" s="185"/>
      <c r="L208" s="157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466"/>
      <c r="X208" s="40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</row>
    <row r="209" spans="1:197" ht="13.5" customHeight="1">
      <c r="A209" s="353"/>
      <c r="B209" s="524"/>
      <c r="C209" s="428"/>
      <c r="D209" s="428"/>
      <c r="E209" s="346"/>
      <c r="F209" s="528"/>
      <c r="G209" s="264"/>
      <c r="H209" s="164"/>
      <c r="I209" s="159" t="s">
        <v>26</v>
      </c>
      <c r="J209" s="160">
        <f t="shared" ref="J209:M209" si="57">SUM(J205:J208)</f>
        <v>110641</v>
      </c>
      <c r="K209" s="160">
        <f t="shared" si="57"/>
        <v>0</v>
      </c>
      <c r="L209" s="160">
        <f t="shared" si="57"/>
        <v>0</v>
      </c>
      <c r="M209" s="160">
        <f t="shared" si="57"/>
        <v>0</v>
      </c>
      <c r="N209" s="160">
        <f>SUM(N205:N208)</f>
        <v>270000</v>
      </c>
      <c r="O209" s="160">
        <f t="shared" ref="O209:V209" si="58">SUM(O205:O208)</f>
        <v>50000</v>
      </c>
      <c r="P209" s="160">
        <f t="shared" si="58"/>
        <v>3000000</v>
      </c>
      <c r="Q209" s="160">
        <f t="shared" si="58"/>
        <v>3000000</v>
      </c>
      <c r="R209" s="160">
        <f t="shared" si="58"/>
        <v>0</v>
      </c>
      <c r="S209" s="160">
        <f t="shared" si="58"/>
        <v>0</v>
      </c>
      <c r="T209" s="160">
        <f t="shared" si="58"/>
        <v>0</v>
      </c>
      <c r="U209" s="160">
        <f t="shared" si="58"/>
        <v>0</v>
      </c>
      <c r="V209" s="160">
        <f t="shared" si="58"/>
        <v>0</v>
      </c>
      <c r="W209" s="466"/>
      <c r="X209" s="40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</row>
    <row r="210" spans="1:197" ht="13.5" hidden="1" customHeight="1">
      <c r="A210" s="351">
        <v>8</v>
      </c>
      <c r="B210" s="366" t="s">
        <v>200</v>
      </c>
      <c r="C210" s="341">
        <v>2019</v>
      </c>
      <c r="D210" s="341">
        <v>2023</v>
      </c>
      <c r="E210" s="463" t="s">
        <v>27</v>
      </c>
      <c r="F210" s="374">
        <f>W210</f>
        <v>0</v>
      </c>
      <c r="G210" s="481" t="s">
        <v>117</v>
      </c>
      <c r="H210" s="86">
        <v>6050</v>
      </c>
      <c r="I210" s="60" t="s">
        <v>28</v>
      </c>
      <c r="J210" s="212">
        <v>239118</v>
      </c>
      <c r="K210" s="84">
        <v>320000</v>
      </c>
      <c r="L210" s="84"/>
      <c r="M210" s="84"/>
      <c r="N210" s="85"/>
      <c r="O210" s="85"/>
      <c r="P210" s="85"/>
      <c r="Q210" s="85"/>
      <c r="R210" s="85"/>
      <c r="S210" s="85"/>
      <c r="T210" s="85"/>
      <c r="U210" s="85"/>
      <c r="V210" s="85"/>
      <c r="W210" s="445">
        <f>SUM(L214:Q214)</f>
        <v>0</v>
      </c>
      <c r="X210" s="40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</row>
    <row r="211" spans="1:197" ht="13.5" hidden="1" customHeight="1">
      <c r="A211" s="352"/>
      <c r="B211" s="366"/>
      <c r="C211" s="341"/>
      <c r="D211" s="341"/>
      <c r="E211" s="463"/>
      <c r="F211" s="374"/>
      <c r="G211" s="481"/>
      <c r="H211" s="86"/>
      <c r="I211" s="60" t="s">
        <v>100</v>
      </c>
      <c r="J211" s="213">
        <v>120885</v>
      </c>
      <c r="K211" s="84">
        <v>133656</v>
      </c>
      <c r="L211" s="62"/>
      <c r="M211" s="62"/>
      <c r="N211" s="63"/>
      <c r="O211" s="63"/>
      <c r="P211" s="63"/>
      <c r="Q211" s="63"/>
      <c r="R211" s="63"/>
      <c r="S211" s="63"/>
      <c r="T211" s="63"/>
      <c r="U211" s="63"/>
      <c r="V211" s="63"/>
      <c r="W211" s="445"/>
      <c r="X211" s="40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</row>
    <row r="212" spans="1:197" ht="13.5" hidden="1" customHeight="1">
      <c r="A212" s="352"/>
      <c r="B212" s="366"/>
      <c r="C212" s="341"/>
      <c r="D212" s="341"/>
      <c r="E212" s="463"/>
      <c r="F212" s="374"/>
      <c r="G212" s="481"/>
      <c r="H212" s="86"/>
      <c r="I212" s="60" t="s">
        <v>30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445"/>
      <c r="X212" s="40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</row>
    <row r="213" spans="1:197" ht="13.5" hidden="1" customHeight="1">
      <c r="A213" s="352"/>
      <c r="B213" s="366"/>
      <c r="C213" s="341"/>
      <c r="D213" s="341"/>
      <c r="E213" s="463"/>
      <c r="F213" s="374"/>
      <c r="G213" s="481"/>
      <c r="H213" s="86"/>
      <c r="I213" s="60" t="s">
        <v>33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445"/>
      <c r="X213" s="40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</row>
    <row r="214" spans="1:197" ht="12" hidden="1" customHeight="1">
      <c r="A214" s="353"/>
      <c r="B214" s="366"/>
      <c r="C214" s="341"/>
      <c r="D214" s="341"/>
      <c r="E214" s="463"/>
      <c r="F214" s="374"/>
      <c r="G214" s="481"/>
      <c r="H214" s="86"/>
      <c r="I214" s="64" t="s">
        <v>26</v>
      </c>
      <c r="J214" s="65">
        <f t="shared" ref="J214:O214" si="59">SUM(J210:J213)</f>
        <v>360003</v>
      </c>
      <c r="K214" s="65">
        <f t="shared" si="59"/>
        <v>453656</v>
      </c>
      <c r="L214" s="65">
        <f t="shared" si="59"/>
        <v>0</v>
      </c>
      <c r="M214" s="65">
        <f t="shared" si="59"/>
        <v>0</v>
      </c>
      <c r="N214" s="65">
        <f t="shared" si="59"/>
        <v>0</v>
      </c>
      <c r="O214" s="65">
        <f t="shared" si="59"/>
        <v>0</v>
      </c>
      <c r="P214" s="65"/>
      <c r="Q214" s="65"/>
      <c r="R214" s="65"/>
      <c r="S214" s="65"/>
      <c r="T214" s="65"/>
      <c r="U214" s="65"/>
      <c r="V214" s="65"/>
      <c r="W214" s="445"/>
      <c r="X214" s="40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</row>
    <row r="215" spans="1:197" ht="15" hidden="1" customHeight="1">
      <c r="A215" s="351">
        <v>5</v>
      </c>
      <c r="B215" s="366" t="s">
        <v>201</v>
      </c>
      <c r="C215" s="341">
        <v>2022</v>
      </c>
      <c r="D215" s="341">
        <v>2023</v>
      </c>
      <c r="E215" s="463" t="s">
        <v>27</v>
      </c>
      <c r="F215" s="374">
        <f>W215</f>
        <v>0</v>
      </c>
      <c r="G215" s="481" t="s">
        <v>117</v>
      </c>
      <c r="H215" s="86">
        <v>6050</v>
      </c>
      <c r="I215" s="61" t="s">
        <v>28</v>
      </c>
      <c r="J215" s="87">
        <v>239118</v>
      </c>
      <c r="K215" s="84">
        <v>320000</v>
      </c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445">
        <f>SUM(L219:Q219)</f>
        <v>0</v>
      </c>
      <c r="X215" s="40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</row>
    <row r="216" spans="1:197" ht="15" hidden="1" customHeight="1">
      <c r="A216" s="352"/>
      <c r="B216" s="366"/>
      <c r="C216" s="341"/>
      <c r="D216" s="341"/>
      <c r="E216" s="463"/>
      <c r="F216" s="374"/>
      <c r="G216" s="481"/>
      <c r="H216" s="86"/>
      <c r="I216" s="61" t="s">
        <v>100</v>
      </c>
      <c r="J216" s="84">
        <v>120885</v>
      </c>
      <c r="K216" s="84">
        <v>133656</v>
      </c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445"/>
      <c r="X216" s="40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</row>
    <row r="217" spans="1:197" ht="15" hidden="1" customHeight="1">
      <c r="A217" s="352"/>
      <c r="B217" s="366"/>
      <c r="C217" s="341"/>
      <c r="D217" s="341"/>
      <c r="E217" s="463"/>
      <c r="F217" s="374"/>
      <c r="G217" s="481"/>
      <c r="H217" s="86"/>
      <c r="I217" s="61" t="s">
        <v>30</v>
      </c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445"/>
      <c r="X217" s="40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</row>
    <row r="218" spans="1:197" ht="17.25" hidden="1" customHeight="1">
      <c r="A218" s="352"/>
      <c r="B218" s="366"/>
      <c r="C218" s="341"/>
      <c r="D218" s="341"/>
      <c r="E218" s="463"/>
      <c r="F218" s="374"/>
      <c r="G218" s="481"/>
      <c r="H218" s="86">
        <v>6050</v>
      </c>
      <c r="I218" s="61" t="s">
        <v>175</v>
      </c>
      <c r="J218" s="62"/>
      <c r="K218" s="62"/>
      <c r="L218" s="62"/>
      <c r="M218" s="84"/>
      <c r="N218" s="62"/>
      <c r="O218" s="62"/>
      <c r="P218" s="62"/>
      <c r="Q218" s="62"/>
      <c r="R218" s="62"/>
      <c r="S218" s="62"/>
      <c r="T218" s="62"/>
      <c r="U218" s="62"/>
      <c r="V218" s="62"/>
      <c r="W218" s="445"/>
      <c r="X218" s="40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</row>
    <row r="219" spans="1:197" ht="12.75" hidden="1" customHeight="1">
      <c r="A219" s="353"/>
      <c r="B219" s="366"/>
      <c r="C219" s="341"/>
      <c r="D219" s="341"/>
      <c r="E219" s="463"/>
      <c r="F219" s="374"/>
      <c r="G219" s="481"/>
      <c r="H219" s="86"/>
      <c r="I219" s="64" t="s">
        <v>26</v>
      </c>
      <c r="J219" s="65">
        <f t="shared" ref="J219:O219" si="60">SUM(J215:J218)</f>
        <v>360003</v>
      </c>
      <c r="K219" s="65">
        <f t="shared" si="60"/>
        <v>453656</v>
      </c>
      <c r="L219" s="65">
        <f t="shared" si="60"/>
        <v>0</v>
      </c>
      <c r="M219" s="65">
        <f t="shared" si="60"/>
        <v>0</v>
      </c>
      <c r="N219" s="65">
        <f t="shared" si="60"/>
        <v>0</v>
      </c>
      <c r="O219" s="65">
        <f t="shared" si="60"/>
        <v>0</v>
      </c>
      <c r="P219" s="65"/>
      <c r="Q219" s="65"/>
      <c r="R219" s="65"/>
      <c r="S219" s="65"/>
      <c r="T219" s="65"/>
      <c r="U219" s="65"/>
      <c r="V219" s="65"/>
      <c r="W219" s="445"/>
      <c r="X219" s="40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</row>
    <row r="220" spans="1:197" ht="18" hidden="1" customHeight="1">
      <c r="A220" s="339">
        <v>9</v>
      </c>
      <c r="B220" s="475" t="s">
        <v>152</v>
      </c>
      <c r="C220" s="409">
        <v>2018</v>
      </c>
      <c r="D220" s="425">
        <v>2021</v>
      </c>
      <c r="E220" s="347" t="s">
        <v>27</v>
      </c>
      <c r="F220" s="455">
        <v>0</v>
      </c>
      <c r="G220" s="492" t="s">
        <v>42</v>
      </c>
      <c r="H220" s="104">
        <v>6050</v>
      </c>
      <c r="I220" s="114" t="s">
        <v>28</v>
      </c>
      <c r="J220" s="138">
        <v>10839</v>
      </c>
      <c r="K220" s="94">
        <v>70000</v>
      </c>
      <c r="L220" s="94"/>
      <c r="M220" s="116"/>
      <c r="N220" s="126"/>
      <c r="O220" s="126"/>
      <c r="P220" s="126"/>
      <c r="Q220" s="126"/>
      <c r="R220" s="126"/>
      <c r="S220" s="126"/>
      <c r="T220" s="126"/>
      <c r="U220" s="126"/>
      <c r="V220" s="126"/>
      <c r="W220" s="362">
        <f>SUM(L225:V225)</f>
        <v>0</v>
      </c>
      <c r="X220" s="40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</row>
    <row r="221" spans="1:197" ht="18" hidden="1" customHeight="1">
      <c r="A221" s="339"/>
      <c r="B221" s="475"/>
      <c r="C221" s="409"/>
      <c r="D221" s="425"/>
      <c r="E221" s="347"/>
      <c r="F221" s="455"/>
      <c r="G221" s="492"/>
      <c r="H221" s="91"/>
      <c r="I221" s="124" t="s">
        <v>28</v>
      </c>
      <c r="J221" s="127"/>
      <c r="K221" s="116"/>
      <c r="L221" s="116"/>
      <c r="M221" s="116"/>
      <c r="N221" s="126"/>
      <c r="O221" s="126"/>
      <c r="P221" s="126"/>
      <c r="Q221" s="126"/>
      <c r="R221" s="126"/>
      <c r="S221" s="126"/>
      <c r="T221" s="126"/>
      <c r="U221" s="126"/>
      <c r="V221" s="126"/>
      <c r="W221" s="362"/>
      <c r="X221" s="40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</row>
    <row r="222" spans="1:197" hidden="1">
      <c r="A222" s="339"/>
      <c r="B222" s="475"/>
      <c r="C222" s="409"/>
      <c r="D222" s="425"/>
      <c r="E222" s="347"/>
      <c r="F222" s="455"/>
      <c r="G222" s="492"/>
      <c r="H222" s="91"/>
      <c r="I222" s="97" t="s">
        <v>31</v>
      </c>
      <c r="J222" s="122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362"/>
      <c r="X222" s="40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</row>
    <row r="223" spans="1:197" hidden="1">
      <c r="A223" s="339"/>
      <c r="B223" s="475"/>
      <c r="C223" s="409"/>
      <c r="D223" s="425"/>
      <c r="E223" s="347"/>
      <c r="F223" s="455"/>
      <c r="G223" s="492"/>
      <c r="H223" s="91"/>
      <c r="I223" s="97" t="s">
        <v>32</v>
      </c>
      <c r="J223" s="122"/>
      <c r="K223" s="125">
        <v>5000</v>
      </c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362"/>
      <c r="X223" s="40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</row>
    <row r="224" spans="1:197" hidden="1">
      <c r="A224" s="339"/>
      <c r="B224" s="475"/>
      <c r="C224" s="409"/>
      <c r="D224" s="425"/>
      <c r="E224" s="347"/>
      <c r="F224" s="455"/>
      <c r="G224" s="492"/>
      <c r="H224" s="91"/>
      <c r="I224" s="92" t="s">
        <v>101</v>
      </c>
      <c r="J224" s="123"/>
      <c r="K224" s="95">
        <v>15024</v>
      </c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362"/>
      <c r="X224" s="40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</row>
    <row r="225" spans="1:197" ht="13.5" hidden="1" customHeight="1">
      <c r="A225" s="339"/>
      <c r="B225" s="475"/>
      <c r="C225" s="409"/>
      <c r="D225" s="425"/>
      <c r="E225" s="347"/>
      <c r="F225" s="455"/>
      <c r="G225" s="492"/>
      <c r="H225" s="91"/>
      <c r="I225" s="101" t="s">
        <v>26</v>
      </c>
      <c r="J225" s="102">
        <f>SUM(J220:J224)</f>
        <v>10839</v>
      </c>
      <c r="K225" s="102">
        <f t="shared" ref="K225:O225" si="61">SUM(K220:K224)</f>
        <v>90024</v>
      </c>
      <c r="L225" s="102">
        <f t="shared" si="61"/>
        <v>0</v>
      </c>
      <c r="M225" s="120">
        <f t="shared" si="61"/>
        <v>0</v>
      </c>
      <c r="N225" s="121">
        <f t="shared" si="61"/>
        <v>0</v>
      </c>
      <c r="O225" s="121">
        <f t="shared" si="61"/>
        <v>0</v>
      </c>
      <c r="P225" s="121"/>
      <c r="Q225" s="121"/>
      <c r="R225" s="121"/>
      <c r="S225" s="121"/>
      <c r="T225" s="121"/>
      <c r="U225" s="121"/>
      <c r="V225" s="121"/>
      <c r="W225" s="362"/>
      <c r="X225" s="40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</row>
    <row r="226" spans="1:197" hidden="1">
      <c r="A226" s="339">
        <v>9</v>
      </c>
      <c r="B226" s="366" t="s">
        <v>77</v>
      </c>
      <c r="C226" s="409">
        <v>2016</v>
      </c>
      <c r="D226" s="409">
        <v>2019</v>
      </c>
      <c r="E226" s="394" t="s">
        <v>27</v>
      </c>
      <c r="F226" s="395">
        <v>0</v>
      </c>
      <c r="G226" s="399">
        <v>60014</v>
      </c>
      <c r="H226" s="104">
        <v>6300</v>
      </c>
      <c r="I226" s="114" t="s">
        <v>28</v>
      </c>
      <c r="J226" s="138">
        <v>0</v>
      </c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362">
        <f>SUM(J230:O230)</f>
        <v>0</v>
      </c>
      <c r="X226" s="140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</row>
    <row r="227" spans="1:197" hidden="1">
      <c r="A227" s="339"/>
      <c r="B227" s="366"/>
      <c r="C227" s="409"/>
      <c r="D227" s="409"/>
      <c r="E227" s="394"/>
      <c r="F227" s="395"/>
      <c r="G227" s="399"/>
      <c r="H227" s="104"/>
      <c r="I227" s="114" t="s">
        <v>31</v>
      </c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362"/>
      <c r="X227" s="40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</row>
    <row r="228" spans="1:197" hidden="1">
      <c r="A228" s="339"/>
      <c r="B228" s="366"/>
      <c r="C228" s="409"/>
      <c r="D228" s="409"/>
      <c r="E228" s="394"/>
      <c r="F228" s="395"/>
      <c r="G228" s="399"/>
      <c r="H228" s="104"/>
      <c r="I228" s="114" t="s">
        <v>30</v>
      </c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362"/>
      <c r="X228" s="40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</row>
    <row r="229" spans="1:197" hidden="1">
      <c r="A229" s="339"/>
      <c r="B229" s="366"/>
      <c r="C229" s="409"/>
      <c r="D229" s="409"/>
      <c r="E229" s="394"/>
      <c r="F229" s="395"/>
      <c r="G229" s="399"/>
      <c r="H229" s="104"/>
      <c r="I229" s="114" t="s">
        <v>33</v>
      </c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362"/>
      <c r="X229" s="40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</row>
    <row r="230" spans="1:197" ht="4.5" hidden="1" customHeight="1">
      <c r="A230" s="339"/>
      <c r="B230" s="366"/>
      <c r="C230" s="409"/>
      <c r="D230" s="409"/>
      <c r="E230" s="394"/>
      <c r="F230" s="395"/>
      <c r="G230" s="399"/>
      <c r="H230" s="104"/>
      <c r="I230" s="101" t="s">
        <v>26</v>
      </c>
      <c r="J230" s="102">
        <f t="shared" ref="J230" si="62">SUM(J226:J229)</f>
        <v>0</v>
      </c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362"/>
      <c r="X230" s="141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</row>
    <row r="231" spans="1:197" ht="15" hidden="1" customHeight="1">
      <c r="A231" s="339">
        <v>10</v>
      </c>
      <c r="B231" s="366" t="s">
        <v>106</v>
      </c>
      <c r="C231" s="425">
        <v>2019</v>
      </c>
      <c r="D231" s="425">
        <v>2020</v>
      </c>
      <c r="E231" s="347" t="s">
        <v>27</v>
      </c>
      <c r="F231" s="530"/>
      <c r="G231" s="370">
        <v>60014</v>
      </c>
      <c r="H231" s="91">
        <v>6300</v>
      </c>
      <c r="I231" s="97" t="s">
        <v>28</v>
      </c>
      <c r="J231" s="94">
        <v>0</v>
      </c>
      <c r="K231" s="93"/>
      <c r="L231" s="142"/>
      <c r="M231" s="94">
        <v>0</v>
      </c>
      <c r="N231" s="94"/>
      <c r="O231" s="94"/>
      <c r="P231" s="94"/>
      <c r="Q231" s="94"/>
      <c r="R231" s="94"/>
      <c r="S231" s="94"/>
      <c r="T231" s="94"/>
      <c r="U231" s="94"/>
      <c r="V231" s="94"/>
      <c r="W231" s="455"/>
      <c r="X231" s="141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6"/>
      <c r="DK231" s="96"/>
      <c r="DL231" s="96"/>
      <c r="DM231" s="96"/>
      <c r="DN231" s="96"/>
      <c r="DO231" s="96"/>
      <c r="DP231" s="96"/>
      <c r="DQ231" s="96"/>
      <c r="DR231" s="96"/>
      <c r="DS231" s="96"/>
      <c r="DT231" s="96"/>
      <c r="DU231" s="96"/>
      <c r="DV231" s="96"/>
      <c r="DW231" s="96"/>
      <c r="DX231" s="96"/>
      <c r="DY231" s="96"/>
      <c r="DZ231" s="96"/>
      <c r="EA231" s="96"/>
      <c r="EB231" s="96"/>
      <c r="EC231" s="96"/>
      <c r="ED231" s="96"/>
      <c r="EE231" s="96"/>
      <c r="EF231" s="96"/>
      <c r="EG231" s="96"/>
      <c r="EH231" s="96"/>
      <c r="EI231" s="96"/>
      <c r="EJ231" s="96"/>
      <c r="EK231" s="96"/>
      <c r="EL231" s="96"/>
      <c r="EM231" s="96"/>
      <c r="EN231" s="96"/>
      <c r="EO231" s="96"/>
      <c r="EP231" s="96"/>
      <c r="EQ231" s="96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  <c r="FE231" s="96"/>
      <c r="FF231" s="96"/>
      <c r="FG231" s="96"/>
      <c r="FH231" s="96"/>
      <c r="FI231" s="96"/>
      <c r="FJ231" s="96"/>
      <c r="FK231" s="96"/>
      <c r="FL231" s="96"/>
      <c r="FM231" s="96"/>
      <c r="FN231" s="96"/>
      <c r="FO231" s="96"/>
      <c r="FP231" s="96"/>
      <c r="FQ231" s="96"/>
      <c r="FR231" s="96"/>
      <c r="FS231" s="96"/>
      <c r="FT231" s="96"/>
      <c r="FU231" s="96"/>
      <c r="FV231" s="96"/>
      <c r="FW231" s="96"/>
      <c r="FX231" s="96"/>
      <c r="FY231" s="96"/>
      <c r="FZ231" s="96"/>
      <c r="GA231" s="96"/>
      <c r="GB231" s="96"/>
      <c r="GC231" s="96"/>
      <c r="GD231" s="96"/>
      <c r="GE231" s="96"/>
      <c r="GF231" s="96"/>
      <c r="GG231" s="96"/>
      <c r="GH231" s="96"/>
      <c r="GI231" s="96"/>
      <c r="GJ231" s="96"/>
      <c r="GK231" s="96"/>
      <c r="GL231" s="96"/>
      <c r="GM231" s="96"/>
      <c r="GN231" s="96"/>
      <c r="GO231" s="96"/>
    </row>
    <row r="232" spans="1:197" ht="15" hidden="1" customHeight="1">
      <c r="A232" s="339"/>
      <c r="B232" s="366"/>
      <c r="C232" s="425"/>
      <c r="D232" s="425"/>
      <c r="E232" s="347"/>
      <c r="F232" s="530"/>
      <c r="G232" s="370"/>
      <c r="H232" s="91"/>
      <c r="I232" s="97" t="s">
        <v>31</v>
      </c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455"/>
      <c r="X232" s="141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  <c r="CS232" s="96"/>
      <c r="CT232" s="96"/>
      <c r="CU232" s="96"/>
      <c r="CV232" s="96"/>
      <c r="CW232" s="96"/>
      <c r="CX232" s="96"/>
      <c r="CY232" s="96"/>
      <c r="CZ232" s="96"/>
      <c r="DA232" s="96"/>
      <c r="DB232" s="96"/>
      <c r="DC232" s="96"/>
      <c r="DD232" s="96"/>
      <c r="DE232" s="96"/>
      <c r="DF232" s="96"/>
      <c r="DG232" s="96"/>
      <c r="DH232" s="96"/>
      <c r="DI232" s="96"/>
      <c r="DJ232" s="96"/>
      <c r="DK232" s="96"/>
      <c r="DL232" s="96"/>
      <c r="DM232" s="96"/>
      <c r="DN232" s="96"/>
      <c r="DO232" s="96"/>
      <c r="DP232" s="96"/>
      <c r="DQ232" s="96"/>
      <c r="DR232" s="96"/>
      <c r="DS232" s="96"/>
      <c r="DT232" s="96"/>
      <c r="DU232" s="96"/>
      <c r="DV232" s="96"/>
      <c r="DW232" s="96"/>
      <c r="DX232" s="96"/>
      <c r="DY232" s="96"/>
      <c r="DZ232" s="96"/>
      <c r="EA232" s="96"/>
      <c r="EB232" s="96"/>
      <c r="EC232" s="96"/>
      <c r="ED232" s="96"/>
      <c r="EE232" s="96"/>
      <c r="EF232" s="96"/>
      <c r="EG232" s="96"/>
      <c r="EH232" s="96"/>
      <c r="EI232" s="96"/>
      <c r="EJ232" s="96"/>
      <c r="EK232" s="96"/>
      <c r="EL232" s="96"/>
      <c r="EM232" s="96"/>
      <c r="EN232" s="96"/>
      <c r="EO232" s="96"/>
      <c r="EP232" s="96"/>
      <c r="EQ232" s="96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  <c r="FE232" s="96"/>
      <c r="FF232" s="96"/>
      <c r="FG232" s="96"/>
      <c r="FH232" s="96"/>
      <c r="FI232" s="96"/>
      <c r="FJ232" s="96"/>
      <c r="FK232" s="96"/>
      <c r="FL232" s="96"/>
      <c r="FM232" s="96"/>
      <c r="FN232" s="96"/>
      <c r="FO232" s="96"/>
      <c r="FP232" s="96"/>
      <c r="FQ232" s="96"/>
      <c r="FR232" s="96"/>
      <c r="FS232" s="96"/>
      <c r="FT232" s="96"/>
      <c r="FU232" s="96"/>
      <c r="FV232" s="96"/>
      <c r="FW232" s="96"/>
      <c r="FX232" s="96"/>
      <c r="FY232" s="96"/>
      <c r="FZ232" s="96"/>
      <c r="GA232" s="96"/>
      <c r="GB232" s="96"/>
      <c r="GC232" s="96"/>
      <c r="GD232" s="96"/>
      <c r="GE232" s="96"/>
      <c r="GF232" s="96"/>
      <c r="GG232" s="96"/>
      <c r="GH232" s="96"/>
      <c r="GI232" s="96"/>
      <c r="GJ232" s="96"/>
      <c r="GK232" s="96"/>
      <c r="GL232" s="96"/>
      <c r="GM232" s="96"/>
      <c r="GN232" s="96"/>
      <c r="GO232" s="96"/>
    </row>
    <row r="233" spans="1:197" ht="15" hidden="1" customHeight="1">
      <c r="A233" s="339"/>
      <c r="B233" s="366"/>
      <c r="C233" s="425"/>
      <c r="D233" s="425"/>
      <c r="E233" s="347"/>
      <c r="F233" s="530"/>
      <c r="G233" s="370"/>
      <c r="H233" s="91"/>
      <c r="I233" s="97" t="s">
        <v>30</v>
      </c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455"/>
      <c r="X233" s="141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</row>
    <row r="234" spans="1:197" ht="15" hidden="1" customHeight="1">
      <c r="A234" s="339"/>
      <c r="B234" s="366"/>
      <c r="C234" s="425"/>
      <c r="D234" s="425"/>
      <c r="E234" s="347"/>
      <c r="F234" s="530"/>
      <c r="G234" s="370"/>
      <c r="H234" s="91"/>
      <c r="I234" s="97" t="s">
        <v>78</v>
      </c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455"/>
      <c r="X234" s="141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</row>
    <row r="235" spans="1:197" ht="17.25" hidden="1" customHeight="1">
      <c r="A235" s="339"/>
      <c r="B235" s="366"/>
      <c r="C235" s="425"/>
      <c r="D235" s="425"/>
      <c r="E235" s="347"/>
      <c r="F235" s="530"/>
      <c r="G235" s="370"/>
      <c r="H235" s="91"/>
      <c r="I235" s="101" t="s">
        <v>26</v>
      </c>
      <c r="J235" s="102">
        <f t="shared" ref="J235:M235" si="63">SUM(J231:J234)</f>
        <v>0</v>
      </c>
      <c r="K235" s="102">
        <f t="shared" si="63"/>
        <v>0</v>
      </c>
      <c r="L235" s="102">
        <f t="shared" si="63"/>
        <v>0</v>
      </c>
      <c r="M235" s="102">
        <f t="shared" si="63"/>
        <v>0</v>
      </c>
      <c r="N235" s="102">
        <f>SUM(N231:N234)</f>
        <v>0</v>
      </c>
      <c r="O235" s="102">
        <f>SUM(O231:O234)</f>
        <v>0</v>
      </c>
      <c r="P235" s="102"/>
      <c r="Q235" s="102"/>
      <c r="R235" s="102"/>
      <c r="S235" s="102"/>
      <c r="T235" s="102"/>
      <c r="U235" s="102"/>
      <c r="V235" s="102"/>
      <c r="W235" s="455"/>
      <c r="X235" s="141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6"/>
      <c r="DE235" s="96"/>
      <c r="DF235" s="96"/>
      <c r="DG235" s="96"/>
      <c r="DH235" s="96"/>
      <c r="DI235" s="96"/>
      <c r="DJ235" s="96"/>
      <c r="DK235" s="96"/>
      <c r="DL235" s="96"/>
      <c r="DM235" s="96"/>
      <c r="DN235" s="96"/>
      <c r="DO235" s="96"/>
      <c r="DP235" s="96"/>
      <c r="DQ235" s="96"/>
      <c r="DR235" s="96"/>
      <c r="DS235" s="96"/>
      <c r="DT235" s="96"/>
      <c r="DU235" s="96"/>
      <c r="DV235" s="96"/>
      <c r="DW235" s="96"/>
      <c r="DX235" s="96"/>
      <c r="DY235" s="96"/>
      <c r="DZ235" s="96"/>
      <c r="EA235" s="96"/>
      <c r="EB235" s="96"/>
      <c r="EC235" s="96"/>
      <c r="ED235" s="96"/>
      <c r="EE235" s="96"/>
      <c r="EF235" s="96"/>
      <c r="EG235" s="96"/>
      <c r="EH235" s="96"/>
      <c r="EI235" s="96"/>
      <c r="EJ235" s="96"/>
      <c r="EK235" s="96"/>
      <c r="EL235" s="96"/>
      <c r="EM235" s="96"/>
      <c r="EN235" s="96"/>
      <c r="EO235" s="96"/>
      <c r="EP235" s="96"/>
      <c r="EQ235" s="96"/>
      <c r="ER235" s="96"/>
      <c r="ES235" s="96"/>
      <c r="ET235" s="96"/>
      <c r="EU235" s="96"/>
      <c r="EV235" s="96"/>
      <c r="EW235" s="96"/>
      <c r="EX235" s="96"/>
      <c r="EY235" s="96"/>
      <c r="EZ235" s="96"/>
      <c r="FA235" s="96"/>
      <c r="FB235" s="96"/>
      <c r="FC235" s="96"/>
      <c r="FD235" s="96"/>
      <c r="FE235" s="96"/>
      <c r="FF235" s="96"/>
      <c r="FG235" s="96"/>
      <c r="FH235" s="96"/>
      <c r="FI235" s="96"/>
      <c r="FJ235" s="96"/>
      <c r="FK235" s="96"/>
      <c r="FL235" s="96"/>
      <c r="FM235" s="96"/>
      <c r="FN235" s="96"/>
      <c r="FO235" s="96"/>
      <c r="FP235" s="96"/>
      <c r="FQ235" s="96"/>
      <c r="FR235" s="96"/>
      <c r="FS235" s="96"/>
      <c r="FT235" s="96"/>
      <c r="FU235" s="96"/>
      <c r="FV235" s="96"/>
      <c r="FW235" s="96"/>
      <c r="FX235" s="96"/>
      <c r="FY235" s="96"/>
      <c r="FZ235" s="96"/>
      <c r="GA235" s="96"/>
      <c r="GB235" s="96"/>
      <c r="GC235" s="96"/>
      <c r="GD235" s="96"/>
      <c r="GE235" s="96"/>
      <c r="GF235" s="96"/>
      <c r="GG235" s="96"/>
      <c r="GH235" s="96"/>
      <c r="GI235" s="96"/>
      <c r="GJ235" s="96"/>
      <c r="GK235" s="96"/>
      <c r="GL235" s="96"/>
      <c r="GM235" s="96"/>
      <c r="GN235" s="96"/>
      <c r="GO235" s="96"/>
    </row>
    <row r="236" spans="1:197" ht="15" hidden="1" customHeight="1">
      <c r="A236" s="351">
        <v>6</v>
      </c>
      <c r="B236" s="517" t="s">
        <v>195</v>
      </c>
      <c r="C236" s="426">
        <v>2022</v>
      </c>
      <c r="D236" s="426">
        <v>2023</v>
      </c>
      <c r="E236" s="346" t="s">
        <v>27</v>
      </c>
      <c r="F236" s="520">
        <f>0+W236</f>
        <v>0</v>
      </c>
      <c r="G236" s="265" t="s">
        <v>149</v>
      </c>
      <c r="H236" s="164">
        <v>6050</v>
      </c>
      <c r="I236" s="165" t="s">
        <v>28</v>
      </c>
      <c r="J236" s="163">
        <v>110641</v>
      </c>
      <c r="K236" s="155">
        <f>50000-50000</f>
        <v>0</v>
      </c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466">
        <f>SUM(L240:V240)</f>
        <v>0</v>
      </c>
      <c r="X236" s="141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96"/>
      <c r="CX236" s="96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96"/>
      <c r="DM236" s="96"/>
      <c r="DN236" s="96"/>
      <c r="DO236" s="96"/>
      <c r="DP236" s="96"/>
      <c r="DQ236" s="96"/>
      <c r="DR236" s="96"/>
      <c r="DS236" s="96"/>
      <c r="DT236" s="96"/>
      <c r="DU236" s="96"/>
      <c r="DV236" s="96"/>
      <c r="DW236" s="96"/>
      <c r="DX236" s="96"/>
      <c r="DY236" s="96"/>
      <c r="DZ236" s="96"/>
      <c r="EA236" s="96"/>
      <c r="EB236" s="96"/>
      <c r="EC236" s="96"/>
      <c r="ED236" s="96"/>
      <c r="EE236" s="96"/>
      <c r="EF236" s="96"/>
      <c r="EG236" s="96"/>
      <c r="EH236" s="96"/>
      <c r="EI236" s="96"/>
      <c r="EJ236" s="96"/>
      <c r="EK236" s="96"/>
      <c r="EL236" s="96"/>
      <c r="EM236" s="96"/>
      <c r="EN236" s="96"/>
      <c r="EO236" s="96"/>
      <c r="EP236" s="96"/>
      <c r="EQ236" s="96"/>
      <c r="ER236" s="96"/>
      <c r="ES236" s="96"/>
      <c r="ET236" s="96"/>
      <c r="EU236" s="96"/>
      <c r="EV236" s="96"/>
      <c r="EW236" s="96"/>
      <c r="EX236" s="96"/>
      <c r="EY236" s="96"/>
      <c r="EZ236" s="96"/>
      <c r="FA236" s="96"/>
      <c r="FB236" s="96"/>
      <c r="FC236" s="96"/>
      <c r="FD236" s="96"/>
      <c r="FE236" s="96"/>
      <c r="FF236" s="96"/>
      <c r="FG236" s="96"/>
      <c r="FH236" s="96"/>
      <c r="FI236" s="96"/>
      <c r="FJ236" s="96"/>
      <c r="FK236" s="96"/>
      <c r="FL236" s="96"/>
      <c r="FM236" s="96"/>
      <c r="FN236" s="96"/>
      <c r="FO236" s="96"/>
      <c r="FP236" s="96"/>
      <c r="FQ236" s="96"/>
      <c r="FR236" s="96"/>
      <c r="FS236" s="96"/>
      <c r="FT236" s="96"/>
      <c r="FU236" s="96"/>
      <c r="FV236" s="96"/>
      <c r="FW236" s="96"/>
      <c r="FX236" s="96"/>
      <c r="FY236" s="96"/>
      <c r="FZ236" s="96"/>
      <c r="GA236" s="96"/>
      <c r="GB236" s="96"/>
      <c r="GC236" s="96"/>
      <c r="GD236" s="96"/>
      <c r="GE236" s="96"/>
      <c r="GF236" s="96"/>
      <c r="GG236" s="96"/>
      <c r="GH236" s="96"/>
      <c r="GI236" s="96"/>
      <c r="GJ236" s="96"/>
      <c r="GK236" s="96"/>
      <c r="GL236" s="96"/>
      <c r="GM236" s="96"/>
      <c r="GN236" s="96"/>
      <c r="GO236" s="96"/>
    </row>
    <row r="237" spans="1:197" ht="15" hidden="1" customHeight="1">
      <c r="A237" s="352"/>
      <c r="B237" s="518"/>
      <c r="C237" s="427"/>
      <c r="D237" s="427"/>
      <c r="E237" s="346"/>
      <c r="F237" s="521"/>
      <c r="G237" s="265" t="s">
        <v>150</v>
      </c>
      <c r="H237" s="164">
        <v>6050</v>
      </c>
      <c r="I237" s="165" t="s">
        <v>28</v>
      </c>
      <c r="J237" s="186"/>
      <c r="K237" s="186"/>
      <c r="L237" s="155"/>
      <c r="M237" s="155"/>
      <c r="N237" s="186"/>
      <c r="O237" s="186"/>
      <c r="P237" s="186"/>
      <c r="Q237" s="186"/>
      <c r="R237" s="186"/>
      <c r="S237" s="186"/>
      <c r="T237" s="186"/>
      <c r="U237" s="186"/>
      <c r="V237" s="186"/>
      <c r="W237" s="466"/>
      <c r="X237" s="141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96"/>
      <c r="CX237" s="96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96"/>
      <c r="DM237" s="96"/>
      <c r="DN237" s="96"/>
      <c r="DO237" s="96"/>
      <c r="DP237" s="96"/>
      <c r="DQ237" s="96"/>
      <c r="DR237" s="96"/>
      <c r="DS237" s="96"/>
      <c r="DT237" s="96"/>
      <c r="DU237" s="96"/>
      <c r="DV237" s="96"/>
      <c r="DW237" s="96"/>
      <c r="DX237" s="96"/>
      <c r="DY237" s="96"/>
      <c r="DZ237" s="96"/>
      <c r="EA237" s="96"/>
      <c r="EB237" s="96"/>
      <c r="EC237" s="96"/>
      <c r="ED237" s="96"/>
      <c r="EE237" s="96"/>
      <c r="EF237" s="96"/>
      <c r="EG237" s="96"/>
      <c r="EH237" s="96"/>
      <c r="EI237" s="96"/>
      <c r="EJ237" s="96"/>
      <c r="EK237" s="96"/>
      <c r="EL237" s="96"/>
      <c r="EM237" s="96"/>
      <c r="EN237" s="96"/>
      <c r="EO237" s="96"/>
      <c r="EP237" s="96"/>
      <c r="EQ237" s="96"/>
      <c r="ER237" s="96"/>
      <c r="ES237" s="96"/>
      <c r="ET237" s="96"/>
      <c r="EU237" s="96"/>
      <c r="EV237" s="96"/>
      <c r="EW237" s="96"/>
      <c r="EX237" s="96"/>
      <c r="EY237" s="96"/>
      <c r="EZ237" s="96"/>
      <c r="FA237" s="96"/>
      <c r="FB237" s="96"/>
      <c r="FC237" s="96"/>
      <c r="FD237" s="96"/>
      <c r="FE237" s="96"/>
      <c r="FF237" s="96"/>
      <c r="FG237" s="96"/>
      <c r="FH237" s="96"/>
      <c r="FI237" s="96"/>
      <c r="FJ237" s="96"/>
      <c r="FK237" s="96"/>
      <c r="FL237" s="96"/>
      <c r="FM237" s="96"/>
      <c r="FN237" s="96"/>
      <c r="FO237" s="96"/>
      <c r="FP237" s="96"/>
      <c r="FQ237" s="96"/>
      <c r="FR237" s="96"/>
      <c r="FS237" s="96"/>
      <c r="FT237" s="96"/>
      <c r="FU237" s="96"/>
      <c r="FV237" s="96"/>
      <c r="FW237" s="96"/>
      <c r="FX237" s="96"/>
      <c r="FY237" s="96"/>
      <c r="FZ237" s="96"/>
      <c r="GA237" s="96"/>
      <c r="GB237" s="96"/>
      <c r="GC237" s="96"/>
      <c r="GD237" s="96"/>
      <c r="GE237" s="96"/>
      <c r="GF237" s="96"/>
      <c r="GG237" s="96"/>
      <c r="GH237" s="96"/>
      <c r="GI237" s="96"/>
      <c r="GJ237" s="96"/>
      <c r="GK237" s="96"/>
      <c r="GL237" s="96"/>
      <c r="GM237" s="96"/>
      <c r="GN237" s="96"/>
      <c r="GO237" s="96"/>
    </row>
    <row r="238" spans="1:197" ht="16.5" hidden="1" customHeight="1">
      <c r="A238" s="352"/>
      <c r="B238" s="518"/>
      <c r="C238" s="427"/>
      <c r="D238" s="427"/>
      <c r="E238" s="346"/>
      <c r="F238" s="521"/>
      <c r="G238" s="265"/>
      <c r="H238" s="164"/>
      <c r="I238" s="165" t="s">
        <v>174</v>
      </c>
      <c r="J238" s="186"/>
      <c r="K238" s="186"/>
      <c r="L238" s="186"/>
      <c r="M238" s="155"/>
      <c r="N238" s="186"/>
      <c r="O238" s="186"/>
      <c r="P238" s="186"/>
      <c r="Q238" s="186"/>
      <c r="R238" s="186"/>
      <c r="S238" s="186"/>
      <c r="T238" s="186"/>
      <c r="U238" s="186"/>
      <c r="V238" s="186"/>
      <c r="W238" s="466"/>
      <c r="X238" s="141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  <c r="CS238" s="96"/>
      <c r="CT238" s="96"/>
      <c r="CU238" s="96"/>
      <c r="CV238" s="96"/>
      <c r="CW238" s="96"/>
      <c r="CX238" s="96"/>
      <c r="CY238" s="96"/>
      <c r="CZ238" s="96"/>
      <c r="DA238" s="96"/>
      <c r="DB238" s="96"/>
      <c r="DC238" s="96"/>
      <c r="DD238" s="96"/>
      <c r="DE238" s="96"/>
      <c r="DF238" s="96"/>
      <c r="DG238" s="96"/>
      <c r="DH238" s="96"/>
      <c r="DI238" s="96"/>
      <c r="DJ238" s="96"/>
      <c r="DK238" s="96"/>
      <c r="DL238" s="96"/>
      <c r="DM238" s="96"/>
      <c r="DN238" s="96"/>
      <c r="DO238" s="96"/>
      <c r="DP238" s="96"/>
      <c r="DQ238" s="96"/>
      <c r="DR238" s="96"/>
      <c r="DS238" s="96"/>
      <c r="DT238" s="96"/>
      <c r="DU238" s="96"/>
      <c r="DV238" s="96"/>
      <c r="DW238" s="96"/>
      <c r="DX238" s="96"/>
      <c r="DY238" s="96"/>
      <c r="DZ238" s="96"/>
      <c r="EA238" s="96"/>
      <c r="EB238" s="96"/>
      <c r="EC238" s="96"/>
      <c r="ED238" s="96"/>
      <c r="EE238" s="96"/>
      <c r="EF238" s="96"/>
      <c r="EG238" s="96"/>
      <c r="EH238" s="96"/>
      <c r="EI238" s="96"/>
      <c r="EJ238" s="96"/>
      <c r="EK238" s="96"/>
      <c r="EL238" s="96"/>
      <c r="EM238" s="96"/>
      <c r="EN238" s="96"/>
      <c r="EO238" s="96"/>
      <c r="EP238" s="96"/>
      <c r="EQ238" s="96"/>
      <c r="ER238" s="96"/>
      <c r="ES238" s="96"/>
      <c r="ET238" s="96"/>
      <c r="EU238" s="96"/>
      <c r="EV238" s="96"/>
      <c r="EW238" s="96"/>
      <c r="EX238" s="96"/>
      <c r="EY238" s="96"/>
      <c r="EZ238" s="96"/>
      <c r="FA238" s="96"/>
      <c r="FB238" s="96"/>
      <c r="FC238" s="96"/>
      <c r="FD238" s="96"/>
      <c r="FE238" s="96"/>
      <c r="FF238" s="96"/>
      <c r="FG238" s="96"/>
      <c r="FH238" s="96"/>
      <c r="FI238" s="96"/>
      <c r="FJ238" s="96"/>
      <c r="FK238" s="96"/>
      <c r="FL238" s="96"/>
      <c r="FM238" s="96"/>
      <c r="FN238" s="96"/>
      <c r="FO238" s="96"/>
      <c r="FP238" s="96"/>
      <c r="FQ238" s="96"/>
      <c r="FR238" s="96"/>
      <c r="FS238" s="96"/>
      <c r="FT238" s="96"/>
      <c r="FU238" s="96"/>
      <c r="FV238" s="96"/>
      <c r="FW238" s="96"/>
      <c r="FX238" s="96"/>
      <c r="FY238" s="96"/>
      <c r="FZ238" s="96"/>
      <c r="GA238" s="96"/>
      <c r="GB238" s="96"/>
      <c r="GC238" s="96"/>
      <c r="GD238" s="96"/>
      <c r="GE238" s="96"/>
      <c r="GF238" s="96"/>
      <c r="GG238" s="96"/>
      <c r="GH238" s="96"/>
      <c r="GI238" s="96"/>
      <c r="GJ238" s="96"/>
      <c r="GK238" s="96"/>
      <c r="GL238" s="96"/>
      <c r="GM238" s="96"/>
      <c r="GN238" s="96"/>
      <c r="GO238" s="96"/>
    </row>
    <row r="239" spans="1:197" ht="15" hidden="1" customHeight="1">
      <c r="A239" s="352"/>
      <c r="B239" s="518"/>
      <c r="C239" s="427"/>
      <c r="D239" s="427"/>
      <c r="E239" s="346"/>
      <c r="F239" s="521"/>
      <c r="G239" s="265" t="s">
        <v>150</v>
      </c>
      <c r="H239" s="164">
        <v>6370</v>
      </c>
      <c r="I239" s="165" t="s">
        <v>174</v>
      </c>
      <c r="J239" s="186"/>
      <c r="K239" s="186"/>
      <c r="L239" s="155"/>
      <c r="M239" s="155"/>
      <c r="N239" s="186"/>
      <c r="O239" s="186"/>
      <c r="P239" s="186"/>
      <c r="Q239" s="186"/>
      <c r="R239" s="186"/>
      <c r="S239" s="186"/>
      <c r="T239" s="186"/>
      <c r="U239" s="186"/>
      <c r="V239" s="186"/>
      <c r="W239" s="466"/>
      <c r="X239" s="141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  <c r="CS239" s="96"/>
      <c r="CT239" s="96"/>
      <c r="CU239" s="96"/>
      <c r="CV239" s="96"/>
      <c r="CW239" s="96"/>
      <c r="CX239" s="96"/>
      <c r="CY239" s="96"/>
      <c r="CZ239" s="96"/>
      <c r="DA239" s="96"/>
      <c r="DB239" s="96"/>
      <c r="DC239" s="96"/>
      <c r="DD239" s="96"/>
      <c r="DE239" s="96"/>
      <c r="DF239" s="96"/>
      <c r="DG239" s="96"/>
      <c r="DH239" s="96"/>
      <c r="DI239" s="96"/>
      <c r="DJ239" s="96"/>
      <c r="DK239" s="96"/>
      <c r="DL239" s="96"/>
      <c r="DM239" s="96"/>
      <c r="DN239" s="96"/>
      <c r="DO239" s="96"/>
      <c r="DP239" s="96"/>
      <c r="DQ239" s="96"/>
      <c r="DR239" s="96"/>
      <c r="DS239" s="96"/>
      <c r="DT239" s="96"/>
      <c r="DU239" s="96"/>
      <c r="DV239" s="96"/>
      <c r="DW239" s="96"/>
      <c r="DX239" s="96"/>
      <c r="DY239" s="96"/>
      <c r="DZ239" s="96"/>
      <c r="EA239" s="96"/>
      <c r="EB239" s="96"/>
      <c r="EC239" s="96"/>
      <c r="ED239" s="96"/>
      <c r="EE239" s="96"/>
      <c r="EF239" s="96"/>
      <c r="EG239" s="96"/>
      <c r="EH239" s="96"/>
      <c r="EI239" s="96"/>
      <c r="EJ239" s="96"/>
      <c r="EK239" s="96"/>
      <c r="EL239" s="96"/>
      <c r="EM239" s="96"/>
      <c r="EN239" s="96"/>
      <c r="EO239" s="96"/>
      <c r="EP239" s="96"/>
      <c r="EQ239" s="96"/>
      <c r="ER239" s="96"/>
      <c r="ES239" s="96"/>
      <c r="ET239" s="96"/>
      <c r="EU239" s="96"/>
      <c r="EV239" s="96"/>
      <c r="EW239" s="96"/>
      <c r="EX239" s="96"/>
      <c r="EY239" s="96"/>
      <c r="EZ239" s="96"/>
      <c r="FA239" s="96"/>
      <c r="FB239" s="96"/>
      <c r="FC239" s="96"/>
      <c r="FD239" s="96"/>
      <c r="FE239" s="96"/>
      <c r="FF239" s="96"/>
      <c r="FG239" s="96"/>
      <c r="FH239" s="96"/>
      <c r="FI239" s="96"/>
      <c r="FJ239" s="96"/>
      <c r="FK239" s="96"/>
      <c r="FL239" s="96"/>
      <c r="FM239" s="96"/>
      <c r="FN239" s="96"/>
      <c r="FO239" s="96"/>
      <c r="FP239" s="96"/>
      <c r="FQ239" s="96"/>
      <c r="FR239" s="96"/>
      <c r="FS239" s="96"/>
      <c r="FT239" s="96"/>
      <c r="FU239" s="96"/>
      <c r="FV239" s="96"/>
      <c r="FW239" s="96"/>
      <c r="FX239" s="96"/>
      <c r="FY239" s="96"/>
      <c r="FZ239" s="96"/>
      <c r="GA239" s="96"/>
      <c r="GB239" s="96"/>
      <c r="GC239" s="96"/>
      <c r="GD239" s="96"/>
      <c r="GE239" s="96"/>
      <c r="GF239" s="96"/>
      <c r="GG239" s="96"/>
      <c r="GH239" s="96"/>
      <c r="GI239" s="96"/>
      <c r="GJ239" s="96"/>
      <c r="GK239" s="96"/>
      <c r="GL239" s="96"/>
      <c r="GM239" s="96"/>
      <c r="GN239" s="96"/>
      <c r="GO239" s="96"/>
    </row>
    <row r="240" spans="1:197" ht="13.5" hidden="1" customHeight="1">
      <c r="A240" s="353"/>
      <c r="B240" s="519"/>
      <c r="C240" s="428"/>
      <c r="D240" s="428"/>
      <c r="E240" s="346"/>
      <c r="F240" s="522"/>
      <c r="G240" s="265"/>
      <c r="H240" s="164"/>
      <c r="I240" s="159" t="s">
        <v>26</v>
      </c>
      <c r="J240" s="160">
        <f t="shared" ref="J240:M240" si="64">SUM(J236:J239)</f>
        <v>110641</v>
      </c>
      <c r="K240" s="160">
        <f t="shared" si="64"/>
        <v>0</v>
      </c>
      <c r="L240" s="160">
        <f t="shared" si="64"/>
        <v>0</v>
      </c>
      <c r="M240" s="160">
        <f t="shared" si="64"/>
        <v>0</v>
      </c>
      <c r="N240" s="160">
        <f>SUM(N236:N239)</f>
        <v>0</v>
      </c>
      <c r="O240" s="160">
        <f t="shared" ref="O240:V240" si="65">SUM(O236:O239)</f>
        <v>0</v>
      </c>
      <c r="P240" s="160">
        <f t="shared" si="65"/>
        <v>0</v>
      </c>
      <c r="Q240" s="160">
        <f t="shared" si="65"/>
        <v>0</v>
      </c>
      <c r="R240" s="160">
        <f t="shared" si="65"/>
        <v>0</v>
      </c>
      <c r="S240" s="160">
        <f t="shared" si="65"/>
        <v>0</v>
      </c>
      <c r="T240" s="160">
        <f t="shared" si="65"/>
        <v>0</v>
      </c>
      <c r="U240" s="160">
        <f t="shared" si="65"/>
        <v>0</v>
      </c>
      <c r="V240" s="160">
        <f t="shared" si="65"/>
        <v>0</v>
      </c>
      <c r="W240" s="466"/>
      <c r="X240" s="141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  <c r="CS240" s="96"/>
      <c r="CT240" s="96"/>
      <c r="CU240" s="96"/>
      <c r="CV240" s="96"/>
      <c r="CW240" s="96"/>
      <c r="CX240" s="96"/>
      <c r="CY240" s="96"/>
      <c r="CZ240" s="96"/>
      <c r="DA240" s="96"/>
      <c r="DB240" s="96"/>
      <c r="DC240" s="96"/>
      <c r="DD240" s="96"/>
      <c r="DE240" s="96"/>
      <c r="DF240" s="96"/>
      <c r="DG240" s="96"/>
      <c r="DH240" s="96"/>
      <c r="DI240" s="96"/>
      <c r="DJ240" s="96"/>
      <c r="DK240" s="96"/>
      <c r="DL240" s="96"/>
      <c r="DM240" s="96"/>
      <c r="DN240" s="96"/>
      <c r="DO240" s="96"/>
      <c r="DP240" s="96"/>
      <c r="DQ240" s="96"/>
      <c r="DR240" s="96"/>
      <c r="DS240" s="96"/>
      <c r="DT240" s="96"/>
      <c r="DU240" s="96"/>
      <c r="DV240" s="96"/>
      <c r="DW240" s="96"/>
      <c r="DX240" s="96"/>
      <c r="DY240" s="96"/>
      <c r="DZ240" s="96"/>
      <c r="EA240" s="96"/>
      <c r="EB240" s="96"/>
      <c r="EC240" s="96"/>
      <c r="ED240" s="96"/>
      <c r="EE240" s="96"/>
      <c r="EF240" s="96"/>
      <c r="EG240" s="96"/>
      <c r="EH240" s="96"/>
      <c r="EI240" s="96"/>
      <c r="EJ240" s="96"/>
      <c r="EK240" s="96"/>
      <c r="EL240" s="96"/>
      <c r="EM240" s="96"/>
      <c r="EN240" s="96"/>
      <c r="EO240" s="96"/>
      <c r="EP240" s="96"/>
      <c r="EQ240" s="96"/>
      <c r="ER240" s="96"/>
      <c r="ES240" s="96"/>
      <c r="ET240" s="96"/>
      <c r="EU240" s="96"/>
      <c r="EV240" s="96"/>
      <c r="EW240" s="96"/>
      <c r="EX240" s="96"/>
      <c r="EY240" s="96"/>
      <c r="EZ240" s="96"/>
      <c r="FA240" s="96"/>
      <c r="FB240" s="96"/>
      <c r="FC240" s="96"/>
      <c r="FD240" s="96"/>
      <c r="FE240" s="96"/>
      <c r="FF240" s="96"/>
      <c r="FG240" s="96"/>
      <c r="FH240" s="96"/>
      <c r="FI240" s="96"/>
      <c r="FJ240" s="96"/>
      <c r="FK240" s="96"/>
      <c r="FL240" s="96"/>
      <c r="FM240" s="96"/>
      <c r="FN240" s="96"/>
      <c r="FO240" s="96"/>
      <c r="FP240" s="96"/>
      <c r="FQ240" s="96"/>
      <c r="FR240" s="96"/>
      <c r="FS240" s="96"/>
      <c r="FT240" s="96"/>
      <c r="FU240" s="96"/>
      <c r="FV240" s="96"/>
      <c r="FW240" s="96"/>
      <c r="FX240" s="96"/>
      <c r="FY240" s="96"/>
      <c r="FZ240" s="96"/>
      <c r="GA240" s="96"/>
      <c r="GB240" s="96"/>
      <c r="GC240" s="96"/>
      <c r="GD240" s="96"/>
      <c r="GE240" s="96"/>
      <c r="GF240" s="96"/>
      <c r="GG240" s="96"/>
      <c r="GH240" s="96"/>
      <c r="GI240" s="96"/>
      <c r="GJ240" s="96"/>
      <c r="GK240" s="96"/>
      <c r="GL240" s="96"/>
      <c r="GM240" s="96"/>
      <c r="GN240" s="96"/>
      <c r="GO240" s="96"/>
    </row>
    <row r="241" spans="1:197" ht="12.75" hidden="1" customHeight="1">
      <c r="A241" s="339">
        <v>5</v>
      </c>
      <c r="B241" s="366"/>
      <c r="C241" s="365">
        <v>2007</v>
      </c>
      <c r="D241" s="365">
        <v>2026</v>
      </c>
      <c r="E241" s="449" t="s">
        <v>27</v>
      </c>
      <c r="F241" s="400">
        <f>W241</f>
        <v>0</v>
      </c>
      <c r="G241" s="448" t="s">
        <v>49</v>
      </c>
      <c r="H241" s="169">
        <v>6050</v>
      </c>
      <c r="I241" s="154" t="s">
        <v>28</v>
      </c>
      <c r="J241" s="163">
        <v>683584</v>
      </c>
      <c r="K241" s="163">
        <v>26353</v>
      </c>
      <c r="L241" s="155"/>
      <c r="M241" s="155"/>
      <c r="N241" s="123"/>
      <c r="O241" s="291"/>
      <c r="P241" s="184"/>
      <c r="Q241" s="184"/>
      <c r="R241" s="184"/>
      <c r="S241" s="184"/>
      <c r="T241" s="184"/>
      <c r="U241" s="184"/>
      <c r="V241" s="184"/>
      <c r="W241" s="350">
        <f>SUM(L245:V245)</f>
        <v>0</v>
      </c>
      <c r="X241" s="140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  <c r="CS241" s="96"/>
      <c r="CT241" s="96"/>
      <c r="CU241" s="96"/>
      <c r="CV241" s="96"/>
      <c r="CW241" s="96"/>
      <c r="CX241" s="96"/>
      <c r="CY241" s="96"/>
      <c r="CZ241" s="96"/>
      <c r="DA241" s="96"/>
      <c r="DB241" s="96"/>
      <c r="DC241" s="96"/>
      <c r="DD241" s="96"/>
      <c r="DE241" s="96"/>
      <c r="DF241" s="96"/>
      <c r="DG241" s="96"/>
      <c r="DH241" s="96"/>
      <c r="DI241" s="96"/>
      <c r="DJ241" s="96"/>
      <c r="DK241" s="96"/>
      <c r="DL241" s="96"/>
      <c r="DM241" s="96"/>
      <c r="DN241" s="96"/>
      <c r="DO241" s="96"/>
      <c r="DP241" s="96"/>
      <c r="DQ241" s="96"/>
      <c r="DR241" s="96"/>
      <c r="DS241" s="96"/>
      <c r="DT241" s="96"/>
      <c r="DU241" s="96"/>
      <c r="DV241" s="96"/>
      <c r="DW241" s="96"/>
      <c r="DX241" s="96"/>
      <c r="DY241" s="96"/>
      <c r="DZ241" s="96"/>
      <c r="EA241" s="96"/>
      <c r="EB241" s="96"/>
      <c r="EC241" s="96"/>
      <c r="ED241" s="96"/>
      <c r="EE241" s="96"/>
      <c r="EF241" s="96"/>
      <c r="EG241" s="96"/>
      <c r="EH241" s="96"/>
      <c r="EI241" s="96"/>
      <c r="EJ241" s="96"/>
      <c r="EK241" s="96"/>
      <c r="EL241" s="96"/>
      <c r="EM241" s="96"/>
      <c r="EN241" s="96"/>
      <c r="EO241" s="96"/>
      <c r="EP241" s="96"/>
      <c r="EQ241" s="96"/>
      <c r="ER241" s="96"/>
      <c r="ES241" s="96"/>
      <c r="ET241" s="96"/>
      <c r="EU241" s="96"/>
      <c r="EV241" s="96"/>
      <c r="EW241" s="96"/>
      <c r="EX241" s="96"/>
      <c r="EY241" s="96"/>
      <c r="EZ241" s="96"/>
      <c r="FA241" s="96"/>
      <c r="FB241" s="96"/>
      <c r="FC241" s="96"/>
      <c r="FD241" s="96"/>
      <c r="FE241" s="96"/>
      <c r="FF241" s="96"/>
      <c r="FG241" s="96"/>
      <c r="FH241" s="96"/>
      <c r="FI241" s="96"/>
      <c r="FJ241" s="96"/>
      <c r="FK241" s="96"/>
      <c r="FL241" s="96"/>
      <c r="FM241" s="96"/>
      <c r="FN241" s="96"/>
      <c r="FO241" s="96"/>
      <c r="FP241" s="96"/>
      <c r="FQ241" s="96"/>
      <c r="FR241" s="96"/>
      <c r="FS241" s="96"/>
      <c r="FT241" s="96"/>
      <c r="FU241" s="96"/>
      <c r="FV241" s="96"/>
      <c r="FW241" s="96"/>
      <c r="FX241" s="96"/>
      <c r="FY241" s="96"/>
      <c r="FZ241" s="96"/>
      <c r="GA241" s="96"/>
      <c r="GB241" s="96"/>
      <c r="GC241" s="96"/>
      <c r="GD241" s="96"/>
      <c r="GE241" s="96"/>
      <c r="GF241" s="96"/>
      <c r="GG241" s="96"/>
      <c r="GH241" s="96"/>
      <c r="GI241" s="96"/>
      <c r="GJ241" s="96"/>
      <c r="GK241" s="96"/>
      <c r="GL241" s="96"/>
      <c r="GM241" s="96"/>
      <c r="GN241" s="96"/>
      <c r="GO241" s="96"/>
    </row>
    <row r="242" spans="1:197" ht="12.75" hidden="1" customHeight="1">
      <c r="A242" s="339"/>
      <c r="B242" s="366"/>
      <c r="C242" s="365"/>
      <c r="D242" s="365"/>
      <c r="E242" s="449"/>
      <c r="F242" s="400"/>
      <c r="G242" s="448"/>
      <c r="H242" s="169"/>
      <c r="I242" s="154" t="s">
        <v>31</v>
      </c>
      <c r="J242" s="156"/>
      <c r="K242" s="156"/>
      <c r="L242" s="156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350"/>
      <c r="X242" s="40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  <c r="CS242" s="96"/>
      <c r="CT242" s="96"/>
      <c r="CU242" s="96"/>
      <c r="CV242" s="96"/>
      <c r="CW242" s="96"/>
      <c r="CX242" s="96"/>
      <c r="CY242" s="96"/>
      <c r="CZ242" s="96"/>
      <c r="DA242" s="96"/>
      <c r="DB242" s="96"/>
      <c r="DC242" s="96"/>
      <c r="DD242" s="96"/>
      <c r="DE242" s="96"/>
      <c r="DF242" s="96"/>
      <c r="DG242" s="96"/>
      <c r="DH242" s="96"/>
      <c r="DI242" s="96"/>
      <c r="DJ242" s="96"/>
      <c r="DK242" s="96"/>
      <c r="DL242" s="96"/>
      <c r="DM242" s="96"/>
      <c r="DN242" s="96"/>
      <c r="DO242" s="96"/>
      <c r="DP242" s="96"/>
      <c r="DQ242" s="96"/>
      <c r="DR242" s="96"/>
      <c r="DS242" s="96"/>
      <c r="DT242" s="96"/>
      <c r="DU242" s="96"/>
      <c r="DV242" s="96"/>
      <c r="DW242" s="96"/>
      <c r="DX242" s="96"/>
      <c r="DY242" s="96"/>
      <c r="DZ242" s="96"/>
      <c r="EA242" s="96"/>
      <c r="EB242" s="96"/>
      <c r="EC242" s="96"/>
      <c r="ED242" s="96"/>
      <c r="EE242" s="96"/>
      <c r="EF242" s="96"/>
      <c r="EG242" s="96"/>
      <c r="EH242" s="96"/>
      <c r="EI242" s="96"/>
      <c r="EJ242" s="96"/>
      <c r="EK242" s="96"/>
      <c r="EL242" s="96"/>
      <c r="EM242" s="96"/>
      <c r="EN242" s="96"/>
      <c r="EO242" s="96"/>
      <c r="EP242" s="96"/>
      <c r="EQ242" s="96"/>
      <c r="ER242" s="96"/>
      <c r="ES242" s="96"/>
      <c r="ET242" s="96"/>
      <c r="EU242" s="96"/>
      <c r="EV242" s="96"/>
      <c r="EW242" s="96"/>
      <c r="EX242" s="96"/>
      <c r="EY242" s="96"/>
      <c r="EZ242" s="96"/>
      <c r="FA242" s="96"/>
      <c r="FB242" s="96"/>
      <c r="FC242" s="96"/>
      <c r="FD242" s="96"/>
      <c r="FE242" s="96"/>
      <c r="FF242" s="96"/>
      <c r="FG242" s="96"/>
      <c r="FH242" s="96"/>
      <c r="FI242" s="96"/>
      <c r="FJ242" s="96"/>
      <c r="FK242" s="96"/>
      <c r="FL242" s="96"/>
      <c r="FM242" s="96"/>
      <c r="FN242" s="96"/>
      <c r="FO242" s="96"/>
      <c r="FP242" s="96"/>
      <c r="FQ242" s="96"/>
      <c r="FR242" s="96"/>
      <c r="FS242" s="96"/>
      <c r="FT242" s="96"/>
      <c r="FU242" s="96"/>
      <c r="FV242" s="96"/>
      <c r="FW242" s="96"/>
      <c r="FX242" s="96"/>
      <c r="FY242" s="96"/>
      <c r="FZ242" s="96"/>
      <c r="GA242" s="96"/>
      <c r="GB242" s="96"/>
      <c r="GC242" s="96"/>
      <c r="GD242" s="96"/>
      <c r="GE242" s="96"/>
      <c r="GF242" s="96"/>
      <c r="GG242" s="96"/>
      <c r="GH242" s="96"/>
      <c r="GI242" s="96"/>
      <c r="GJ242" s="96"/>
      <c r="GK242" s="96"/>
      <c r="GL242" s="96"/>
      <c r="GM242" s="96"/>
      <c r="GN242" s="96"/>
      <c r="GO242" s="96"/>
    </row>
    <row r="243" spans="1:197" ht="12.75" hidden="1" customHeight="1">
      <c r="A243" s="339"/>
      <c r="B243" s="366"/>
      <c r="C243" s="365"/>
      <c r="D243" s="365"/>
      <c r="E243" s="449"/>
      <c r="F243" s="400"/>
      <c r="G243" s="448"/>
      <c r="H243" s="169"/>
      <c r="I243" s="154" t="s">
        <v>30</v>
      </c>
      <c r="J243" s="156"/>
      <c r="K243" s="156"/>
      <c r="L243" s="156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350"/>
      <c r="X243" s="40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  <c r="CS243" s="96"/>
      <c r="CT243" s="96"/>
      <c r="CU243" s="96"/>
      <c r="CV243" s="96"/>
      <c r="CW243" s="96"/>
      <c r="CX243" s="96"/>
      <c r="CY243" s="96"/>
      <c r="CZ243" s="96"/>
      <c r="DA243" s="96"/>
      <c r="DB243" s="96"/>
      <c r="DC243" s="96"/>
      <c r="DD243" s="96"/>
      <c r="DE243" s="96"/>
      <c r="DF243" s="96"/>
      <c r="DG243" s="96"/>
      <c r="DH243" s="96"/>
      <c r="DI243" s="96"/>
      <c r="DJ243" s="96"/>
      <c r="DK243" s="96"/>
      <c r="DL243" s="96"/>
      <c r="DM243" s="96"/>
      <c r="DN243" s="96"/>
      <c r="DO243" s="96"/>
      <c r="DP243" s="96"/>
      <c r="DQ243" s="96"/>
      <c r="DR243" s="96"/>
      <c r="DS243" s="96"/>
      <c r="DT243" s="96"/>
      <c r="DU243" s="96"/>
      <c r="DV243" s="96"/>
      <c r="DW243" s="96"/>
      <c r="DX243" s="96"/>
      <c r="DY243" s="96"/>
      <c r="DZ243" s="96"/>
      <c r="EA243" s="96"/>
      <c r="EB243" s="96"/>
      <c r="EC243" s="96"/>
      <c r="ED243" s="96"/>
      <c r="EE243" s="96"/>
      <c r="EF243" s="96"/>
      <c r="EG243" s="96"/>
      <c r="EH243" s="96"/>
      <c r="EI243" s="96"/>
      <c r="EJ243" s="96"/>
      <c r="EK243" s="96"/>
      <c r="EL243" s="96"/>
      <c r="EM243" s="96"/>
      <c r="EN243" s="96"/>
      <c r="EO243" s="96"/>
      <c r="EP243" s="96"/>
      <c r="EQ243" s="96"/>
      <c r="ER243" s="96"/>
      <c r="ES243" s="96"/>
      <c r="ET243" s="96"/>
      <c r="EU243" s="96"/>
      <c r="EV243" s="96"/>
      <c r="EW243" s="96"/>
      <c r="EX243" s="96"/>
      <c r="EY243" s="96"/>
      <c r="EZ243" s="96"/>
      <c r="FA243" s="96"/>
      <c r="FB243" s="96"/>
      <c r="FC243" s="96"/>
      <c r="FD243" s="96"/>
      <c r="FE243" s="96"/>
      <c r="FF243" s="96"/>
      <c r="FG243" s="96"/>
      <c r="FH243" s="96"/>
      <c r="FI243" s="96"/>
      <c r="FJ243" s="96"/>
      <c r="FK243" s="96"/>
      <c r="FL243" s="96"/>
      <c r="FM243" s="96"/>
      <c r="FN243" s="96"/>
      <c r="FO243" s="96"/>
      <c r="FP243" s="96"/>
      <c r="FQ243" s="96"/>
      <c r="FR243" s="96"/>
      <c r="FS243" s="96"/>
      <c r="FT243" s="96"/>
      <c r="FU243" s="96"/>
      <c r="FV243" s="96"/>
      <c r="FW243" s="96"/>
      <c r="FX243" s="96"/>
      <c r="FY243" s="96"/>
      <c r="FZ243" s="96"/>
      <c r="GA243" s="96"/>
      <c r="GB243" s="96"/>
      <c r="GC243" s="96"/>
      <c r="GD243" s="96"/>
      <c r="GE243" s="96"/>
      <c r="GF243" s="96"/>
      <c r="GG243" s="96"/>
      <c r="GH243" s="96"/>
      <c r="GI243" s="96"/>
      <c r="GJ243" s="96"/>
      <c r="GK243" s="96"/>
      <c r="GL243" s="96"/>
      <c r="GM243" s="96"/>
      <c r="GN243" s="96"/>
      <c r="GO243" s="96"/>
    </row>
    <row r="244" spans="1:197" ht="15" hidden="1" customHeight="1">
      <c r="A244" s="339"/>
      <c r="B244" s="366"/>
      <c r="C244" s="365"/>
      <c r="D244" s="365"/>
      <c r="E244" s="449"/>
      <c r="F244" s="400"/>
      <c r="G244" s="448"/>
      <c r="H244" s="169"/>
      <c r="I244" s="154" t="s">
        <v>50</v>
      </c>
      <c r="J244" s="156"/>
      <c r="K244" s="156"/>
      <c r="L244" s="156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350"/>
      <c r="X244" s="40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  <c r="CS244" s="96"/>
      <c r="CT244" s="96"/>
      <c r="CU244" s="96"/>
      <c r="CV244" s="96"/>
      <c r="CW244" s="96"/>
      <c r="CX244" s="96"/>
      <c r="CY244" s="96"/>
      <c r="CZ244" s="96"/>
      <c r="DA244" s="96"/>
      <c r="DB244" s="96"/>
      <c r="DC244" s="96"/>
      <c r="DD244" s="96"/>
      <c r="DE244" s="96"/>
      <c r="DF244" s="96"/>
      <c r="DG244" s="96"/>
      <c r="DH244" s="96"/>
      <c r="DI244" s="96"/>
      <c r="DJ244" s="96"/>
      <c r="DK244" s="96"/>
      <c r="DL244" s="96"/>
      <c r="DM244" s="96"/>
      <c r="DN244" s="96"/>
      <c r="DO244" s="96"/>
      <c r="DP244" s="96"/>
      <c r="DQ244" s="96"/>
      <c r="DR244" s="96"/>
      <c r="DS244" s="96"/>
      <c r="DT244" s="96"/>
      <c r="DU244" s="96"/>
      <c r="DV244" s="96"/>
      <c r="DW244" s="96"/>
      <c r="DX244" s="96"/>
      <c r="DY244" s="96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6"/>
      <c r="EW244" s="96"/>
      <c r="EX244" s="96"/>
      <c r="EY244" s="96"/>
      <c r="EZ244" s="96"/>
      <c r="FA244" s="96"/>
      <c r="FB244" s="96"/>
      <c r="FC244" s="96"/>
      <c r="FD244" s="96"/>
      <c r="FE244" s="96"/>
      <c r="FF244" s="96"/>
      <c r="FG244" s="96"/>
      <c r="FH244" s="96"/>
      <c r="FI244" s="96"/>
      <c r="FJ244" s="96"/>
      <c r="FK244" s="96"/>
      <c r="FL244" s="96"/>
      <c r="FM244" s="96"/>
      <c r="FN244" s="96"/>
      <c r="FO244" s="96"/>
      <c r="FP244" s="96"/>
      <c r="FQ244" s="96"/>
      <c r="FR244" s="96"/>
      <c r="FS244" s="96"/>
      <c r="FT244" s="96"/>
      <c r="FU244" s="96"/>
      <c r="FV244" s="96"/>
      <c r="FW244" s="96"/>
      <c r="FX244" s="96"/>
      <c r="FY244" s="96"/>
      <c r="FZ244" s="96"/>
      <c r="GA244" s="96"/>
      <c r="GB244" s="96"/>
      <c r="GC244" s="96"/>
      <c r="GD244" s="96"/>
      <c r="GE244" s="96"/>
      <c r="GF244" s="96"/>
      <c r="GG244" s="96"/>
      <c r="GH244" s="96"/>
      <c r="GI244" s="96"/>
      <c r="GJ244" s="96"/>
      <c r="GK244" s="96"/>
      <c r="GL244" s="96"/>
      <c r="GM244" s="96"/>
      <c r="GN244" s="96"/>
      <c r="GO244" s="96"/>
    </row>
    <row r="245" spans="1:197" ht="5.25" hidden="1" customHeight="1">
      <c r="A245" s="339"/>
      <c r="B245" s="366"/>
      <c r="C245" s="365"/>
      <c r="D245" s="365"/>
      <c r="E245" s="449"/>
      <c r="F245" s="400"/>
      <c r="G245" s="448"/>
      <c r="H245" s="169"/>
      <c r="I245" s="214" t="s">
        <v>26</v>
      </c>
      <c r="J245" s="215">
        <f t="shared" ref="J245:O245" si="66">SUM(J241:J244)</f>
        <v>683584</v>
      </c>
      <c r="K245" s="160">
        <f t="shared" si="66"/>
        <v>26353</v>
      </c>
      <c r="L245" s="160">
        <f t="shared" si="66"/>
        <v>0</v>
      </c>
      <c r="M245" s="160">
        <f t="shared" si="66"/>
        <v>0</v>
      </c>
      <c r="N245" s="161">
        <f t="shared" si="66"/>
        <v>0</v>
      </c>
      <c r="O245" s="161">
        <f t="shared" si="66"/>
        <v>0</v>
      </c>
      <c r="P245" s="161"/>
      <c r="Q245" s="161"/>
      <c r="R245" s="161"/>
      <c r="S245" s="161"/>
      <c r="T245" s="161"/>
      <c r="U245" s="161"/>
      <c r="V245" s="161"/>
      <c r="W245" s="350"/>
      <c r="X245" s="40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6"/>
      <c r="DD245" s="96"/>
      <c r="DE245" s="96"/>
      <c r="DF245" s="96"/>
      <c r="DG245" s="96"/>
      <c r="DH245" s="96"/>
      <c r="DI245" s="96"/>
      <c r="DJ245" s="96"/>
      <c r="DK245" s="96"/>
      <c r="DL245" s="96"/>
      <c r="DM245" s="96"/>
      <c r="DN245" s="96"/>
      <c r="DO245" s="96"/>
      <c r="DP245" s="96"/>
      <c r="DQ245" s="96"/>
      <c r="DR245" s="96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6"/>
      <c r="EI245" s="96"/>
      <c r="EJ245" s="96"/>
      <c r="EK245" s="96"/>
      <c r="EL245" s="96"/>
      <c r="EM245" s="96"/>
      <c r="EN245" s="96"/>
      <c r="EO245" s="96"/>
      <c r="EP245" s="96"/>
      <c r="EQ245" s="96"/>
      <c r="ER245" s="96"/>
      <c r="ES245" s="96"/>
      <c r="ET245" s="96"/>
      <c r="EU245" s="96"/>
      <c r="EV245" s="96"/>
      <c r="EW245" s="96"/>
      <c r="EX245" s="96"/>
      <c r="EY245" s="96"/>
      <c r="EZ245" s="96"/>
      <c r="FA245" s="96"/>
      <c r="FB245" s="96"/>
      <c r="FC245" s="96"/>
      <c r="FD245" s="96"/>
      <c r="FE245" s="96"/>
      <c r="FF245" s="96"/>
      <c r="FG245" s="96"/>
      <c r="FH245" s="96"/>
      <c r="FI245" s="96"/>
      <c r="FJ245" s="96"/>
      <c r="FK245" s="96"/>
      <c r="FL245" s="96"/>
      <c r="FM245" s="96"/>
      <c r="FN245" s="96"/>
      <c r="FO245" s="96"/>
      <c r="FP245" s="96"/>
      <c r="FQ245" s="96"/>
      <c r="FR245" s="96"/>
      <c r="FS245" s="96"/>
      <c r="FT245" s="96"/>
      <c r="FU245" s="96"/>
      <c r="FV245" s="96"/>
      <c r="FW245" s="96"/>
      <c r="FX245" s="96"/>
      <c r="FY245" s="96"/>
      <c r="FZ245" s="96"/>
      <c r="GA245" s="96"/>
      <c r="GB245" s="96"/>
      <c r="GC245" s="96"/>
      <c r="GD245" s="96"/>
      <c r="GE245" s="96"/>
      <c r="GF245" s="96"/>
      <c r="GG245" s="96"/>
      <c r="GH245" s="96"/>
      <c r="GI245" s="96"/>
      <c r="GJ245" s="96"/>
      <c r="GK245" s="96"/>
      <c r="GL245" s="96"/>
      <c r="GM245" s="96"/>
      <c r="GN245" s="96"/>
      <c r="GO245" s="96"/>
    </row>
    <row r="246" spans="1:197" ht="11.25" customHeight="1">
      <c r="A246" s="339">
        <v>5</v>
      </c>
      <c r="B246" s="363" t="s">
        <v>208</v>
      </c>
      <c r="C246" s="365">
        <v>2021</v>
      </c>
      <c r="D246" s="365">
        <v>2030</v>
      </c>
      <c r="E246" s="346" t="s">
        <v>251</v>
      </c>
      <c r="F246" s="400">
        <f>36440+W246</f>
        <v>2336440</v>
      </c>
      <c r="G246" s="371">
        <v>60016</v>
      </c>
      <c r="H246" s="169">
        <v>6050</v>
      </c>
      <c r="I246" s="154" t="s">
        <v>28</v>
      </c>
      <c r="J246" s="163">
        <v>44743</v>
      </c>
      <c r="K246" s="166"/>
      <c r="L246" s="163">
        <v>0</v>
      </c>
      <c r="M246" s="266"/>
      <c r="N246" s="155"/>
      <c r="O246" s="155">
        <v>1000000</v>
      </c>
      <c r="P246" s="155">
        <v>320000</v>
      </c>
      <c r="Q246" s="163">
        <v>280000</v>
      </c>
      <c r="R246" s="163">
        <v>700000</v>
      </c>
      <c r="S246" s="183"/>
      <c r="T246" s="207"/>
      <c r="U246" s="207"/>
      <c r="V246" s="207"/>
      <c r="W246" s="350">
        <f>SUM(M250:V250)</f>
        <v>2300000</v>
      </c>
      <c r="X246" s="140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  <c r="CS246" s="96"/>
      <c r="CT246" s="96"/>
      <c r="CU246" s="96"/>
      <c r="CV246" s="96"/>
      <c r="CW246" s="96"/>
      <c r="CX246" s="96"/>
      <c r="CY246" s="96"/>
      <c r="CZ246" s="96"/>
      <c r="DA246" s="96"/>
      <c r="DB246" s="96"/>
      <c r="DC246" s="96"/>
      <c r="DD246" s="96"/>
      <c r="DE246" s="96"/>
      <c r="DF246" s="96"/>
      <c r="DG246" s="96"/>
      <c r="DH246" s="96"/>
      <c r="DI246" s="96"/>
      <c r="DJ246" s="96"/>
      <c r="DK246" s="96"/>
      <c r="DL246" s="96"/>
      <c r="DM246" s="96"/>
      <c r="DN246" s="96"/>
      <c r="DO246" s="96"/>
      <c r="DP246" s="96"/>
      <c r="DQ246" s="96"/>
      <c r="DR246" s="96"/>
      <c r="DS246" s="96"/>
      <c r="DT246" s="96"/>
      <c r="DU246" s="96"/>
      <c r="DV246" s="96"/>
      <c r="DW246" s="96"/>
      <c r="DX246" s="96"/>
      <c r="DY246" s="96"/>
      <c r="DZ246" s="96"/>
      <c r="EA246" s="96"/>
      <c r="EB246" s="96"/>
      <c r="EC246" s="96"/>
      <c r="ED246" s="96"/>
      <c r="EE246" s="96"/>
      <c r="EF246" s="96"/>
      <c r="EG246" s="96"/>
      <c r="EH246" s="96"/>
      <c r="EI246" s="96"/>
      <c r="EJ246" s="96"/>
      <c r="EK246" s="96"/>
      <c r="EL246" s="96"/>
      <c r="EM246" s="96"/>
      <c r="EN246" s="96"/>
      <c r="EO246" s="96"/>
      <c r="EP246" s="96"/>
      <c r="EQ246" s="96"/>
      <c r="ER246" s="96"/>
      <c r="ES246" s="96"/>
      <c r="ET246" s="96"/>
      <c r="EU246" s="96"/>
      <c r="EV246" s="96"/>
      <c r="EW246" s="96"/>
      <c r="EX246" s="96"/>
      <c r="EY246" s="96"/>
      <c r="EZ246" s="96"/>
      <c r="FA246" s="96"/>
      <c r="FB246" s="96"/>
      <c r="FC246" s="96"/>
      <c r="FD246" s="96"/>
      <c r="FE246" s="96"/>
      <c r="FF246" s="96"/>
      <c r="FG246" s="96"/>
      <c r="FH246" s="96"/>
      <c r="FI246" s="96"/>
      <c r="FJ246" s="96"/>
      <c r="FK246" s="96"/>
      <c r="FL246" s="96"/>
      <c r="FM246" s="96"/>
      <c r="FN246" s="96"/>
      <c r="FO246" s="96"/>
      <c r="FP246" s="96"/>
      <c r="FQ246" s="96"/>
      <c r="FR246" s="96"/>
      <c r="FS246" s="96"/>
      <c r="FT246" s="96"/>
      <c r="FU246" s="96"/>
      <c r="FV246" s="96"/>
      <c r="FW246" s="96"/>
      <c r="FX246" s="96"/>
      <c r="FY246" s="96"/>
      <c r="FZ246" s="96"/>
      <c r="GA246" s="96"/>
      <c r="GB246" s="96"/>
      <c r="GC246" s="96"/>
      <c r="GD246" s="96"/>
      <c r="GE246" s="96"/>
      <c r="GF246" s="96"/>
      <c r="GG246" s="96"/>
      <c r="GH246" s="96"/>
      <c r="GI246" s="96"/>
      <c r="GJ246" s="96"/>
      <c r="GK246" s="96"/>
      <c r="GL246" s="96"/>
      <c r="GM246" s="96"/>
      <c r="GN246" s="96"/>
      <c r="GO246" s="96"/>
    </row>
    <row r="247" spans="1:197" ht="11.25" customHeight="1">
      <c r="A247" s="339"/>
      <c r="B247" s="363"/>
      <c r="C247" s="365"/>
      <c r="D247" s="365"/>
      <c r="E247" s="346"/>
      <c r="F247" s="400"/>
      <c r="G247" s="371"/>
      <c r="H247" s="169"/>
      <c r="I247" s="154" t="s">
        <v>31</v>
      </c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350"/>
      <c r="X247" s="40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  <c r="CS247" s="96"/>
      <c r="CT247" s="96"/>
      <c r="CU247" s="96"/>
      <c r="CV247" s="96"/>
      <c r="CW247" s="96"/>
      <c r="CX247" s="96"/>
      <c r="CY247" s="96"/>
      <c r="CZ247" s="96"/>
      <c r="DA247" s="96"/>
      <c r="DB247" s="96"/>
      <c r="DC247" s="96"/>
      <c r="DD247" s="96"/>
      <c r="DE247" s="96"/>
      <c r="DF247" s="96"/>
      <c r="DG247" s="96"/>
      <c r="DH247" s="96"/>
      <c r="DI247" s="96"/>
      <c r="DJ247" s="96"/>
      <c r="DK247" s="96"/>
      <c r="DL247" s="96"/>
      <c r="DM247" s="96"/>
      <c r="DN247" s="96"/>
      <c r="DO247" s="96"/>
      <c r="DP247" s="96"/>
      <c r="DQ247" s="96"/>
      <c r="DR247" s="96"/>
      <c r="DS247" s="96"/>
      <c r="DT247" s="96"/>
      <c r="DU247" s="96"/>
      <c r="DV247" s="96"/>
      <c r="DW247" s="96"/>
      <c r="DX247" s="96"/>
      <c r="DY247" s="96"/>
      <c r="DZ247" s="96"/>
      <c r="EA247" s="96"/>
      <c r="EB247" s="96"/>
      <c r="EC247" s="96"/>
      <c r="ED247" s="96"/>
      <c r="EE247" s="96"/>
      <c r="EF247" s="96"/>
      <c r="EG247" s="96"/>
      <c r="EH247" s="96"/>
      <c r="EI247" s="96"/>
      <c r="EJ247" s="96"/>
      <c r="EK247" s="96"/>
      <c r="EL247" s="96"/>
      <c r="EM247" s="96"/>
      <c r="EN247" s="96"/>
      <c r="EO247" s="96"/>
      <c r="EP247" s="96"/>
      <c r="EQ247" s="96"/>
      <c r="ER247" s="96"/>
      <c r="ES247" s="96"/>
      <c r="ET247" s="96"/>
      <c r="EU247" s="96"/>
      <c r="EV247" s="96"/>
      <c r="EW247" s="96"/>
      <c r="EX247" s="96"/>
      <c r="EY247" s="96"/>
      <c r="EZ247" s="96"/>
      <c r="FA247" s="96"/>
      <c r="FB247" s="96"/>
      <c r="FC247" s="96"/>
      <c r="FD247" s="96"/>
      <c r="FE247" s="96"/>
      <c r="FF247" s="96"/>
      <c r="FG247" s="96"/>
      <c r="FH247" s="96"/>
      <c r="FI247" s="96"/>
      <c r="FJ247" s="96"/>
      <c r="FK247" s="96"/>
      <c r="FL247" s="96"/>
      <c r="FM247" s="96"/>
      <c r="FN247" s="96"/>
      <c r="FO247" s="96"/>
      <c r="FP247" s="96"/>
      <c r="FQ247" s="96"/>
      <c r="FR247" s="96"/>
      <c r="FS247" s="96"/>
      <c r="FT247" s="96"/>
      <c r="FU247" s="96"/>
      <c r="FV247" s="96"/>
      <c r="FW247" s="96"/>
      <c r="FX247" s="96"/>
      <c r="FY247" s="96"/>
      <c r="FZ247" s="96"/>
      <c r="GA247" s="96"/>
      <c r="GB247" s="96"/>
      <c r="GC247" s="96"/>
      <c r="GD247" s="96"/>
      <c r="GE247" s="96"/>
      <c r="GF247" s="96"/>
      <c r="GG247" s="96"/>
      <c r="GH247" s="96"/>
      <c r="GI247" s="96"/>
      <c r="GJ247" s="96"/>
      <c r="GK247" s="96"/>
      <c r="GL247" s="96"/>
      <c r="GM247" s="96"/>
      <c r="GN247" s="96"/>
      <c r="GO247" s="96"/>
    </row>
    <row r="248" spans="1:197" ht="11.25" customHeight="1">
      <c r="A248" s="339"/>
      <c r="B248" s="363"/>
      <c r="C248" s="365"/>
      <c r="D248" s="365"/>
      <c r="E248" s="346"/>
      <c r="F248" s="400"/>
      <c r="G248" s="371"/>
      <c r="H248" s="169"/>
      <c r="I248" s="154" t="s">
        <v>30</v>
      </c>
      <c r="J248" s="207"/>
      <c r="K248" s="207"/>
      <c r="L248" s="207"/>
      <c r="M248" s="207"/>
      <c r="N248" s="207"/>
      <c r="O248" s="207"/>
      <c r="P248" s="207"/>
      <c r="Q248" s="156"/>
      <c r="R248" s="156"/>
      <c r="S248" s="207"/>
      <c r="T248" s="207"/>
      <c r="U248" s="207"/>
      <c r="V248" s="207"/>
      <c r="W248" s="350"/>
      <c r="X248" s="40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  <c r="CS248" s="96"/>
      <c r="CT248" s="96"/>
      <c r="CU248" s="96"/>
      <c r="CV248" s="96"/>
      <c r="CW248" s="96"/>
      <c r="CX248" s="96"/>
      <c r="CY248" s="96"/>
      <c r="CZ248" s="96"/>
      <c r="DA248" s="96"/>
      <c r="DB248" s="96"/>
      <c r="DC248" s="96"/>
      <c r="DD248" s="96"/>
      <c r="DE248" s="96"/>
      <c r="DF248" s="96"/>
      <c r="DG248" s="96"/>
      <c r="DH248" s="96"/>
      <c r="DI248" s="96"/>
      <c r="DJ248" s="96"/>
      <c r="DK248" s="96"/>
      <c r="DL248" s="96"/>
      <c r="DM248" s="96"/>
      <c r="DN248" s="96"/>
      <c r="DO248" s="96"/>
      <c r="DP248" s="96"/>
      <c r="DQ248" s="96"/>
      <c r="DR248" s="96"/>
      <c r="DS248" s="96"/>
      <c r="DT248" s="96"/>
      <c r="DU248" s="96"/>
      <c r="DV248" s="96"/>
      <c r="DW248" s="96"/>
      <c r="DX248" s="96"/>
      <c r="DY248" s="96"/>
      <c r="DZ248" s="96"/>
      <c r="EA248" s="96"/>
      <c r="EB248" s="96"/>
      <c r="EC248" s="96"/>
      <c r="ED248" s="96"/>
      <c r="EE248" s="96"/>
      <c r="EF248" s="96"/>
      <c r="EG248" s="96"/>
      <c r="EH248" s="96"/>
      <c r="EI248" s="96"/>
      <c r="EJ248" s="96"/>
      <c r="EK248" s="96"/>
      <c r="EL248" s="96"/>
      <c r="EM248" s="96"/>
      <c r="EN248" s="96"/>
      <c r="EO248" s="96"/>
      <c r="EP248" s="96"/>
      <c r="EQ248" s="96"/>
      <c r="ER248" s="96"/>
      <c r="ES248" s="96"/>
      <c r="ET248" s="96"/>
      <c r="EU248" s="96"/>
      <c r="EV248" s="96"/>
      <c r="EW248" s="96"/>
      <c r="EX248" s="96"/>
      <c r="EY248" s="96"/>
      <c r="EZ248" s="96"/>
      <c r="FA248" s="96"/>
      <c r="FB248" s="96"/>
      <c r="FC248" s="96"/>
      <c r="FD248" s="96"/>
      <c r="FE248" s="96"/>
      <c r="FF248" s="96"/>
      <c r="FG248" s="96"/>
      <c r="FH248" s="96"/>
      <c r="FI248" s="96"/>
      <c r="FJ248" s="96"/>
      <c r="FK248" s="96"/>
      <c r="FL248" s="96"/>
      <c r="FM248" s="96"/>
      <c r="FN248" s="96"/>
      <c r="FO248" s="96"/>
      <c r="FP248" s="96"/>
      <c r="FQ248" s="96"/>
      <c r="FR248" s="96"/>
      <c r="FS248" s="96"/>
      <c r="FT248" s="96"/>
      <c r="FU248" s="96"/>
      <c r="FV248" s="96"/>
      <c r="FW248" s="96"/>
      <c r="FX248" s="96"/>
      <c r="FY248" s="96"/>
      <c r="FZ248" s="96"/>
      <c r="GA248" s="96"/>
      <c r="GB248" s="96"/>
      <c r="GC248" s="96"/>
      <c r="GD248" s="96"/>
      <c r="GE248" s="96"/>
      <c r="GF248" s="96"/>
      <c r="GG248" s="96"/>
      <c r="GH248" s="96"/>
      <c r="GI248" s="96"/>
      <c r="GJ248" s="96"/>
      <c r="GK248" s="96"/>
      <c r="GL248" s="96"/>
      <c r="GM248" s="96"/>
      <c r="GN248" s="96"/>
      <c r="GO248" s="96"/>
    </row>
    <row r="249" spans="1:197" ht="11.25" customHeight="1">
      <c r="A249" s="339"/>
      <c r="B249" s="363"/>
      <c r="C249" s="365"/>
      <c r="D249" s="365"/>
      <c r="E249" s="346"/>
      <c r="F249" s="400"/>
      <c r="G249" s="371"/>
      <c r="H249" s="169"/>
      <c r="I249" s="154" t="s">
        <v>78</v>
      </c>
      <c r="J249" s="207"/>
      <c r="K249" s="207"/>
      <c r="L249" s="207"/>
      <c r="M249" s="207"/>
      <c r="N249" s="216"/>
      <c r="O249" s="216"/>
      <c r="P249" s="216"/>
      <c r="Q249" s="166"/>
      <c r="R249" s="166"/>
      <c r="S249" s="216"/>
      <c r="T249" s="216"/>
      <c r="U249" s="216"/>
      <c r="V249" s="216"/>
      <c r="W249" s="350"/>
      <c r="X249" s="40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  <c r="CS249" s="96"/>
      <c r="CT249" s="96"/>
      <c r="CU249" s="96"/>
      <c r="CV249" s="96"/>
      <c r="CW249" s="96"/>
      <c r="CX249" s="96"/>
      <c r="CY249" s="96"/>
      <c r="CZ249" s="96"/>
      <c r="DA249" s="96"/>
      <c r="DB249" s="96"/>
      <c r="DC249" s="96"/>
      <c r="DD249" s="96"/>
      <c r="DE249" s="96"/>
      <c r="DF249" s="96"/>
      <c r="DG249" s="96"/>
      <c r="DH249" s="96"/>
      <c r="DI249" s="96"/>
      <c r="DJ249" s="96"/>
      <c r="DK249" s="96"/>
      <c r="DL249" s="96"/>
      <c r="DM249" s="96"/>
      <c r="DN249" s="96"/>
      <c r="DO249" s="96"/>
      <c r="DP249" s="96"/>
      <c r="DQ249" s="96"/>
      <c r="DR249" s="96"/>
      <c r="DS249" s="96"/>
      <c r="DT249" s="96"/>
      <c r="DU249" s="96"/>
      <c r="DV249" s="96"/>
      <c r="DW249" s="96"/>
      <c r="DX249" s="96"/>
      <c r="DY249" s="96"/>
      <c r="DZ249" s="96"/>
      <c r="EA249" s="96"/>
      <c r="EB249" s="96"/>
      <c r="EC249" s="96"/>
      <c r="ED249" s="96"/>
      <c r="EE249" s="96"/>
      <c r="EF249" s="96"/>
      <c r="EG249" s="96"/>
      <c r="EH249" s="96"/>
      <c r="EI249" s="96"/>
      <c r="EJ249" s="96"/>
      <c r="EK249" s="96"/>
      <c r="EL249" s="96"/>
      <c r="EM249" s="96"/>
      <c r="EN249" s="96"/>
      <c r="EO249" s="96"/>
      <c r="EP249" s="96"/>
      <c r="EQ249" s="96"/>
      <c r="ER249" s="96"/>
      <c r="ES249" s="96"/>
      <c r="ET249" s="96"/>
      <c r="EU249" s="96"/>
      <c r="EV249" s="96"/>
      <c r="EW249" s="96"/>
      <c r="EX249" s="96"/>
      <c r="EY249" s="96"/>
      <c r="EZ249" s="96"/>
      <c r="FA249" s="96"/>
      <c r="FB249" s="96"/>
      <c r="FC249" s="96"/>
      <c r="FD249" s="96"/>
      <c r="FE249" s="96"/>
      <c r="FF249" s="96"/>
      <c r="FG249" s="96"/>
      <c r="FH249" s="96"/>
      <c r="FI249" s="96"/>
      <c r="FJ249" s="96"/>
      <c r="FK249" s="96"/>
      <c r="FL249" s="96"/>
      <c r="FM249" s="96"/>
      <c r="FN249" s="96"/>
      <c r="FO249" s="96"/>
      <c r="FP249" s="96"/>
      <c r="FQ249" s="96"/>
      <c r="FR249" s="96"/>
      <c r="FS249" s="96"/>
      <c r="FT249" s="96"/>
      <c r="FU249" s="96"/>
      <c r="FV249" s="96"/>
      <c r="FW249" s="96"/>
      <c r="FX249" s="96"/>
      <c r="FY249" s="96"/>
      <c r="FZ249" s="96"/>
      <c r="GA249" s="96"/>
      <c r="GB249" s="96"/>
      <c r="GC249" s="96"/>
      <c r="GD249" s="96"/>
      <c r="GE249" s="96"/>
      <c r="GF249" s="96"/>
      <c r="GG249" s="96"/>
      <c r="GH249" s="96"/>
      <c r="GI249" s="96"/>
      <c r="GJ249" s="96"/>
      <c r="GK249" s="96"/>
      <c r="GL249" s="96"/>
      <c r="GM249" s="96"/>
      <c r="GN249" s="96"/>
      <c r="GO249" s="96"/>
    </row>
    <row r="250" spans="1:197" ht="11.25" customHeight="1">
      <c r="A250" s="339"/>
      <c r="B250" s="363"/>
      <c r="C250" s="365"/>
      <c r="D250" s="365"/>
      <c r="E250" s="346"/>
      <c r="F250" s="400"/>
      <c r="G250" s="371"/>
      <c r="H250" s="169"/>
      <c r="I250" s="159" t="s">
        <v>26</v>
      </c>
      <c r="J250" s="160">
        <f t="shared" ref="J250:M250" si="67">SUM(J246:J249)</f>
        <v>44743</v>
      </c>
      <c r="K250" s="160">
        <f t="shared" si="67"/>
        <v>0</v>
      </c>
      <c r="L250" s="160">
        <f t="shared" si="67"/>
        <v>0</v>
      </c>
      <c r="M250" s="160">
        <f t="shared" si="67"/>
        <v>0</v>
      </c>
      <c r="N250" s="160">
        <f>SUM(N246:N248)</f>
        <v>0</v>
      </c>
      <c r="O250" s="160">
        <f>SUM(O246:O248)</f>
        <v>1000000</v>
      </c>
      <c r="P250" s="160">
        <f>SUM(P246:P248)</f>
        <v>320000</v>
      </c>
      <c r="Q250" s="160">
        <f t="shared" ref="Q250:R250" si="68">SUM(Q246:Q248)</f>
        <v>280000</v>
      </c>
      <c r="R250" s="160">
        <f t="shared" si="68"/>
        <v>700000</v>
      </c>
      <c r="S250" s="160"/>
      <c r="T250" s="160"/>
      <c r="U250" s="160"/>
      <c r="V250" s="160"/>
      <c r="W250" s="350"/>
      <c r="X250" s="40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  <c r="CS250" s="96"/>
      <c r="CT250" s="96"/>
      <c r="CU250" s="96"/>
      <c r="CV250" s="96"/>
      <c r="CW250" s="96"/>
      <c r="CX250" s="96"/>
      <c r="CY250" s="96"/>
      <c r="CZ250" s="96"/>
      <c r="DA250" s="96"/>
      <c r="DB250" s="96"/>
      <c r="DC250" s="96"/>
      <c r="DD250" s="96"/>
      <c r="DE250" s="96"/>
      <c r="DF250" s="96"/>
      <c r="DG250" s="96"/>
      <c r="DH250" s="96"/>
      <c r="DI250" s="96"/>
      <c r="DJ250" s="96"/>
      <c r="DK250" s="96"/>
      <c r="DL250" s="96"/>
      <c r="DM250" s="96"/>
      <c r="DN250" s="96"/>
      <c r="DO250" s="96"/>
      <c r="DP250" s="96"/>
      <c r="DQ250" s="96"/>
      <c r="DR250" s="96"/>
      <c r="DS250" s="96"/>
      <c r="DT250" s="96"/>
      <c r="DU250" s="96"/>
      <c r="DV250" s="96"/>
      <c r="DW250" s="96"/>
      <c r="DX250" s="96"/>
      <c r="DY250" s="96"/>
      <c r="DZ250" s="96"/>
      <c r="EA250" s="96"/>
      <c r="EB250" s="96"/>
      <c r="EC250" s="96"/>
      <c r="ED250" s="96"/>
      <c r="EE250" s="96"/>
      <c r="EF250" s="96"/>
      <c r="EG250" s="96"/>
      <c r="EH250" s="96"/>
      <c r="EI250" s="96"/>
      <c r="EJ250" s="96"/>
      <c r="EK250" s="96"/>
      <c r="EL250" s="96"/>
      <c r="EM250" s="96"/>
      <c r="EN250" s="96"/>
      <c r="EO250" s="96"/>
      <c r="EP250" s="96"/>
      <c r="EQ250" s="96"/>
      <c r="ER250" s="96"/>
      <c r="ES250" s="96"/>
      <c r="ET250" s="96"/>
      <c r="EU250" s="96"/>
      <c r="EV250" s="96"/>
      <c r="EW250" s="96"/>
      <c r="EX250" s="96"/>
      <c r="EY250" s="96"/>
      <c r="EZ250" s="96"/>
      <c r="FA250" s="96"/>
      <c r="FB250" s="96"/>
      <c r="FC250" s="96"/>
      <c r="FD250" s="96"/>
      <c r="FE250" s="96"/>
      <c r="FF250" s="96"/>
      <c r="FG250" s="96"/>
      <c r="FH250" s="96"/>
      <c r="FI250" s="96"/>
      <c r="FJ250" s="96"/>
      <c r="FK250" s="96"/>
      <c r="FL250" s="96"/>
      <c r="FM250" s="96"/>
      <c r="FN250" s="96"/>
      <c r="FO250" s="96"/>
      <c r="FP250" s="96"/>
      <c r="FQ250" s="96"/>
      <c r="FR250" s="96"/>
      <c r="FS250" s="96"/>
      <c r="FT250" s="96"/>
      <c r="FU250" s="96"/>
      <c r="FV250" s="96"/>
      <c r="FW250" s="96"/>
      <c r="FX250" s="96"/>
      <c r="FY250" s="96"/>
      <c r="FZ250" s="96"/>
      <c r="GA250" s="96"/>
      <c r="GB250" s="96"/>
      <c r="GC250" s="96"/>
      <c r="GD250" s="96"/>
      <c r="GE250" s="96"/>
      <c r="GF250" s="96"/>
      <c r="GG250" s="96"/>
      <c r="GH250" s="96"/>
      <c r="GI250" s="96"/>
      <c r="GJ250" s="96"/>
      <c r="GK250" s="96"/>
      <c r="GL250" s="96"/>
      <c r="GM250" s="96"/>
      <c r="GN250" s="96"/>
      <c r="GO250" s="96"/>
    </row>
    <row r="251" spans="1:197" ht="11.25" hidden="1" customHeight="1">
      <c r="A251" s="339">
        <v>8</v>
      </c>
      <c r="B251" s="363" t="s">
        <v>205</v>
      </c>
      <c r="C251" s="365">
        <v>2023</v>
      </c>
      <c r="D251" s="415">
        <v>2025</v>
      </c>
      <c r="E251" s="346" t="s">
        <v>251</v>
      </c>
      <c r="F251" s="400"/>
      <c r="G251" s="371">
        <v>60016</v>
      </c>
      <c r="H251" s="169">
        <v>6050</v>
      </c>
      <c r="I251" s="154" t="s">
        <v>28</v>
      </c>
      <c r="J251" s="163">
        <f>403998</f>
        <v>403998</v>
      </c>
      <c r="K251" s="166"/>
      <c r="L251" s="163"/>
      <c r="M251" s="317"/>
      <c r="N251" s="239"/>
      <c r="O251" s="163"/>
      <c r="P251" s="156"/>
      <c r="Q251" s="156"/>
      <c r="R251" s="156"/>
      <c r="S251" s="156"/>
      <c r="T251" s="156"/>
      <c r="U251" s="156"/>
      <c r="V251" s="156"/>
      <c r="W251" s="350">
        <f>SUM(L255:V255)</f>
        <v>0</v>
      </c>
      <c r="X251" s="40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  <c r="DC251" s="96"/>
      <c r="DD251" s="96"/>
      <c r="DE251" s="96"/>
      <c r="DF251" s="96"/>
      <c r="DG251" s="96"/>
      <c r="DH251" s="96"/>
      <c r="DI251" s="96"/>
      <c r="DJ251" s="96"/>
      <c r="DK251" s="96"/>
      <c r="DL251" s="96"/>
      <c r="DM251" s="96"/>
      <c r="DN251" s="96"/>
      <c r="DO251" s="96"/>
      <c r="DP251" s="96"/>
      <c r="DQ251" s="96"/>
      <c r="DR251" s="96"/>
      <c r="DS251" s="96"/>
      <c r="DT251" s="96"/>
      <c r="DU251" s="96"/>
      <c r="DV251" s="96"/>
      <c r="DW251" s="96"/>
      <c r="DX251" s="96"/>
      <c r="DY251" s="96"/>
      <c r="DZ251" s="96"/>
      <c r="EA251" s="96"/>
      <c r="EB251" s="96"/>
      <c r="EC251" s="96"/>
      <c r="ED251" s="96"/>
      <c r="EE251" s="96"/>
      <c r="EF251" s="96"/>
      <c r="EG251" s="96"/>
      <c r="EH251" s="96"/>
      <c r="EI251" s="96"/>
      <c r="EJ251" s="96"/>
      <c r="EK251" s="96"/>
      <c r="EL251" s="96"/>
      <c r="EM251" s="96"/>
      <c r="EN251" s="96"/>
      <c r="EO251" s="96"/>
      <c r="EP251" s="96"/>
      <c r="EQ251" s="96"/>
      <c r="ER251" s="96"/>
      <c r="ES251" s="96"/>
      <c r="ET251" s="96"/>
      <c r="EU251" s="96"/>
      <c r="EV251" s="96"/>
      <c r="EW251" s="96"/>
      <c r="EX251" s="96"/>
      <c r="EY251" s="96"/>
      <c r="EZ251" s="96"/>
      <c r="FA251" s="96"/>
      <c r="FB251" s="96"/>
      <c r="FC251" s="96"/>
      <c r="FD251" s="96"/>
      <c r="FE251" s="96"/>
      <c r="FF251" s="96"/>
      <c r="FG251" s="96"/>
      <c r="FH251" s="96"/>
      <c r="FI251" s="96"/>
      <c r="FJ251" s="96"/>
      <c r="FK251" s="96"/>
      <c r="FL251" s="96"/>
      <c r="FM251" s="96"/>
      <c r="FN251" s="96"/>
      <c r="FO251" s="96"/>
      <c r="FP251" s="96"/>
      <c r="FQ251" s="96"/>
      <c r="FR251" s="96"/>
      <c r="FS251" s="96"/>
      <c r="FT251" s="96"/>
      <c r="FU251" s="96"/>
      <c r="FV251" s="96"/>
      <c r="FW251" s="96"/>
      <c r="FX251" s="96"/>
      <c r="FY251" s="96"/>
      <c r="FZ251" s="96"/>
      <c r="GA251" s="96"/>
      <c r="GB251" s="96"/>
      <c r="GC251" s="96"/>
      <c r="GD251" s="96"/>
      <c r="GE251" s="96"/>
      <c r="GF251" s="96"/>
      <c r="GG251" s="96"/>
      <c r="GH251" s="96"/>
      <c r="GI251" s="96"/>
      <c r="GJ251" s="96"/>
      <c r="GK251" s="96"/>
      <c r="GL251" s="96"/>
      <c r="GM251" s="96"/>
      <c r="GN251" s="96"/>
      <c r="GO251" s="96"/>
    </row>
    <row r="252" spans="1:197" ht="15.75" hidden="1" customHeight="1">
      <c r="A252" s="339"/>
      <c r="B252" s="363"/>
      <c r="C252" s="365"/>
      <c r="D252" s="415"/>
      <c r="E252" s="346"/>
      <c r="F252" s="400"/>
      <c r="G252" s="371"/>
      <c r="H252" s="169">
        <v>6370</v>
      </c>
      <c r="I252" s="154" t="s">
        <v>174</v>
      </c>
      <c r="J252" s="157"/>
      <c r="K252" s="157"/>
      <c r="L252" s="157"/>
      <c r="M252" s="156"/>
      <c r="N252" s="157"/>
      <c r="O252" s="157"/>
      <c r="P252" s="157"/>
      <c r="Q252" s="157"/>
      <c r="R252" s="157"/>
      <c r="S252" s="157"/>
      <c r="T252" s="157"/>
      <c r="U252" s="157"/>
      <c r="V252" s="157"/>
      <c r="W252" s="350"/>
      <c r="X252" s="40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  <c r="DC252" s="96"/>
      <c r="DD252" s="96"/>
      <c r="DE252" s="96"/>
      <c r="DF252" s="96"/>
      <c r="DG252" s="96"/>
      <c r="DH252" s="96"/>
      <c r="DI252" s="96"/>
      <c r="DJ252" s="96"/>
      <c r="DK252" s="96"/>
      <c r="DL252" s="96"/>
      <c r="DM252" s="96"/>
      <c r="DN252" s="96"/>
      <c r="DO252" s="96"/>
      <c r="DP252" s="96"/>
      <c r="DQ252" s="96"/>
      <c r="DR252" s="96"/>
      <c r="DS252" s="96"/>
      <c r="DT252" s="96"/>
      <c r="DU252" s="96"/>
      <c r="DV252" s="96"/>
      <c r="DW252" s="96"/>
      <c r="DX252" s="96"/>
      <c r="DY252" s="96"/>
      <c r="DZ252" s="96"/>
      <c r="EA252" s="96"/>
      <c r="EB252" s="96"/>
      <c r="EC252" s="96"/>
      <c r="ED252" s="96"/>
      <c r="EE252" s="96"/>
      <c r="EF252" s="96"/>
      <c r="EG252" s="96"/>
      <c r="EH252" s="96"/>
      <c r="EI252" s="96"/>
      <c r="EJ252" s="96"/>
      <c r="EK252" s="96"/>
      <c r="EL252" s="96"/>
      <c r="EM252" s="96"/>
      <c r="EN252" s="96"/>
      <c r="EO252" s="96"/>
      <c r="EP252" s="96"/>
      <c r="EQ252" s="96"/>
      <c r="ER252" s="96"/>
      <c r="ES252" s="96"/>
      <c r="ET252" s="96"/>
      <c r="EU252" s="96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96"/>
      <c r="FT252" s="96"/>
      <c r="FU252" s="96"/>
      <c r="FV252" s="96"/>
      <c r="FW252" s="96"/>
      <c r="FX252" s="96"/>
      <c r="FY252" s="96"/>
      <c r="FZ252" s="96"/>
      <c r="GA252" s="96"/>
      <c r="GB252" s="96"/>
      <c r="GC252" s="96"/>
      <c r="GD252" s="96"/>
      <c r="GE252" s="96"/>
      <c r="GF252" s="96"/>
      <c r="GG252" s="96"/>
      <c r="GH252" s="96"/>
      <c r="GI252" s="96"/>
      <c r="GJ252" s="96"/>
      <c r="GK252" s="96"/>
      <c r="GL252" s="96"/>
      <c r="GM252" s="96"/>
      <c r="GN252" s="96"/>
      <c r="GO252" s="96"/>
    </row>
    <row r="253" spans="1:197" ht="11.25" hidden="1" customHeight="1">
      <c r="A253" s="339"/>
      <c r="B253" s="363"/>
      <c r="C253" s="365"/>
      <c r="D253" s="415"/>
      <c r="E253" s="346"/>
      <c r="F253" s="400"/>
      <c r="G253" s="371"/>
      <c r="H253" s="169"/>
      <c r="I253" s="154" t="s">
        <v>30</v>
      </c>
      <c r="J253" s="157"/>
      <c r="K253" s="157"/>
      <c r="L253" s="157"/>
      <c r="M253" s="156"/>
      <c r="N253" s="157"/>
      <c r="O253" s="157"/>
      <c r="P253" s="157"/>
      <c r="Q253" s="157"/>
      <c r="R253" s="157"/>
      <c r="S253" s="157"/>
      <c r="T253" s="157"/>
      <c r="U253" s="157"/>
      <c r="V253" s="157"/>
      <c r="W253" s="350"/>
      <c r="X253" s="40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  <c r="CS253" s="96"/>
      <c r="CT253" s="96"/>
      <c r="CU253" s="96"/>
      <c r="CV253" s="96"/>
      <c r="CW253" s="96"/>
      <c r="CX253" s="96"/>
      <c r="CY253" s="96"/>
      <c r="CZ253" s="96"/>
      <c r="DA253" s="96"/>
      <c r="DB253" s="96"/>
      <c r="DC253" s="96"/>
      <c r="DD253" s="96"/>
      <c r="DE253" s="96"/>
      <c r="DF253" s="96"/>
      <c r="DG253" s="96"/>
      <c r="DH253" s="96"/>
      <c r="DI253" s="96"/>
      <c r="DJ253" s="96"/>
      <c r="DK253" s="96"/>
      <c r="DL253" s="96"/>
      <c r="DM253" s="96"/>
      <c r="DN253" s="96"/>
      <c r="DO253" s="96"/>
      <c r="DP253" s="96"/>
      <c r="DQ253" s="96"/>
      <c r="DR253" s="96"/>
      <c r="DS253" s="96"/>
      <c r="DT253" s="96"/>
      <c r="DU253" s="96"/>
      <c r="DV253" s="96"/>
      <c r="DW253" s="96"/>
      <c r="DX253" s="96"/>
      <c r="DY253" s="96"/>
      <c r="DZ253" s="96"/>
      <c r="EA253" s="96"/>
      <c r="EB253" s="96"/>
      <c r="EC253" s="96"/>
      <c r="ED253" s="96"/>
      <c r="EE253" s="96"/>
      <c r="EF253" s="96"/>
      <c r="EG253" s="96"/>
      <c r="EH253" s="96"/>
      <c r="EI253" s="96"/>
      <c r="EJ253" s="96"/>
      <c r="EK253" s="96"/>
      <c r="EL253" s="96"/>
      <c r="EM253" s="96"/>
      <c r="EN253" s="96"/>
      <c r="EO253" s="96"/>
      <c r="EP253" s="96"/>
      <c r="EQ253" s="96"/>
      <c r="ER253" s="96"/>
      <c r="ES253" s="96"/>
      <c r="ET253" s="96"/>
      <c r="EU253" s="96"/>
      <c r="EV253" s="96"/>
      <c r="EW253" s="96"/>
      <c r="EX253" s="96"/>
      <c r="EY253" s="96"/>
      <c r="EZ253" s="96"/>
      <c r="FA253" s="96"/>
      <c r="FB253" s="96"/>
      <c r="FC253" s="96"/>
      <c r="FD253" s="96"/>
      <c r="FE253" s="96"/>
      <c r="FF253" s="96"/>
      <c r="FG253" s="96"/>
      <c r="FH253" s="96"/>
      <c r="FI253" s="96"/>
      <c r="FJ253" s="96"/>
      <c r="FK253" s="96"/>
      <c r="FL253" s="96"/>
      <c r="FM253" s="96"/>
      <c r="FN253" s="96"/>
      <c r="FO253" s="96"/>
      <c r="FP253" s="96"/>
      <c r="FQ253" s="96"/>
      <c r="FR253" s="96"/>
      <c r="FS253" s="96"/>
      <c r="FT253" s="96"/>
      <c r="FU253" s="96"/>
      <c r="FV253" s="96"/>
      <c r="FW253" s="96"/>
      <c r="FX253" s="96"/>
      <c r="FY253" s="96"/>
      <c r="FZ253" s="96"/>
      <c r="GA253" s="96"/>
      <c r="GB253" s="96"/>
      <c r="GC253" s="96"/>
      <c r="GD253" s="96"/>
      <c r="GE253" s="96"/>
      <c r="GF253" s="96"/>
      <c r="GG253" s="96"/>
      <c r="GH253" s="96"/>
      <c r="GI253" s="96"/>
      <c r="GJ253" s="96"/>
      <c r="GK253" s="96"/>
      <c r="GL253" s="96"/>
      <c r="GM253" s="96"/>
      <c r="GN253" s="96"/>
      <c r="GO253" s="96"/>
    </row>
    <row r="254" spans="1:197" ht="11.25" hidden="1" customHeight="1">
      <c r="A254" s="339"/>
      <c r="B254" s="363"/>
      <c r="C254" s="365"/>
      <c r="D254" s="415"/>
      <c r="E254" s="346"/>
      <c r="F254" s="400"/>
      <c r="G254" s="371"/>
      <c r="H254" s="169"/>
      <c r="I254" s="154" t="s">
        <v>33</v>
      </c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350"/>
      <c r="X254" s="40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6"/>
      <c r="DD254" s="96"/>
      <c r="DE254" s="96"/>
      <c r="DF254" s="96"/>
      <c r="DG254" s="96"/>
      <c r="DH254" s="96"/>
      <c r="DI254" s="96"/>
      <c r="DJ254" s="96"/>
      <c r="DK254" s="96"/>
      <c r="DL254" s="96"/>
      <c r="DM254" s="96"/>
      <c r="DN254" s="96"/>
      <c r="DO254" s="96"/>
      <c r="DP254" s="96"/>
      <c r="DQ254" s="96"/>
      <c r="DR254" s="96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6"/>
      <c r="EI254" s="96"/>
      <c r="EJ254" s="96"/>
      <c r="EK254" s="96"/>
      <c r="EL254" s="96"/>
      <c r="EM254" s="96"/>
      <c r="EN254" s="96"/>
      <c r="EO254" s="96"/>
      <c r="EP254" s="96"/>
      <c r="EQ254" s="96"/>
      <c r="ER254" s="96"/>
      <c r="ES254" s="96"/>
      <c r="ET254" s="96"/>
      <c r="EU254" s="96"/>
      <c r="EV254" s="96"/>
      <c r="EW254" s="96"/>
      <c r="EX254" s="96"/>
      <c r="EY254" s="96"/>
      <c r="EZ254" s="96"/>
      <c r="FA254" s="96"/>
      <c r="FB254" s="96"/>
      <c r="FC254" s="96"/>
      <c r="FD254" s="96"/>
      <c r="FE254" s="96"/>
      <c r="FF254" s="96"/>
      <c r="FG254" s="96"/>
      <c r="FH254" s="96"/>
      <c r="FI254" s="96"/>
      <c r="FJ254" s="96"/>
      <c r="FK254" s="96"/>
      <c r="FL254" s="96"/>
      <c r="FM254" s="96"/>
      <c r="FN254" s="96"/>
      <c r="FO254" s="96"/>
      <c r="FP254" s="96"/>
      <c r="FQ254" s="96"/>
      <c r="FR254" s="96"/>
      <c r="FS254" s="96"/>
      <c r="FT254" s="96"/>
      <c r="FU254" s="96"/>
      <c r="FV254" s="96"/>
      <c r="FW254" s="96"/>
      <c r="FX254" s="96"/>
      <c r="FY254" s="96"/>
      <c r="FZ254" s="96"/>
      <c r="GA254" s="96"/>
      <c r="GB254" s="96"/>
      <c r="GC254" s="96"/>
      <c r="GD254" s="96"/>
      <c r="GE254" s="96"/>
      <c r="GF254" s="96"/>
      <c r="GG254" s="96"/>
      <c r="GH254" s="96"/>
      <c r="GI254" s="96"/>
      <c r="GJ254" s="96"/>
      <c r="GK254" s="96"/>
      <c r="GL254" s="96"/>
      <c r="GM254" s="96"/>
      <c r="GN254" s="96"/>
      <c r="GO254" s="96"/>
    </row>
    <row r="255" spans="1:197" ht="11.25" hidden="1" customHeight="1">
      <c r="A255" s="339"/>
      <c r="B255" s="363"/>
      <c r="C255" s="365"/>
      <c r="D255" s="415"/>
      <c r="E255" s="346"/>
      <c r="F255" s="400"/>
      <c r="G255" s="371"/>
      <c r="H255" s="169"/>
      <c r="I255" s="159" t="s">
        <v>26</v>
      </c>
      <c r="J255" s="160">
        <f>SUM(J251:J254)</f>
        <v>403998</v>
      </c>
      <c r="K255" s="160">
        <f t="shared" ref="K255" si="69">SUM(K251:K254)</f>
        <v>0</v>
      </c>
      <c r="L255" s="160">
        <f>SUM(L251:L254)</f>
        <v>0</v>
      </c>
      <c r="M255" s="160">
        <f t="shared" ref="M255" si="70">SUM(M251:M254)</f>
        <v>0</v>
      </c>
      <c r="N255" s="161">
        <f>SUM(N251:N254)</f>
        <v>0</v>
      </c>
      <c r="O255" s="161">
        <f>SUM(O251:O254)</f>
        <v>0</v>
      </c>
      <c r="P255" s="161"/>
      <c r="Q255" s="161"/>
      <c r="R255" s="161"/>
      <c r="S255" s="161"/>
      <c r="T255" s="161"/>
      <c r="U255" s="161"/>
      <c r="V255" s="161"/>
      <c r="W255" s="350"/>
      <c r="X255" s="40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  <c r="CS255" s="96"/>
      <c r="CT255" s="96"/>
      <c r="CU255" s="96"/>
      <c r="CV255" s="96"/>
      <c r="CW255" s="96"/>
      <c r="CX255" s="96"/>
      <c r="CY255" s="96"/>
      <c r="CZ255" s="96"/>
      <c r="DA255" s="96"/>
      <c r="DB255" s="96"/>
      <c r="DC255" s="96"/>
      <c r="DD255" s="96"/>
      <c r="DE255" s="96"/>
      <c r="DF255" s="96"/>
      <c r="DG255" s="96"/>
      <c r="DH255" s="96"/>
      <c r="DI255" s="96"/>
      <c r="DJ255" s="96"/>
      <c r="DK255" s="96"/>
      <c r="DL255" s="96"/>
      <c r="DM255" s="96"/>
      <c r="DN255" s="96"/>
      <c r="DO255" s="96"/>
      <c r="DP255" s="96"/>
      <c r="DQ255" s="96"/>
      <c r="DR255" s="96"/>
      <c r="DS255" s="96"/>
      <c r="DT255" s="96"/>
      <c r="DU255" s="96"/>
      <c r="DV255" s="96"/>
      <c r="DW255" s="96"/>
      <c r="DX255" s="96"/>
      <c r="DY255" s="96"/>
      <c r="DZ255" s="96"/>
      <c r="EA255" s="96"/>
      <c r="EB255" s="96"/>
      <c r="EC255" s="96"/>
      <c r="ED255" s="96"/>
      <c r="EE255" s="96"/>
      <c r="EF255" s="96"/>
      <c r="EG255" s="96"/>
      <c r="EH255" s="96"/>
      <c r="EI255" s="96"/>
      <c r="EJ255" s="96"/>
      <c r="EK255" s="96"/>
      <c r="EL255" s="96"/>
      <c r="EM255" s="96"/>
      <c r="EN255" s="96"/>
      <c r="EO255" s="96"/>
      <c r="EP255" s="96"/>
      <c r="EQ255" s="96"/>
      <c r="ER255" s="96"/>
      <c r="ES255" s="96"/>
      <c r="ET255" s="96"/>
      <c r="EU255" s="96"/>
      <c r="EV255" s="96"/>
      <c r="EW255" s="96"/>
      <c r="EX255" s="96"/>
      <c r="EY255" s="96"/>
      <c r="EZ255" s="96"/>
      <c r="FA255" s="96"/>
      <c r="FB255" s="96"/>
      <c r="FC255" s="96"/>
      <c r="FD255" s="96"/>
      <c r="FE255" s="96"/>
      <c r="FF255" s="96"/>
      <c r="FG255" s="96"/>
      <c r="FH255" s="96"/>
      <c r="FI255" s="96"/>
      <c r="FJ255" s="96"/>
      <c r="FK255" s="96"/>
      <c r="FL255" s="96"/>
      <c r="FM255" s="96"/>
      <c r="FN255" s="96"/>
      <c r="FO255" s="96"/>
      <c r="FP255" s="96"/>
      <c r="FQ255" s="96"/>
      <c r="FR255" s="96"/>
      <c r="FS255" s="96"/>
      <c r="FT255" s="96"/>
      <c r="FU255" s="96"/>
      <c r="FV255" s="96"/>
      <c r="FW255" s="96"/>
      <c r="FX255" s="96"/>
      <c r="FY255" s="96"/>
      <c r="FZ255" s="96"/>
      <c r="GA255" s="96"/>
      <c r="GB255" s="96"/>
      <c r="GC255" s="96"/>
      <c r="GD255" s="96"/>
      <c r="GE255" s="96"/>
      <c r="GF255" s="96"/>
      <c r="GG255" s="96"/>
      <c r="GH255" s="96"/>
      <c r="GI255" s="96"/>
      <c r="GJ255" s="96"/>
      <c r="GK255" s="96"/>
      <c r="GL255" s="96"/>
      <c r="GM255" s="96"/>
      <c r="GN255" s="96"/>
      <c r="GO255" s="96"/>
    </row>
    <row r="256" spans="1:197" ht="11.25" customHeight="1">
      <c r="A256" s="339">
        <v>6</v>
      </c>
      <c r="B256" s="363" t="s">
        <v>207</v>
      </c>
      <c r="C256" s="365">
        <v>2023</v>
      </c>
      <c r="D256" s="365">
        <v>2027</v>
      </c>
      <c r="E256" s="346" t="s">
        <v>251</v>
      </c>
      <c r="F256" s="400">
        <f>W256</f>
        <v>715000</v>
      </c>
      <c r="G256" s="371">
        <v>60016</v>
      </c>
      <c r="H256" s="169">
        <v>6050</v>
      </c>
      <c r="I256" s="154" t="s">
        <v>28</v>
      </c>
      <c r="J256" s="163">
        <f>403998</f>
        <v>403998</v>
      </c>
      <c r="K256" s="166"/>
      <c r="L256" s="163"/>
      <c r="M256" s="156"/>
      <c r="N256" s="163">
        <v>15000</v>
      </c>
      <c r="O256" s="163">
        <v>700000</v>
      </c>
      <c r="P256" s="163"/>
      <c r="Q256" s="156"/>
      <c r="R256" s="156"/>
      <c r="S256" s="156"/>
      <c r="T256" s="156"/>
      <c r="U256" s="156"/>
      <c r="V256" s="156"/>
      <c r="W256" s="350">
        <f>SUM(L260:V260)</f>
        <v>715000</v>
      </c>
      <c r="X256" s="140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  <c r="CS256" s="96"/>
      <c r="CT256" s="96"/>
      <c r="CU256" s="96"/>
      <c r="CV256" s="96"/>
      <c r="CW256" s="96"/>
      <c r="CX256" s="96"/>
      <c r="CY256" s="96"/>
      <c r="CZ256" s="96"/>
      <c r="DA256" s="96"/>
      <c r="DB256" s="96"/>
      <c r="DC256" s="96"/>
      <c r="DD256" s="96"/>
      <c r="DE256" s="96"/>
      <c r="DF256" s="96"/>
      <c r="DG256" s="96"/>
      <c r="DH256" s="96"/>
      <c r="DI256" s="96"/>
      <c r="DJ256" s="96"/>
      <c r="DK256" s="96"/>
      <c r="DL256" s="96"/>
      <c r="DM256" s="96"/>
      <c r="DN256" s="96"/>
      <c r="DO256" s="96"/>
      <c r="DP256" s="96"/>
      <c r="DQ256" s="96"/>
      <c r="DR256" s="96"/>
      <c r="DS256" s="96"/>
      <c r="DT256" s="96"/>
      <c r="DU256" s="96"/>
      <c r="DV256" s="96"/>
      <c r="DW256" s="96"/>
      <c r="DX256" s="96"/>
      <c r="DY256" s="96"/>
      <c r="DZ256" s="96"/>
      <c r="EA256" s="96"/>
      <c r="EB256" s="96"/>
      <c r="EC256" s="96"/>
      <c r="ED256" s="96"/>
      <c r="EE256" s="96"/>
      <c r="EF256" s="96"/>
      <c r="EG256" s="96"/>
      <c r="EH256" s="96"/>
      <c r="EI256" s="96"/>
      <c r="EJ256" s="96"/>
      <c r="EK256" s="96"/>
      <c r="EL256" s="96"/>
      <c r="EM256" s="96"/>
      <c r="EN256" s="96"/>
      <c r="EO256" s="96"/>
      <c r="EP256" s="96"/>
      <c r="EQ256" s="96"/>
      <c r="ER256" s="96"/>
      <c r="ES256" s="96"/>
      <c r="ET256" s="96"/>
      <c r="EU256" s="96"/>
      <c r="EV256" s="96"/>
      <c r="EW256" s="96"/>
      <c r="EX256" s="96"/>
      <c r="EY256" s="96"/>
      <c r="EZ256" s="96"/>
      <c r="FA256" s="96"/>
      <c r="FB256" s="96"/>
      <c r="FC256" s="96"/>
      <c r="FD256" s="96"/>
      <c r="FE256" s="96"/>
      <c r="FF256" s="96"/>
      <c r="FG256" s="96"/>
      <c r="FH256" s="96"/>
      <c r="FI256" s="96"/>
      <c r="FJ256" s="96"/>
      <c r="FK256" s="96"/>
      <c r="FL256" s="96"/>
      <c r="FM256" s="96"/>
      <c r="FN256" s="96"/>
      <c r="FO256" s="96"/>
      <c r="FP256" s="96"/>
      <c r="FQ256" s="96"/>
      <c r="FR256" s="96"/>
      <c r="FS256" s="96"/>
      <c r="FT256" s="96"/>
      <c r="FU256" s="96"/>
      <c r="FV256" s="96"/>
      <c r="FW256" s="96"/>
      <c r="FX256" s="96"/>
      <c r="FY256" s="96"/>
      <c r="FZ256" s="96"/>
      <c r="GA256" s="96"/>
      <c r="GB256" s="96"/>
      <c r="GC256" s="96"/>
      <c r="GD256" s="96"/>
      <c r="GE256" s="96"/>
      <c r="GF256" s="96"/>
      <c r="GG256" s="96"/>
      <c r="GH256" s="96"/>
      <c r="GI256" s="96"/>
      <c r="GJ256" s="96"/>
      <c r="GK256" s="96"/>
      <c r="GL256" s="96"/>
      <c r="GM256" s="96"/>
      <c r="GN256" s="96"/>
      <c r="GO256" s="96"/>
    </row>
    <row r="257" spans="1:197" ht="11.25" customHeight="1">
      <c r="A257" s="339"/>
      <c r="B257" s="363"/>
      <c r="C257" s="365"/>
      <c r="D257" s="365"/>
      <c r="E257" s="346"/>
      <c r="F257" s="400"/>
      <c r="G257" s="371"/>
      <c r="H257" s="169"/>
      <c r="I257" s="154" t="s">
        <v>31</v>
      </c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350"/>
      <c r="X257" s="40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  <c r="CS257" s="96"/>
      <c r="CT257" s="96"/>
      <c r="CU257" s="96"/>
      <c r="CV257" s="96"/>
      <c r="CW257" s="96"/>
      <c r="CX257" s="96"/>
      <c r="CY257" s="96"/>
      <c r="CZ257" s="96"/>
      <c r="DA257" s="96"/>
      <c r="DB257" s="96"/>
      <c r="DC257" s="96"/>
      <c r="DD257" s="96"/>
      <c r="DE257" s="96"/>
      <c r="DF257" s="96"/>
      <c r="DG257" s="96"/>
      <c r="DH257" s="96"/>
      <c r="DI257" s="96"/>
      <c r="DJ257" s="96"/>
      <c r="DK257" s="96"/>
      <c r="DL257" s="96"/>
      <c r="DM257" s="96"/>
      <c r="DN257" s="96"/>
      <c r="DO257" s="96"/>
      <c r="DP257" s="96"/>
      <c r="DQ257" s="96"/>
      <c r="DR257" s="96"/>
      <c r="DS257" s="96"/>
      <c r="DT257" s="96"/>
      <c r="DU257" s="96"/>
      <c r="DV257" s="96"/>
      <c r="DW257" s="96"/>
      <c r="DX257" s="96"/>
      <c r="DY257" s="96"/>
      <c r="DZ257" s="96"/>
      <c r="EA257" s="96"/>
      <c r="EB257" s="96"/>
      <c r="EC257" s="96"/>
      <c r="ED257" s="96"/>
      <c r="EE257" s="96"/>
      <c r="EF257" s="96"/>
      <c r="EG257" s="96"/>
      <c r="EH257" s="96"/>
      <c r="EI257" s="96"/>
      <c r="EJ257" s="96"/>
      <c r="EK257" s="96"/>
      <c r="EL257" s="96"/>
      <c r="EM257" s="96"/>
      <c r="EN257" s="96"/>
      <c r="EO257" s="96"/>
      <c r="EP257" s="96"/>
      <c r="EQ257" s="96"/>
      <c r="ER257" s="96"/>
      <c r="ES257" s="96"/>
      <c r="ET257" s="96"/>
      <c r="EU257" s="96"/>
      <c r="EV257" s="96"/>
      <c r="EW257" s="96"/>
      <c r="EX257" s="96"/>
      <c r="EY257" s="96"/>
      <c r="EZ257" s="96"/>
      <c r="FA257" s="96"/>
      <c r="FB257" s="96"/>
      <c r="FC257" s="96"/>
      <c r="FD257" s="96"/>
      <c r="FE257" s="96"/>
      <c r="FF257" s="96"/>
      <c r="FG257" s="96"/>
      <c r="FH257" s="96"/>
      <c r="FI257" s="96"/>
      <c r="FJ257" s="96"/>
      <c r="FK257" s="96"/>
      <c r="FL257" s="96"/>
      <c r="FM257" s="96"/>
      <c r="FN257" s="96"/>
      <c r="FO257" s="96"/>
      <c r="FP257" s="96"/>
      <c r="FQ257" s="96"/>
      <c r="FR257" s="96"/>
      <c r="FS257" s="96"/>
      <c r="FT257" s="96"/>
      <c r="FU257" s="96"/>
      <c r="FV257" s="96"/>
      <c r="FW257" s="96"/>
      <c r="FX257" s="96"/>
      <c r="FY257" s="96"/>
      <c r="FZ257" s="96"/>
      <c r="GA257" s="96"/>
      <c r="GB257" s="96"/>
      <c r="GC257" s="96"/>
      <c r="GD257" s="96"/>
      <c r="GE257" s="96"/>
      <c r="GF257" s="96"/>
      <c r="GG257" s="96"/>
      <c r="GH257" s="96"/>
      <c r="GI257" s="96"/>
      <c r="GJ257" s="96"/>
      <c r="GK257" s="96"/>
      <c r="GL257" s="96"/>
      <c r="GM257" s="96"/>
      <c r="GN257" s="96"/>
      <c r="GO257" s="96"/>
    </row>
    <row r="258" spans="1:197" ht="11.25" customHeight="1">
      <c r="A258" s="339"/>
      <c r="B258" s="363"/>
      <c r="C258" s="365"/>
      <c r="D258" s="365"/>
      <c r="E258" s="346"/>
      <c r="F258" s="400"/>
      <c r="G258" s="371"/>
      <c r="H258" s="169"/>
      <c r="I258" s="154" t="s">
        <v>30</v>
      </c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350"/>
      <c r="X258" s="40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  <c r="CS258" s="96"/>
      <c r="CT258" s="96"/>
      <c r="CU258" s="96"/>
      <c r="CV258" s="96"/>
      <c r="CW258" s="96"/>
      <c r="CX258" s="96"/>
      <c r="CY258" s="96"/>
      <c r="CZ258" s="96"/>
      <c r="DA258" s="96"/>
      <c r="DB258" s="96"/>
      <c r="DC258" s="96"/>
      <c r="DD258" s="96"/>
      <c r="DE258" s="96"/>
      <c r="DF258" s="96"/>
      <c r="DG258" s="96"/>
      <c r="DH258" s="96"/>
      <c r="DI258" s="96"/>
      <c r="DJ258" s="96"/>
      <c r="DK258" s="96"/>
      <c r="DL258" s="96"/>
      <c r="DM258" s="96"/>
      <c r="DN258" s="96"/>
      <c r="DO258" s="96"/>
      <c r="DP258" s="96"/>
      <c r="DQ258" s="96"/>
      <c r="DR258" s="96"/>
      <c r="DS258" s="96"/>
      <c r="DT258" s="96"/>
      <c r="DU258" s="96"/>
      <c r="DV258" s="96"/>
      <c r="DW258" s="96"/>
      <c r="DX258" s="96"/>
      <c r="DY258" s="96"/>
      <c r="DZ258" s="96"/>
      <c r="EA258" s="96"/>
      <c r="EB258" s="96"/>
      <c r="EC258" s="96"/>
      <c r="ED258" s="96"/>
      <c r="EE258" s="96"/>
      <c r="EF258" s="96"/>
      <c r="EG258" s="96"/>
      <c r="EH258" s="96"/>
      <c r="EI258" s="96"/>
      <c r="EJ258" s="96"/>
      <c r="EK258" s="96"/>
      <c r="EL258" s="96"/>
      <c r="EM258" s="96"/>
      <c r="EN258" s="96"/>
      <c r="EO258" s="96"/>
      <c r="EP258" s="96"/>
      <c r="EQ258" s="96"/>
      <c r="ER258" s="96"/>
      <c r="ES258" s="96"/>
      <c r="ET258" s="96"/>
      <c r="EU258" s="96"/>
      <c r="EV258" s="96"/>
      <c r="EW258" s="96"/>
      <c r="EX258" s="96"/>
      <c r="EY258" s="96"/>
      <c r="EZ258" s="96"/>
      <c r="FA258" s="96"/>
      <c r="FB258" s="96"/>
      <c r="FC258" s="96"/>
      <c r="FD258" s="96"/>
      <c r="FE258" s="96"/>
      <c r="FF258" s="96"/>
      <c r="FG258" s="96"/>
      <c r="FH258" s="96"/>
      <c r="FI258" s="96"/>
      <c r="FJ258" s="96"/>
      <c r="FK258" s="96"/>
      <c r="FL258" s="96"/>
      <c r="FM258" s="96"/>
      <c r="FN258" s="96"/>
      <c r="FO258" s="96"/>
      <c r="FP258" s="96"/>
      <c r="FQ258" s="96"/>
      <c r="FR258" s="96"/>
      <c r="FS258" s="96"/>
      <c r="FT258" s="96"/>
      <c r="FU258" s="96"/>
      <c r="FV258" s="96"/>
      <c r="FW258" s="96"/>
      <c r="FX258" s="96"/>
      <c r="FY258" s="96"/>
      <c r="FZ258" s="96"/>
      <c r="GA258" s="96"/>
      <c r="GB258" s="96"/>
      <c r="GC258" s="96"/>
      <c r="GD258" s="96"/>
      <c r="GE258" s="96"/>
      <c r="GF258" s="96"/>
      <c r="GG258" s="96"/>
      <c r="GH258" s="96"/>
      <c r="GI258" s="96"/>
      <c r="GJ258" s="96"/>
      <c r="GK258" s="96"/>
      <c r="GL258" s="96"/>
      <c r="GM258" s="96"/>
      <c r="GN258" s="96"/>
      <c r="GO258" s="96"/>
    </row>
    <row r="259" spans="1:197" ht="11.25" customHeight="1">
      <c r="A259" s="339"/>
      <c r="B259" s="363"/>
      <c r="C259" s="365"/>
      <c r="D259" s="365"/>
      <c r="E259" s="346"/>
      <c r="F259" s="400"/>
      <c r="G259" s="371"/>
      <c r="H259" s="169"/>
      <c r="I259" s="154" t="s">
        <v>33</v>
      </c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350"/>
      <c r="X259" s="40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  <c r="CS259" s="96"/>
      <c r="CT259" s="96"/>
      <c r="CU259" s="96"/>
      <c r="CV259" s="96"/>
      <c r="CW259" s="96"/>
      <c r="CX259" s="96"/>
      <c r="CY259" s="96"/>
      <c r="CZ259" s="96"/>
      <c r="DA259" s="96"/>
      <c r="DB259" s="96"/>
      <c r="DC259" s="96"/>
      <c r="DD259" s="96"/>
      <c r="DE259" s="96"/>
      <c r="DF259" s="96"/>
      <c r="DG259" s="96"/>
      <c r="DH259" s="96"/>
      <c r="DI259" s="96"/>
      <c r="DJ259" s="96"/>
      <c r="DK259" s="96"/>
      <c r="DL259" s="96"/>
      <c r="DM259" s="96"/>
      <c r="DN259" s="96"/>
      <c r="DO259" s="96"/>
      <c r="DP259" s="96"/>
      <c r="DQ259" s="96"/>
      <c r="DR259" s="96"/>
      <c r="DS259" s="96"/>
      <c r="DT259" s="96"/>
      <c r="DU259" s="96"/>
      <c r="DV259" s="96"/>
      <c r="DW259" s="96"/>
      <c r="DX259" s="96"/>
      <c r="DY259" s="96"/>
      <c r="DZ259" s="96"/>
      <c r="EA259" s="96"/>
      <c r="EB259" s="96"/>
      <c r="EC259" s="96"/>
      <c r="ED259" s="96"/>
      <c r="EE259" s="96"/>
      <c r="EF259" s="96"/>
      <c r="EG259" s="96"/>
      <c r="EH259" s="96"/>
      <c r="EI259" s="96"/>
      <c r="EJ259" s="96"/>
      <c r="EK259" s="96"/>
      <c r="EL259" s="96"/>
      <c r="EM259" s="96"/>
      <c r="EN259" s="96"/>
      <c r="EO259" s="96"/>
      <c r="EP259" s="96"/>
      <c r="EQ259" s="96"/>
      <c r="ER259" s="96"/>
      <c r="ES259" s="96"/>
      <c r="ET259" s="96"/>
      <c r="EU259" s="96"/>
      <c r="EV259" s="96"/>
      <c r="EW259" s="96"/>
      <c r="EX259" s="96"/>
      <c r="EY259" s="96"/>
      <c r="EZ259" s="96"/>
      <c r="FA259" s="96"/>
      <c r="FB259" s="96"/>
      <c r="FC259" s="96"/>
      <c r="FD259" s="96"/>
      <c r="FE259" s="96"/>
      <c r="FF259" s="96"/>
      <c r="FG259" s="96"/>
      <c r="FH259" s="96"/>
      <c r="FI259" s="96"/>
      <c r="FJ259" s="96"/>
      <c r="FK259" s="96"/>
      <c r="FL259" s="96"/>
      <c r="FM259" s="96"/>
      <c r="FN259" s="96"/>
      <c r="FO259" s="96"/>
      <c r="FP259" s="96"/>
      <c r="FQ259" s="96"/>
      <c r="FR259" s="96"/>
      <c r="FS259" s="96"/>
      <c r="FT259" s="96"/>
      <c r="FU259" s="96"/>
      <c r="FV259" s="96"/>
      <c r="FW259" s="96"/>
      <c r="FX259" s="96"/>
      <c r="FY259" s="96"/>
      <c r="FZ259" s="96"/>
      <c r="GA259" s="96"/>
      <c r="GB259" s="96"/>
      <c r="GC259" s="96"/>
      <c r="GD259" s="96"/>
      <c r="GE259" s="96"/>
      <c r="GF259" s="96"/>
      <c r="GG259" s="96"/>
      <c r="GH259" s="96"/>
      <c r="GI259" s="96"/>
      <c r="GJ259" s="96"/>
      <c r="GK259" s="96"/>
      <c r="GL259" s="96"/>
      <c r="GM259" s="96"/>
      <c r="GN259" s="96"/>
      <c r="GO259" s="96"/>
    </row>
    <row r="260" spans="1:197" ht="12.75" customHeight="1">
      <c r="A260" s="339"/>
      <c r="B260" s="363"/>
      <c r="C260" s="365"/>
      <c r="D260" s="365"/>
      <c r="E260" s="346"/>
      <c r="F260" s="400"/>
      <c r="G260" s="371"/>
      <c r="H260" s="169"/>
      <c r="I260" s="159" t="s">
        <v>26</v>
      </c>
      <c r="J260" s="160">
        <f>SUM(J256:J259)</f>
        <v>403998</v>
      </c>
      <c r="K260" s="160">
        <f t="shared" ref="K260:M260" si="71">SUM(K256:K259)</f>
        <v>0</v>
      </c>
      <c r="L260" s="160">
        <f>SUM(L256:L259)</f>
        <v>0</v>
      </c>
      <c r="M260" s="160">
        <f t="shared" si="71"/>
        <v>0</v>
      </c>
      <c r="N260" s="161">
        <f>SUM(N256:N259)</f>
        <v>15000</v>
      </c>
      <c r="O260" s="161">
        <f>SUM(O256:O259)</f>
        <v>700000</v>
      </c>
      <c r="P260" s="161"/>
      <c r="Q260" s="161"/>
      <c r="R260" s="161"/>
      <c r="S260" s="161"/>
      <c r="T260" s="161"/>
      <c r="U260" s="161"/>
      <c r="V260" s="161"/>
      <c r="W260" s="350"/>
      <c r="X260" s="40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  <c r="CS260" s="96"/>
      <c r="CT260" s="96"/>
      <c r="CU260" s="96"/>
      <c r="CV260" s="96"/>
      <c r="CW260" s="96"/>
      <c r="CX260" s="96"/>
      <c r="CY260" s="96"/>
      <c r="CZ260" s="96"/>
      <c r="DA260" s="96"/>
      <c r="DB260" s="96"/>
      <c r="DC260" s="96"/>
      <c r="DD260" s="96"/>
      <c r="DE260" s="96"/>
      <c r="DF260" s="96"/>
      <c r="DG260" s="96"/>
      <c r="DH260" s="96"/>
      <c r="DI260" s="96"/>
      <c r="DJ260" s="96"/>
      <c r="DK260" s="96"/>
      <c r="DL260" s="96"/>
      <c r="DM260" s="96"/>
      <c r="DN260" s="96"/>
      <c r="DO260" s="96"/>
      <c r="DP260" s="96"/>
      <c r="DQ260" s="96"/>
      <c r="DR260" s="96"/>
      <c r="DS260" s="96"/>
      <c r="DT260" s="96"/>
      <c r="DU260" s="96"/>
      <c r="DV260" s="96"/>
      <c r="DW260" s="96"/>
      <c r="DX260" s="96"/>
      <c r="DY260" s="96"/>
      <c r="DZ260" s="96"/>
      <c r="EA260" s="96"/>
      <c r="EB260" s="96"/>
      <c r="EC260" s="96"/>
      <c r="ED260" s="96"/>
      <c r="EE260" s="96"/>
      <c r="EF260" s="96"/>
      <c r="EG260" s="96"/>
      <c r="EH260" s="96"/>
      <c r="EI260" s="96"/>
      <c r="EJ260" s="96"/>
      <c r="EK260" s="96"/>
      <c r="EL260" s="96"/>
      <c r="EM260" s="96"/>
      <c r="EN260" s="96"/>
      <c r="EO260" s="96"/>
      <c r="EP260" s="96"/>
      <c r="EQ260" s="96"/>
      <c r="ER260" s="96"/>
      <c r="ES260" s="96"/>
      <c r="ET260" s="96"/>
      <c r="EU260" s="96"/>
      <c r="EV260" s="96"/>
      <c r="EW260" s="96"/>
      <c r="EX260" s="96"/>
      <c r="EY260" s="96"/>
      <c r="EZ260" s="96"/>
      <c r="FA260" s="96"/>
      <c r="FB260" s="96"/>
      <c r="FC260" s="96"/>
      <c r="FD260" s="96"/>
      <c r="FE260" s="96"/>
      <c r="FF260" s="96"/>
      <c r="FG260" s="96"/>
      <c r="FH260" s="96"/>
      <c r="FI260" s="96"/>
      <c r="FJ260" s="96"/>
      <c r="FK260" s="96"/>
      <c r="FL260" s="96"/>
      <c r="FM260" s="96"/>
      <c r="FN260" s="96"/>
      <c r="FO260" s="96"/>
      <c r="FP260" s="96"/>
      <c r="FQ260" s="96"/>
      <c r="FR260" s="96"/>
      <c r="FS260" s="96"/>
      <c r="FT260" s="96"/>
      <c r="FU260" s="96"/>
      <c r="FV260" s="96"/>
      <c r="FW260" s="96"/>
      <c r="FX260" s="96"/>
      <c r="FY260" s="96"/>
      <c r="FZ260" s="96"/>
      <c r="GA260" s="96"/>
      <c r="GB260" s="96"/>
      <c r="GC260" s="96"/>
      <c r="GD260" s="96"/>
      <c r="GE260" s="96"/>
      <c r="GF260" s="96"/>
      <c r="GG260" s="96"/>
      <c r="GH260" s="96"/>
      <c r="GI260" s="96"/>
      <c r="GJ260" s="96"/>
      <c r="GK260" s="96"/>
      <c r="GL260" s="96"/>
      <c r="GM260" s="96"/>
      <c r="GN260" s="96"/>
      <c r="GO260" s="96"/>
    </row>
    <row r="261" spans="1:197" ht="15" hidden="1" customHeight="1">
      <c r="A261" s="339">
        <v>10</v>
      </c>
      <c r="B261" s="504" t="s">
        <v>225</v>
      </c>
      <c r="C261" s="415">
        <v>2008</v>
      </c>
      <c r="D261" s="357">
        <v>2032</v>
      </c>
      <c r="E261" s="346" t="s">
        <v>251</v>
      </c>
      <c r="F261" s="400"/>
      <c r="G261" s="371">
        <v>60016</v>
      </c>
      <c r="H261" s="153">
        <v>6050</v>
      </c>
      <c r="I261" s="154" t="s">
        <v>28</v>
      </c>
      <c r="J261" s="163">
        <v>330510</v>
      </c>
      <c r="K261" s="163">
        <v>45000</v>
      </c>
      <c r="L261" s="163"/>
      <c r="M261" s="155"/>
      <c r="N261" s="155"/>
      <c r="O261" s="187"/>
      <c r="P261" s="187"/>
      <c r="Q261" s="187"/>
      <c r="R261" s="187">
        <v>0</v>
      </c>
      <c r="S261" s="187"/>
      <c r="T261" s="187"/>
      <c r="U261" s="187"/>
      <c r="V261" s="187"/>
      <c r="W261" s="350">
        <f>SUM(L265:V265)</f>
        <v>0</v>
      </c>
      <c r="X261" s="140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  <c r="CS261" s="96"/>
      <c r="CT261" s="96"/>
      <c r="CU261" s="96"/>
      <c r="CV261" s="96"/>
      <c r="CW261" s="96"/>
      <c r="CX261" s="96"/>
      <c r="CY261" s="96"/>
      <c r="CZ261" s="96"/>
      <c r="DA261" s="96"/>
      <c r="DB261" s="96"/>
      <c r="DC261" s="96"/>
      <c r="DD261" s="96"/>
      <c r="DE261" s="96"/>
      <c r="DF261" s="96"/>
      <c r="DG261" s="96"/>
      <c r="DH261" s="96"/>
      <c r="DI261" s="96"/>
      <c r="DJ261" s="96"/>
      <c r="DK261" s="96"/>
      <c r="DL261" s="96"/>
      <c r="DM261" s="96"/>
      <c r="DN261" s="96"/>
      <c r="DO261" s="96"/>
      <c r="DP261" s="96"/>
      <c r="DQ261" s="96"/>
      <c r="DR261" s="96"/>
      <c r="DS261" s="96"/>
      <c r="DT261" s="96"/>
      <c r="DU261" s="96"/>
      <c r="DV261" s="96"/>
      <c r="DW261" s="96"/>
      <c r="DX261" s="96"/>
      <c r="DY261" s="96"/>
      <c r="DZ261" s="96"/>
      <c r="EA261" s="96"/>
      <c r="EB261" s="96"/>
      <c r="EC261" s="96"/>
      <c r="ED261" s="96"/>
      <c r="EE261" s="96"/>
      <c r="EF261" s="96"/>
      <c r="EG261" s="96"/>
      <c r="EH261" s="96"/>
      <c r="EI261" s="96"/>
      <c r="EJ261" s="96"/>
      <c r="EK261" s="96"/>
      <c r="EL261" s="96"/>
      <c r="EM261" s="96"/>
      <c r="EN261" s="96"/>
      <c r="EO261" s="96"/>
      <c r="EP261" s="96"/>
      <c r="EQ261" s="96"/>
      <c r="ER261" s="96"/>
      <c r="ES261" s="96"/>
      <c r="ET261" s="96"/>
      <c r="EU261" s="96"/>
      <c r="EV261" s="96"/>
      <c r="EW261" s="96"/>
      <c r="EX261" s="96"/>
      <c r="EY261" s="96"/>
      <c r="EZ261" s="96"/>
      <c r="FA261" s="96"/>
      <c r="FB261" s="96"/>
      <c r="FC261" s="96"/>
      <c r="FD261" s="96"/>
      <c r="FE261" s="96"/>
      <c r="FF261" s="96"/>
      <c r="FG261" s="96"/>
      <c r="FH261" s="96"/>
      <c r="FI261" s="96"/>
      <c r="FJ261" s="96"/>
      <c r="FK261" s="96"/>
      <c r="FL261" s="96"/>
      <c r="FM261" s="96"/>
      <c r="FN261" s="96"/>
      <c r="FO261" s="96"/>
      <c r="FP261" s="96"/>
      <c r="FQ261" s="96"/>
      <c r="FR261" s="96"/>
      <c r="FS261" s="96"/>
      <c r="FT261" s="96"/>
      <c r="FU261" s="96"/>
      <c r="FV261" s="96"/>
      <c r="FW261" s="96"/>
      <c r="FX261" s="96"/>
      <c r="FY261" s="96"/>
      <c r="FZ261" s="96"/>
      <c r="GA261" s="96"/>
      <c r="GB261" s="96"/>
      <c r="GC261" s="96"/>
      <c r="GD261" s="96"/>
      <c r="GE261" s="96"/>
      <c r="GF261" s="96"/>
      <c r="GG261" s="96"/>
      <c r="GH261" s="96"/>
      <c r="GI261" s="96"/>
      <c r="GJ261" s="96"/>
      <c r="GK261" s="96"/>
      <c r="GL261" s="96"/>
      <c r="GM261" s="96"/>
      <c r="GN261" s="96"/>
      <c r="GO261" s="96"/>
    </row>
    <row r="262" spans="1:197" ht="15" hidden="1" customHeight="1">
      <c r="A262" s="339"/>
      <c r="B262" s="504"/>
      <c r="C262" s="415"/>
      <c r="D262" s="357"/>
      <c r="E262" s="346"/>
      <c r="F262" s="400"/>
      <c r="G262" s="371"/>
      <c r="H262" s="153"/>
      <c r="I262" s="154" t="s">
        <v>31</v>
      </c>
      <c r="J262" s="163"/>
      <c r="K262" s="163"/>
      <c r="L262" s="163"/>
      <c r="M262" s="155"/>
      <c r="N262" s="155"/>
      <c r="O262" s="187"/>
      <c r="P262" s="187"/>
      <c r="Q262" s="187"/>
      <c r="R262" s="187"/>
      <c r="S262" s="187"/>
      <c r="T262" s="187"/>
      <c r="U262" s="187"/>
      <c r="V262" s="187"/>
      <c r="W262" s="350"/>
      <c r="X262" s="40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  <c r="CS262" s="96"/>
      <c r="CT262" s="96"/>
      <c r="CU262" s="96"/>
      <c r="CV262" s="96"/>
      <c r="CW262" s="96"/>
      <c r="CX262" s="96"/>
      <c r="CY262" s="96"/>
      <c r="CZ262" s="96"/>
      <c r="DA262" s="96"/>
      <c r="DB262" s="96"/>
      <c r="DC262" s="96"/>
      <c r="DD262" s="96"/>
      <c r="DE262" s="96"/>
      <c r="DF262" s="96"/>
      <c r="DG262" s="96"/>
      <c r="DH262" s="96"/>
      <c r="DI262" s="96"/>
      <c r="DJ262" s="96"/>
      <c r="DK262" s="96"/>
      <c r="DL262" s="96"/>
      <c r="DM262" s="96"/>
      <c r="DN262" s="96"/>
      <c r="DO262" s="96"/>
      <c r="DP262" s="96"/>
      <c r="DQ262" s="96"/>
      <c r="DR262" s="96"/>
      <c r="DS262" s="96"/>
      <c r="DT262" s="96"/>
      <c r="DU262" s="96"/>
      <c r="DV262" s="96"/>
      <c r="DW262" s="96"/>
      <c r="DX262" s="96"/>
      <c r="DY262" s="96"/>
      <c r="DZ262" s="96"/>
      <c r="EA262" s="96"/>
      <c r="EB262" s="96"/>
      <c r="EC262" s="96"/>
      <c r="ED262" s="96"/>
      <c r="EE262" s="96"/>
      <c r="EF262" s="96"/>
      <c r="EG262" s="96"/>
      <c r="EH262" s="96"/>
      <c r="EI262" s="96"/>
      <c r="EJ262" s="96"/>
      <c r="EK262" s="96"/>
      <c r="EL262" s="96"/>
      <c r="EM262" s="96"/>
      <c r="EN262" s="96"/>
      <c r="EO262" s="96"/>
      <c r="EP262" s="96"/>
      <c r="EQ262" s="96"/>
      <c r="ER262" s="96"/>
      <c r="ES262" s="96"/>
      <c r="ET262" s="96"/>
      <c r="EU262" s="96"/>
      <c r="EV262" s="96"/>
      <c r="EW262" s="96"/>
      <c r="EX262" s="96"/>
      <c r="EY262" s="96"/>
      <c r="EZ262" s="96"/>
      <c r="FA262" s="96"/>
      <c r="FB262" s="96"/>
      <c r="FC262" s="96"/>
      <c r="FD262" s="96"/>
      <c r="FE262" s="96"/>
      <c r="FF262" s="96"/>
      <c r="FG262" s="96"/>
      <c r="FH262" s="96"/>
      <c r="FI262" s="96"/>
      <c r="FJ262" s="96"/>
      <c r="FK262" s="96"/>
      <c r="FL262" s="96"/>
      <c r="FM262" s="96"/>
      <c r="FN262" s="96"/>
      <c r="FO262" s="96"/>
      <c r="FP262" s="96"/>
      <c r="FQ262" s="96"/>
      <c r="FR262" s="96"/>
      <c r="FS262" s="96"/>
      <c r="FT262" s="96"/>
      <c r="FU262" s="96"/>
      <c r="FV262" s="96"/>
      <c r="FW262" s="96"/>
      <c r="FX262" s="96"/>
      <c r="FY262" s="96"/>
      <c r="FZ262" s="96"/>
      <c r="GA262" s="96"/>
      <c r="GB262" s="96"/>
      <c r="GC262" s="96"/>
      <c r="GD262" s="96"/>
      <c r="GE262" s="96"/>
      <c r="GF262" s="96"/>
      <c r="GG262" s="96"/>
      <c r="GH262" s="96"/>
      <c r="GI262" s="96"/>
      <c r="GJ262" s="96"/>
      <c r="GK262" s="96"/>
      <c r="GL262" s="96"/>
      <c r="GM262" s="96"/>
      <c r="GN262" s="96"/>
      <c r="GO262" s="96"/>
    </row>
    <row r="263" spans="1:197" ht="15" hidden="1" customHeight="1">
      <c r="A263" s="339"/>
      <c r="B263" s="504"/>
      <c r="C263" s="415"/>
      <c r="D263" s="357"/>
      <c r="E263" s="346"/>
      <c r="F263" s="400"/>
      <c r="G263" s="371"/>
      <c r="H263" s="153"/>
      <c r="I263" s="154" t="s">
        <v>30</v>
      </c>
      <c r="J263" s="157"/>
      <c r="K263" s="157"/>
      <c r="L263" s="157"/>
      <c r="M263" s="157"/>
      <c r="N263" s="157"/>
      <c r="O263" s="217"/>
      <c r="P263" s="217"/>
      <c r="Q263" s="217"/>
      <c r="R263" s="217"/>
      <c r="S263" s="217"/>
      <c r="T263" s="217"/>
      <c r="U263" s="217"/>
      <c r="V263" s="217"/>
      <c r="W263" s="350"/>
      <c r="X263" s="40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6"/>
      <c r="DD263" s="96"/>
      <c r="DE263" s="96"/>
      <c r="DF263" s="96"/>
      <c r="DG263" s="96"/>
      <c r="DH263" s="96"/>
      <c r="DI263" s="96"/>
      <c r="DJ263" s="96"/>
      <c r="DK263" s="96"/>
      <c r="DL263" s="96"/>
      <c r="DM263" s="96"/>
      <c r="DN263" s="96"/>
      <c r="DO263" s="96"/>
      <c r="DP263" s="96"/>
      <c r="DQ263" s="96"/>
      <c r="DR263" s="96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6"/>
      <c r="EI263" s="96"/>
      <c r="EJ263" s="96"/>
      <c r="EK263" s="96"/>
      <c r="EL263" s="96"/>
      <c r="EM263" s="96"/>
      <c r="EN263" s="96"/>
      <c r="EO263" s="96"/>
      <c r="EP263" s="96"/>
      <c r="EQ263" s="96"/>
      <c r="ER263" s="96"/>
      <c r="ES263" s="96"/>
      <c r="ET263" s="96"/>
      <c r="EU263" s="96"/>
      <c r="EV263" s="96"/>
      <c r="EW263" s="96"/>
      <c r="EX263" s="96"/>
      <c r="EY263" s="96"/>
      <c r="EZ263" s="96"/>
      <c r="FA263" s="96"/>
      <c r="FB263" s="96"/>
      <c r="FC263" s="96"/>
      <c r="FD263" s="96"/>
      <c r="FE263" s="96"/>
      <c r="FF263" s="96"/>
      <c r="FG263" s="96"/>
      <c r="FH263" s="96"/>
      <c r="FI263" s="96"/>
      <c r="FJ263" s="96"/>
      <c r="FK263" s="96"/>
      <c r="FL263" s="96"/>
      <c r="FM263" s="96"/>
      <c r="FN263" s="96"/>
      <c r="FO263" s="96"/>
      <c r="FP263" s="96"/>
      <c r="FQ263" s="96"/>
      <c r="FR263" s="96"/>
      <c r="FS263" s="96"/>
      <c r="FT263" s="96"/>
      <c r="FU263" s="96"/>
      <c r="FV263" s="96"/>
      <c r="FW263" s="96"/>
      <c r="FX263" s="96"/>
      <c r="FY263" s="96"/>
      <c r="FZ263" s="96"/>
      <c r="GA263" s="96"/>
      <c r="GB263" s="96"/>
      <c r="GC263" s="96"/>
      <c r="GD263" s="96"/>
      <c r="GE263" s="96"/>
      <c r="GF263" s="96"/>
      <c r="GG263" s="96"/>
      <c r="GH263" s="96"/>
      <c r="GI263" s="96"/>
      <c r="GJ263" s="96"/>
      <c r="GK263" s="96"/>
      <c r="GL263" s="96"/>
      <c r="GM263" s="96"/>
      <c r="GN263" s="96"/>
      <c r="GO263" s="96"/>
    </row>
    <row r="264" spans="1:197" ht="15" hidden="1" customHeight="1">
      <c r="A264" s="339"/>
      <c r="B264" s="504"/>
      <c r="C264" s="415"/>
      <c r="D264" s="357"/>
      <c r="E264" s="346"/>
      <c r="F264" s="400"/>
      <c r="G264" s="371"/>
      <c r="H264" s="153"/>
      <c r="I264" s="165" t="s">
        <v>119</v>
      </c>
      <c r="J264" s="155"/>
      <c r="K264" s="155"/>
      <c r="L264" s="155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350"/>
      <c r="X264" s="40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6"/>
      <c r="CY264" s="96"/>
      <c r="CZ264" s="96"/>
      <c r="DA264" s="96"/>
      <c r="DB264" s="96"/>
      <c r="DC264" s="96"/>
      <c r="DD264" s="96"/>
      <c r="DE264" s="96"/>
      <c r="DF264" s="96"/>
      <c r="DG264" s="96"/>
      <c r="DH264" s="96"/>
      <c r="DI264" s="96"/>
      <c r="DJ264" s="96"/>
      <c r="DK264" s="96"/>
      <c r="DL264" s="96"/>
      <c r="DM264" s="96"/>
      <c r="DN264" s="96"/>
      <c r="DO264" s="96"/>
      <c r="DP264" s="96"/>
      <c r="DQ264" s="96"/>
      <c r="DR264" s="96"/>
      <c r="DS264" s="96"/>
      <c r="DT264" s="96"/>
      <c r="DU264" s="96"/>
      <c r="DV264" s="96"/>
      <c r="DW264" s="96"/>
      <c r="DX264" s="96"/>
      <c r="DY264" s="96"/>
      <c r="DZ264" s="96"/>
      <c r="EA264" s="96"/>
      <c r="EB264" s="96"/>
      <c r="EC264" s="96"/>
      <c r="ED264" s="96"/>
      <c r="EE264" s="96"/>
      <c r="EF264" s="96"/>
      <c r="EG264" s="96"/>
      <c r="EH264" s="96"/>
      <c r="EI264" s="96"/>
      <c r="EJ264" s="96"/>
      <c r="EK264" s="96"/>
      <c r="EL264" s="96"/>
      <c r="EM264" s="96"/>
      <c r="EN264" s="96"/>
      <c r="EO264" s="96"/>
      <c r="EP264" s="96"/>
      <c r="EQ264" s="96"/>
      <c r="ER264" s="96"/>
      <c r="ES264" s="96"/>
      <c r="ET264" s="96"/>
      <c r="EU264" s="96"/>
      <c r="EV264" s="96"/>
      <c r="EW264" s="96"/>
      <c r="EX264" s="96"/>
      <c r="EY264" s="96"/>
      <c r="EZ264" s="96"/>
      <c r="FA264" s="96"/>
      <c r="FB264" s="96"/>
      <c r="FC264" s="96"/>
      <c r="FD264" s="96"/>
      <c r="FE264" s="96"/>
      <c r="FF264" s="96"/>
      <c r="FG264" s="96"/>
      <c r="FH264" s="96"/>
      <c r="FI264" s="96"/>
      <c r="FJ264" s="96"/>
      <c r="FK264" s="96"/>
      <c r="FL264" s="96"/>
      <c r="FM264" s="96"/>
      <c r="FN264" s="96"/>
      <c r="FO264" s="96"/>
      <c r="FP264" s="96"/>
      <c r="FQ264" s="96"/>
      <c r="FR264" s="96"/>
      <c r="FS264" s="96"/>
      <c r="FT264" s="96"/>
      <c r="FU264" s="96"/>
      <c r="FV264" s="96"/>
      <c r="FW264" s="96"/>
      <c r="FX264" s="96"/>
      <c r="FY264" s="96"/>
      <c r="FZ264" s="96"/>
      <c r="GA264" s="96"/>
      <c r="GB264" s="96"/>
      <c r="GC264" s="96"/>
      <c r="GD264" s="96"/>
      <c r="GE264" s="96"/>
      <c r="GF264" s="96"/>
      <c r="GG264" s="96"/>
      <c r="GH264" s="96"/>
      <c r="GI264" s="96"/>
      <c r="GJ264" s="96"/>
      <c r="GK264" s="96"/>
      <c r="GL264" s="96"/>
      <c r="GM264" s="96"/>
      <c r="GN264" s="96"/>
      <c r="GO264" s="96"/>
    </row>
    <row r="265" spans="1:197" ht="12.75" hidden="1" customHeight="1">
      <c r="A265" s="339"/>
      <c r="B265" s="504"/>
      <c r="C265" s="415"/>
      <c r="D265" s="357"/>
      <c r="E265" s="346"/>
      <c r="F265" s="400"/>
      <c r="G265" s="371"/>
      <c r="H265" s="153"/>
      <c r="I265" s="159" t="s">
        <v>26</v>
      </c>
      <c r="J265" s="160">
        <f t="shared" ref="J265:V265" si="72">SUM(J261:J264)</f>
        <v>330510</v>
      </c>
      <c r="K265" s="160">
        <f t="shared" si="72"/>
        <v>45000</v>
      </c>
      <c r="L265" s="160">
        <f t="shared" si="72"/>
        <v>0</v>
      </c>
      <c r="M265" s="218">
        <f t="shared" si="72"/>
        <v>0</v>
      </c>
      <c r="N265" s="218">
        <f>SUM(N261:N264)</f>
        <v>0</v>
      </c>
      <c r="O265" s="218">
        <f t="shared" si="72"/>
        <v>0</v>
      </c>
      <c r="P265" s="218">
        <f t="shared" si="72"/>
        <v>0</v>
      </c>
      <c r="Q265" s="218">
        <f t="shared" si="72"/>
        <v>0</v>
      </c>
      <c r="R265" s="218">
        <f t="shared" si="72"/>
        <v>0</v>
      </c>
      <c r="S265" s="218">
        <f t="shared" si="72"/>
        <v>0</v>
      </c>
      <c r="T265" s="218">
        <f t="shared" si="72"/>
        <v>0</v>
      </c>
      <c r="U265" s="218">
        <f t="shared" si="72"/>
        <v>0</v>
      </c>
      <c r="V265" s="218">
        <f t="shared" si="72"/>
        <v>0</v>
      </c>
      <c r="W265" s="350"/>
      <c r="X265" s="40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  <c r="CS265" s="96"/>
      <c r="CT265" s="96"/>
      <c r="CU265" s="96"/>
      <c r="CV265" s="96"/>
      <c r="CW265" s="96"/>
      <c r="CX265" s="96"/>
      <c r="CY265" s="96"/>
      <c r="CZ265" s="96"/>
      <c r="DA265" s="96"/>
      <c r="DB265" s="96"/>
      <c r="DC265" s="96"/>
      <c r="DD265" s="96"/>
      <c r="DE265" s="96"/>
      <c r="DF265" s="96"/>
      <c r="DG265" s="96"/>
      <c r="DH265" s="96"/>
      <c r="DI265" s="96"/>
      <c r="DJ265" s="96"/>
      <c r="DK265" s="96"/>
      <c r="DL265" s="96"/>
      <c r="DM265" s="96"/>
      <c r="DN265" s="96"/>
      <c r="DO265" s="96"/>
      <c r="DP265" s="96"/>
      <c r="DQ265" s="96"/>
      <c r="DR265" s="96"/>
      <c r="DS265" s="96"/>
      <c r="DT265" s="96"/>
      <c r="DU265" s="96"/>
      <c r="DV265" s="96"/>
      <c r="DW265" s="96"/>
      <c r="DX265" s="96"/>
      <c r="DY265" s="96"/>
      <c r="DZ265" s="96"/>
      <c r="EA265" s="96"/>
      <c r="EB265" s="96"/>
      <c r="EC265" s="96"/>
      <c r="ED265" s="96"/>
      <c r="EE265" s="96"/>
      <c r="EF265" s="96"/>
      <c r="EG265" s="96"/>
      <c r="EH265" s="96"/>
      <c r="EI265" s="96"/>
      <c r="EJ265" s="96"/>
      <c r="EK265" s="96"/>
      <c r="EL265" s="96"/>
      <c r="EM265" s="96"/>
      <c r="EN265" s="96"/>
      <c r="EO265" s="96"/>
      <c r="EP265" s="96"/>
      <c r="EQ265" s="96"/>
      <c r="ER265" s="96"/>
      <c r="ES265" s="96"/>
      <c r="ET265" s="96"/>
      <c r="EU265" s="96"/>
      <c r="EV265" s="96"/>
      <c r="EW265" s="96"/>
      <c r="EX265" s="96"/>
      <c r="EY265" s="96"/>
      <c r="EZ265" s="96"/>
      <c r="FA265" s="96"/>
      <c r="FB265" s="96"/>
      <c r="FC265" s="96"/>
      <c r="FD265" s="96"/>
      <c r="FE265" s="96"/>
      <c r="FF265" s="96"/>
      <c r="FG265" s="96"/>
      <c r="FH265" s="96"/>
      <c r="FI265" s="96"/>
      <c r="FJ265" s="96"/>
      <c r="FK265" s="96"/>
      <c r="FL265" s="96"/>
      <c r="FM265" s="96"/>
      <c r="FN265" s="96"/>
      <c r="FO265" s="96"/>
      <c r="FP265" s="96"/>
      <c r="FQ265" s="96"/>
      <c r="FR265" s="96"/>
      <c r="FS265" s="96"/>
      <c r="FT265" s="96"/>
      <c r="FU265" s="96"/>
      <c r="FV265" s="96"/>
      <c r="FW265" s="96"/>
      <c r="FX265" s="96"/>
      <c r="FY265" s="96"/>
      <c r="FZ265" s="96"/>
      <c r="GA265" s="96"/>
      <c r="GB265" s="96"/>
      <c r="GC265" s="96"/>
      <c r="GD265" s="96"/>
      <c r="GE265" s="96"/>
      <c r="GF265" s="96"/>
      <c r="GG265" s="96"/>
      <c r="GH265" s="96"/>
      <c r="GI265" s="96"/>
      <c r="GJ265" s="96"/>
      <c r="GK265" s="96"/>
      <c r="GL265" s="96"/>
      <c r="GM265" s="96"/>
      <c r="GN265" s="96"/>
      <c r="GO265" s="96"/>
    </row>
    <row r="266" spans="1:197" ht="12" customHeight="1">
      <c r="A266" s="339">
        <v>7</v>
      </c>
      <c r="B266" s="363" t="s">
        <v>226</v>
      </c>
      <c r="C266" s="415">
        <v>2014</v>
      </c>
      <c r="D266" s="365">
        <v>2031</v>
      </c>
      <c r="E266" s="346" t="s">
        <v>251</v>
      </c>
      <c r="F266" s="400">
        <f>360877+W266</f>
        <v>2860877</v>
      </c>
      <c r="G266" s="441">
        <v>60016</v>
      </c>
      <c r="H266" s="153">
        <v>6050</v>
      </c>
      <c r="I266" s="154" t="s">
        <v>28</v>
      </c>
      <c r="J266" s="156"/>
      <c r="K266" s="163">
        <v>97000</v>
      </c>
      <c r="L266" s="163"/>
      <c r="M266" s="163"/>
      <c r="N266" s="242"/>
      <c r="O266" s="163">
        <v>800000</v>
      </c>
      <c r="P266" s="163">
        <v>300000</v>
      </c>
      <c r="Q266" s="163">
        <v>200000</v>
      </c>
      <c r="R266" s="163">
        <v>500000</v>
      </c>
      <c r="S266" s="163">
        <v>700000</v>
      </c>
      <c r="T266" s="163">
        <v>0</v>
      </c>
      <c r="U266" s="163"/>
      <c r="V266" s="156"/>
      <c r="W266" s="350">
        <f>SUM(L270:V270)</f>
        <v>2500000</v>
      </c>
      <c r="X266" s="140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  <c r="CS266" s="96"/>
      <c r="CT266" s="96"/>
      <c r="CU266" s="96"/>
      <c r="CV266" s="96"/>
      <c r="CW266" s="96"/>
      <c r="CX266" s="96"/>
      <c r="CY266" s="96"/>
      <c r="CZ266" s="96"/>
      <c r="DA266" s="96"/>
      <c r="DB266" s="96"/>
      <c r="DC266" s="96"/>
      <c r="DD266" s="96"/>
      <c r="DE266" s="96"/>
      <c r="DF266" s="96"/>
      <c r="DG266" s="96"/>
      <c r="DH266" s="96"/>
      <c r="DI266" s="96"/>
      <c r="DJ266" s="96"/>
      <c r="DK266" s="96"/>
      <c r="DL266" s="96"/>
      <c r="DM266" s="96"/>
      <c r="DN266" s="96"/>
      <c r="DO266" s="96"/>
      <c r="DP266" s="96"/>
      <c r="DQ266" s="96"/>
      <c r="DR266" s="96"/>
      <c r="DS266" s="96"/>
      <c r="DT266" s="96"/>
      <c r="DU266" s="96"/>
      <c r="DV266" s="96"/>
      <c r="DW266" s="96"/>
      <c r="DX266" s="96"/>
      <c r="DY266" s="96"/>
      <c r="DZ266" s="96"/>
      <c r="EA266" s="96"/>
      <c r="EB266" s="96"/>
      <c r="EC266" s="96"/>
      <c r="ED266" s="96"/>
      <c r="EE266" s="96"/>
      <c r="EF266" s="96"/>
      <c r="EG266" s="96"/>
      <c r="EH266" s="96"/>
      <c r="EI266" s="96"/>
      <c r="EJ266" s="96"/>
      <c r="EK266" s="96"/>
      <c r="EL266" s="96"/>
      <c r="EM266" s="96"/>
      <c r="EN266" s="96"/>
      <c r="EO266" s="96"/>
      <c r="EP266" s="96"/>
      <c r="EQ266" s="96"/>
      <c r="ER266" s="96"/>
      <c r="ES266" s="96"/>
      <c r="ET266" s="96"/>
      <c r="EU266" s="96"/>
      <c r="EV266" s="96"/>
      <c r="EW266" s="96"/>
      <c r="EX266" s="96"/>
      <c r="EY266" s="96"/>
      <c r="EZ266" s="96"/>
      <c r="FA266" s="96"/>
      <c r="FB266" s="96"/>
      <c r="FC266" s="96"/>
      <c r="FD266" s="96"/>
      <c r="FE266" s="96"/>
      <c r="FF266" s="96"/>
      <c r="FG266" s="96"/>
      <c r="FH266" s="96"/>
      <c r="FI266" s="96"/>
      <c r="FJ266" s="96"/>
      <c r="FK266" s="96"/>
      <c r="FL266" s="96"/>
      <c r="FM266" s="96"/>
      <c r="FN266" s="96"/>
      <c r="FO266" s="96"/>
      <c r="FP266" s="96"/>
      <c r="FQ266" s="96"/>
      <c r="FR266" s="96"/>
      <c r="FS266" s="96"/>
      <c r="FT266" s="96"/>
      <c r="FU266" s="96"/>
      <c r="FV266" s="96"/>
      <c r="FW266" s="96"/>
      <c r="FX266" s="96"/>
      <c r="FY266" s="96"/>
      <c r="FZ266" s="96"/>
      <c r="GA266" s="96"/>
      <c r="GB266" s="96"/>
      <c r="GC266" s="96"/>
      <c r="GD266" s="96"/>
      <c r="GE266" s="96"/>
      <c r="GF266" s="96"/>
      <c r="GG266" s="96"/>
      <c r="GH266" s="96"/>
      <c r="GI266" s="96"/>
      <c r="GJ266" s="96"/>
      <c r="GK266" s="96"/>
      <c r="GL266" s="96"/>
      <c r="GM266" s="96"/>
      <c r="GN266" s="96"/>
      <c r="GO266" s="96"/>
    </row>
    <row r="267" spans="1:197" ht="12" customHeight="1">
      <c r="A267" s="339"/>
      <c r="B267" s="363"/>
      <c r="C267" s="415"/>
      <c r="D267" s="365"/>
      <c r="E267" s="346"/>
      <c r="F267" s="400"/>
      <c r="G267" s="441"/>
      <c r="H267" s="153"/>
      <c r="I267" s="154" t="s">
        <v>31</v>
      </c>
      <c r="J267" s="156"/>
      <c r="K267" s="156"/>
      <c r="L267" s="156"/>
      <c r="M267" s="156"/>
      <c r="N267" s="163"/>
      <c r="O267" s="163"/>
      <c r="P267" s="163"/>
      <c r="Q267" s="163"/>
      <c r="R267" s="163"/>
      <c r="S267" s="163"/>
      <c r="T267" s="163"/>
      <c r="U267" s="156"/>
      <c r="V267" s="156"/>
      <c r="W267" s="350"/>
      <c r="X267" s="40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  <c r="CS267" s="96"/>
      <c r="CT267" s="96"/>
      <c r="CU267" s="96"/>
      <c r="CV267" s="96"/>
      <c r="CW267" s="96"/>
      <c r="CX267" s="96"/>
      <c r="CY267" s="96"/>
      <c r="CZ267" s="96"/>
      <c r="DA267" s="96"/>
      <c r="DB267" s="96"/>
      <c r="DC267" s="96"/>
      <c r="DD267" s="96"/>
      <c r="DE267" s="96"/>
      <c r="DF267" s="96"/>
      <c r="DG267" s="96"/>
      <c r="DH267" s="96"/>
      <c r="DI267" s="96"/>
      <c r="DJ267" s="96"/>
      <c r="DK267" s="96"/>
      <c r="DL267" s="96"/>
      <c r="DM267" s="96"/>
      <c r="DN267" s="96"/>
      <c r="DO267" s="96"/>
      <c r="DP267" s="96"/>
      <c r="DQ267" s="96"/>
      <c r="DR267" s="96"/>
      <c r="DS267" s="96"/>
      <c r="DT267" s="96"/>
      <c r="DU267" s="96"/>
      <c r="DV267" s="96"/>
      <c r="DW267" s="96"/>
      <c r="DX267" s="96"/>
      <c r="DY267" s="96"/>
      <c r="DZ267" s="96"/>
      <c r="EA267" s="96"/>
      <c r="EB267" s="96"/>
      <c r="EC267" s="96"/>
      <c r="ED267" s="96"/>
      <c r="EE267" s="96"/>
      <c r="EF267" s="96"/>
      <c r="EG267" s="96"/>
      <c r="EH267" s="96"/>
      <c r="EI267" s="96"/>
      <c r="EJ267" s="96"/>
      <c r="EK267" s="96"/>
      <c r="EL267" s="96"/>
      <c r="EM267" s="96"/>
      <c r="EN267" s="96"/>
      <c r="EO267" s="96"/>
      <c r="EP267" s="96"/>
      <c r="EQ267" s="96"/>
      <c r="ER267" s="96"/>
      <c r="ES267" s="96"/>
      <c r="ET267" s="96"/>
      <c r="EU267" s="96"/>
      <c r="EV267" s="96"/>
      <c r="EW267" s="96"/>
      <c r="EX267" s="96"/>
      <c r="EY267" s="96"/>
      <c r="EZ267" s="96"/>
      <c r="FA267" s="96"/>
      <c r="FB267" s="96"/>
      <c r="FC267" s="96"/>
      <c r="FD267" s="96"/>
      <c r="FE267" s="96"/>
      <c r="FF267" s="96"/>
      <c r="FG267" s="96"/>
      <c r="FH267" s="96"/>
      <c r="FI267" s="96"/>
      <c r="FJ267" s="96"/>
      <c r="FK267" s="96"/>
      <c r="FL267" s="96"/>
      <c r="FM267" s="96"/>
      <c r="FN267" s="96"/>
      <c r="FO267" s="96"/>
      <c r="FP267" s="96"/>
      <c r="FQ267" s="96"/>
      <c r="FR267" s="96"/>
      <c r="FS267" s="96"/>
      <c r="FT267" s="96"/>
      <c r="FU267" s="96"/>
      <c r="FV267" s="96"/>
      <c r="FW267" s="96"/>
      <c r="FX267" s="96"/>
      <c r="FY267" s="96"/>
      <c r="FZ267" s="96"/>
      <c r="GA267" s="96"/>
      <c r="GB267" s="96"/>
      <c r="GC267" s="96"/>
      <c r="GD267" s="96"/>
      <c r="GE267" s="96"/>
      <c r="GF267" s="96"/>
      <c r="GG267" s="96"/>
      <c r="GH267" s="96"/>
      <c r="GI267" s="96"/>
      <c r="GJ267" s="96"/>
      <c r="GK267" s="96"/>
      <c r="GL267" s="96"/>
      <c r="GM267" s="96"/>
      <c r="GN267" s="96"/>
      <c r="GO267" s="96"/>
    </row>
    <row r="268" spans="1:197" ht="12" customHeight="1">
      <c r="A268" s="339"/>
      <c r="B268" s="363"/>
      <c r="C268" s="415"/>
      <c r="D268" s="365"/>
      <c r="E268" s="346"/>
      <c r="F268" s="400"/>
      <c r="G268" s="441"/>
      <c r="H268" s="153"/>
      <c r="I268" s="154" t="s">
        <v>30</v>
      </c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350"/>
      <c r="X268" s="40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  <c r="CS268" s="96"/>
      <c r="CT268" s="96"/>
      <c r="CU268" s="96"/>
      <c r="CV268" s="96"/>
      <c r="CW268" s="96"/>
      <c r="CX268" s="96"/>
      <c r="CY268" s="96"/>
      <c r="CZ268" s="96"/>
      <c r="DA268" s="96"/>
      <c r="DB268" s="96"/>
      <c r="DC268" s="96"/>
      <c r="DD268" s="96"/>
      <c r="DE268" s="96"/>
      <c r="DF268" s="96"/>
      <c r="DG268" s="96"/>
      <c r="DH268" s="96"/>
      <c r="DI268" s="96"/>
      <c r="DJ268" s="96"/>
      <c r="DK268" s="96"/>
      <c r="DL268" s="96"/>
      <c r="DM268" s="96"/>
      <c r="DN268" s="96"/>
      <c r="DO268" s="96"/>
      <c r="DP268" s="96"/>
      <c r="DQ268" s="96"/>
      <c r="DR268" s="96"/>
      <c r="DS268" s="96"/>
      <c r="DT268" s="96"/>
      <c r="DU268" s="96"/>
      <c r="DV268" s="96"/>
      <c r="DW268" s="96"/>
      <c r="DX268" s="96"/>
      <c r="DY268" s="96"/>
      <c r="DZ268" s="96"/>
      <c r="EA268" s="96"/>
      <c r="EB268" s="96"/>
      <c r="EC268" s="96"/>
      <c r="ED268" s="96"/>
      <c r="EE268" s="96"/>
      <c r="EF268" s="96"/>
      <c r="EG268" s="96"/>
      <c r="EH268" s="96"/>
      <c r="EI268" s="96"/>
      <c r="EJ268" s="96"/>
      <c r="EK268" s="96"/>
      <c r="EL268" s="96"/>
      <c r="EM268" s="96"/>
      <c r="EN268" s="96"/>
      <c r="EO268" s="96"/>
      <c r="EP268" s="96"/>
      <c r="EQ268" s="96"/>
      <c r="ER268" s="96"/>
      <c r="ES268" s="96"/>
      <c r="ET268" s="96"/>
      <c r="EU268" s="96"/>
      <c r="EV268" s="96"/>
      <c r="EW268" s="96"/>
      <c r="EX268" s="96"/>
      <c r="EY268" s="96"/>
      <c r="EZ268" s="96"/>
      <c r="FA268" s="96"/>
      <c r="FB268" s="96"/>
      <c r="FC268" s="96"/>
      <c r="FD268" s="96"/>
      <c r="FE268" s="96"/>
      <c r="FF268" s="96"/>
      <c r="FG268" s="96"/>
      <c r="FH268" s="96"/>
      <c r="FI268" s="96"/>
      <c r="FJ268" s="96"/>
      <c r="FK268" s="96"/>
      <c r="FL268" s="96"/>
      <c r="FM268" s="96"/>
      <c r="FN268" s="96"/>
      <c r="FO268" s="96"/>
      <c r="FP268" s="96"/>
      <c r="FQ268" s="96"/>
      <c r="FR268" s="96"/>
      <c r="FS268" s="96"/>
      <c r="FT268" s="96"/>
      <c r="FU268" s="96"/>
      <c r="FV268" s="96"/>
      <c r="FW268" s="96"/>
      <c r="FX268" s="96"/>
      <c r="FY268" s="96"/>
      <c r="FZ268" s="96"/>
      <c r="GA268" s="96"/>
      <c r="GB268" s="96"/>
      <c r="GC268" s="96"/>
      <c r="GD268" s="96"/>
      <c r="GE268" s="96"/>
      <c r="GF268" s="96"/>
      <c r="GG268" s="96"/>
      <c r="GH268" s="96"/>
      <c r="GI268" s="96"/>
      <c r="GJ268" s="96"/>
      <c r="GK268" s="96"/>
      <c r="GL268" s="96"/>
      <c r="GM268" s="96"/>
      <c r="GN268" s="96"/>
      <c r="GO268" s="96"/>
    </row>
    <row r="269" spans="1:197" ht="12" customHeight="1">
      <c r="A269" s="339"/>
      <c r="B269" s="363"/>
      <c r="C269" s="415"/>
      <c r="D269" s="365"/>
      <c r="E269" s="346"/>
      <c r="F269" s="400"/>
      <c r="G269" s="441"/>
      <c r="H269" s="153"/>
      <c r="I269" s="154" t="s">
        <v>33</v>
      </c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350"/>
      <c r="X269" s="40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  <c r="CZ269" s="96"/>
      <c r="DA269" s="96"/>
      <c r="DB269" s="96"/>
      <c r="DC269" s="96"/>
      <c r="DD269" s="96"/>
      <c r="DE269" s="96"/>
      <c r="DF269" s="96"/>
      <c r="DG269" s="96"/>
      <c r="DH269" s="96"/>
      <c r="DI269" s="96"/>
      <c r="DJ269" s="96"/>
      <c r="DK269" s="96"/>
      <c r="DL269" s="96"/>
      <c r="DM269" s="96"/>
      <c r="DN269" s="96"/>
      <c r="DO269" s="96"/>
      <c r="DP269" s="96"/>
      <c r="DQ269" s="96"/>
      <c r="DR269" s="96"/>
      <c r="DS269" s="96"/>
      <c r="DT269" s="96"/>
      <c r="DU269" s="96"/>
      <c r="DV269" s="96"/>
      <c r="DW269" s="96"/>
      <c r="DX269" s="96"/>
      <c r="DY269" s="96"/>
      <c r="DZ269" s="96"/>
      <c r="EA269" s="96"/>
      <c r="EB269" s="96"/>
      <c r="EC269" s="96"/>
      <c r="ED269" s="96"/>
      <c r="EE269" s="96"/>
      <c r="EF269" s="96"/>
      <c r="EG269" s="96"/>
      <c r="EH269" s="96"/>
      <c r="EI269" s="96"/>
      <c r="EJ269" s="96"/>
      <c r="EK269" s="96"/>
      <c r="EL269" s="96"/>
      <c r="EM269" s="96"/>
      <c r="EN269" s="96"/>
      <c r="EO269" s="96"/>
      <c r="EP269" s="96"/>
      <c r="EQ269" s="96"/>
      <c r="ER269" s="96"/>
      <c r="ES269" s="96"/>
      <c r="ET269" s="96"/>
      <c r="EU269" s="96"/>
      <c r="EV269" s="96"/>
      <c r="EW269" s="96"/>
      <c r="EX269" s="96"/>
      <c r="EY269" s="96"/>
      <c r="EZ269" s="96"/>
      <c r="FA269" s="96"/>
      <c r="FB269" s="96"/>
      <c r="FC269" s="96"/>
      <c r="FD269" s="96"/>
      <c r="FE269" s="96"/>
      <c r="FF269" s="96"/>
      <c r="FG269" s="96"/>
      <c r="FH269" s="96"/>
      <c r="FI269" s="96"/>
      <c r="FJ269" s="96"/>
      <c r="FK269" s="96"/>
      <c r="FL269" s="96"/>
      <c r="FM269" s="96"/>
      <c r="FN269" s="96"/>
      <c r="FO269" s="96"/>
      <c r="FP269" s="96"/>
      <c r="FQ269" s="96"/>
      <c r="FR269" s="96"/>
      <c r="FS269" s="96"/>
      <c r="FT269" s="96"/>
      <c r="FU269" s="96"/>
      <c r="FV269" s="96"/>
      <c r="FW269" s="96"/>
      <c r="FX269" s="96"/>
      <c r="FY269" s="96"/>
      <c r="FZ269" s="96"/>
      <c r="GA269" s="96"/>
      <c r="GB269" s="96"/>
      <c r="GC269" s="96"/>
      <c r="GD269" s="96"/>
      <c r="GE269" s="96"/>
      <c r="GF269" s="96"/>
      <c r="GG269" s="96"/>
      <c r="GH269" s="96"/>
      <c r="GI269" s="96"/>
      <c r="GJ269" s="96"/>
      <c r="GK269" s="96"/>
      <c r="GL269" s="96"/>
      <c r="GM269" s="96"/>
      <c r="GN269" s="96"/>
      <c r="GO269" s="96"/>
    </row>
    <row r="270" spans="1:197" ht="11.25" customHeight="1">
      <c r="A270" s="339"/>
      <c r="B270" s="363"/>
      <c r="C270" s="415"/>
      <c r="D270" s="365"/>
      <c r="E270" s="346"/>
      <c r="F270" s="400"/>
      <c r="G270" s="441"/>
      <c r="H270" s="153"/>
      <c r="I270" s="159" t="s">
        <v>26</v>
      </c>
      <c r="J270" s="160">
        <f t="shared" ref="J270:L270" si="73">SUM(J266:J269)</f>
        <v>0</v>
      </c>
      <c r="K270" s="160">
        <f t="shared" si="73"/>
        <v>97000</v>
      </c>
      <c r="L270" s="160">
        <f t="shared" si="73"/>
        <v>0</v>
      </c>
      <c r="M270" s="160">
        <f>SUM(M266:M269)</f>
        <v>0</v>
      </c>
      <c r="N270" s="160">
        <f>SUM(N266:N269)</f>
        <v>0</v>
      </c>
      <c r="O270" s="161">
        <f>SUM(O266:O269)</f>
        <v>800000</v>
      </c>
      <c r="P270" s="160">
        <f t="shared" ref="P270:T270" si="74">SUM(P266:P269)</f>
        <v>300000</v>
      </c>
      <c r="Q270" s="160">
        <f t="shared" si="74"/>
        <v>200000</v>
      </c>
      <c r="R270" s="160">
        <f t="shared" si="74"/>
        <v>500000</v>
      </c>
      <c r="S270" s="160">
        <f t="shared" si="74"/>
        <v>700000</v>
      </c>
      <c r="T270" s="160">
        <f t="shared" si="74"/>
        <v>0</v>
      </c>
      <c r="U270" s="161"/>
      <c r="V270" s="161"/>
      <c r="W270" s="350"/>
      <c r="X270" s="40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  <c r="CS270" s="96"/>
      <c r="CT270" s="96"/>
      <c r="CU270" s="96"/>
      <c r="CV270" s="96"/>
      <c r="CW270" s="96"/>
      <c r="CX270" s="96"/>
      <c r="CY270" s="96"/>
      <c r="CZ270" s="96"/>
      <c r="DA270" s="96"/>
      <c r="DB270" s="96"/>
      <c r="DC270" s="96"/>
      <c r="DD270" s="96"/>
      <c r="DE270" s="96"/>
      <c r="DF270" s="96"/>
      <c r="DG270" s="96"/>
      <c r="DH270" s="96"/>
      <c r="DI270" s="96"/>
      <c r="DJ270" s="96"/>
      <c r="DK270" s="96"/>
      <c r="DL270" s="96"/>
      <c r="DM270" s="96"/>
      <c r="DN270" s="96"/>
      <c r="DO270" s="96"/>
      <c r="DP270" s="96"/>
      <c r="DQ270" s="96"/>
      <c r="DR270" s="96"/>
      <c r="DS270" s="96"/>
      <c r="DT270" s="96"/>
      <c r="DU270" s="96"/>
      <c r="DV270" s="96"/>
      <c r="DW270" s="96"/>
      <c r="DX270" s="96"/>
      <c r="DY270" s="96"/>
      <c r="DZ270" s="96"/>
      <c r="EA270" s="96"/>
      <c r="EB270" s="96"/>
      <c r="EC270" s="96"/>
      <c r="ED270" s="96"/>
      <c r="EE270" s="96"/>
      <c r="EF270" s="96"/>
      <c r="EG270" s="96"/>
      <c r="EH270" s="96"/>
      <c r="EI270" s="96"/>
      <c r="EJ270" s="96"/>
      <c r="EK270" s="96"/>
      <c r="EL270" s="96"/>
      <c r="EM270" s="96"/>
      <c r="EN270" s="96"/>
      <c r="EO270" s="96"/>
      <c r="EP270" s="96"/>
      <c r="EQ270" s="96"/>
      <c r="ER270" s="96"/>
      <c r="ES270" s="96"/>
      <c r="ET270" s="96"/>
      <c r="EU270" s="96"/>
      <c r="EV270" s="96"/>
      <c r="EW270" s="96"/>
      <c r="EX270" s="96"/>
      <c r="EY270" s="96"/>
      <c r="EZ270" s="96"/>
      <c r="FA270" s="96"/>
      <c r="FB270" s="96"/>
      <c r="FC270" s="96"/>
      <c r="FD270" s="96"/>
      <c r="FE270" s="96"/>
      <c r="FF270" s="96"/>
      <c r="FG270" s="96"/>
      <c r="FH270" s="96"/>
      <c r="FI270" s="96"/>
      <c r="FJ270" s="96"/>
      <c r="FK270" s="96"/>
      <c r="FL270" s="96"/>
      <c r="FM270" s="96"/>
      <c r="FN270" s="96"/>
      <c r="FO270" s="96"/>
      <c r="FP270" s="96"/>
      <c r="FQ270" s="96"/>
      <c r="FR270" s="96"/>
      <c r="FS270" s="96"/>
      <c r="FT270" s="96"/>
      <c r="FU270" s="96"/>
      <c r="FV270" s="96"/>
      <c r="FW270" s="96"/>
      <c r="FX270" s="96"/>
      <c r="FY270" s="96"/>
      <c r="FZ270" s="96"/>
      <c r="GA270" s="96"/>
      <c r="GB270" s="96"/>
      <c r="GC270" s="96"/>
      <c r="GD270" s="96"/>
      <c r="GE270" s="96"/>
      <c r="GF270" s="96"/>
      <c r="GG270" s="96"/>
      <c r="GH270" s="96"/>
      <c r="GI270" s="96"/>
      <c r="GJ270" s="96"/>
      <c r="GK270" s="96"/>
      <c r="GL270" s="96"/>
      <c r="GM270" s="96"/>
      <c r="GN270" s="96"/>
      <c r="GO270" s="96"/>
    </row>
    <row r="271" spans="1:197" ht="12.75" hidden="1" customHeight="1">
      <c r="A271" s="339">
        <v>12</v>
      </c>
      <c r="B271" s="363" t="s">
        <v>51</v>
      </c>
      <c r="C271" s="365">
        <v>2014</v>
      </c>
      <c r="D271" s="365">
        <v>2030</v>
      </c>
      <c r="E271" s="346" t="s">
        <v>251</v>
      </c>
      <c r="F271" s="372"/>
      <c r="G271" s="371">
        <v>60016</v>
      </c>
      <c r="H271" s="169">
        <v>6050</v>
      </c>
      <c r="I271" s="154" t="s">
        <v>28</v>
      </c>
      <c r="J271" s="156"/>
      <c r="K271" s="166"/>
      <c r="L271" s="241"/>
      <c r="M271" s="219">
        <v>0</v>
      </c>
      <c r="N271" s="241">
        <v>0</v>
      </c>
      <c r="O271" s="241"/>
      <c r="P271" s="241"/>
      <c r="Q271" s="241"/>
      <c r="R271" s="241"/>
      <c r="S271" s="166"/>
      <c r="T271" s="166"/>
      <c r="U271" s="166"/>
      <c r="V271" s="166"/>
      <c r="W271" s="350">
        <f>SUM(L275:V275)</f>
        <v>0</v>
      </c>
      <c r="X271" s="140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  <c r="CS271" s="96"/>
      <c r="CT271" s="96"/>
      <c r="CU271" s="96"/>
      <c r="CV271" s="96"/>
      <c r="CW271" s="96"/>
      <c r="CX271" s="96"/>
      <c r="CY271" s="96"/>
      <c r="CZ271" s="96"/>
      <c r="DA271" s="96"/>
      <c r="DB271" s="96"/>
      <c r="DC271" s="96"/>
      <c r="DD271" s="96"/>
      <c r="DE271" s="96"/>
      <c r="DF271" s="96"/>
      <c r="DG271" s="96"/>
      <c r="DH271" s="96"/>
      <c r="DI271" s="96"/>
      <c r="DJ271" s="96"/>
      <c r="DK271" s="96"/>
      <c r="DL271" s="96"/>
      <c r="DM271" s="96"/>
      <c r="DN271" s="96"/>
      <c r="DO271" s="96"/>
      <c r="DP271" s="96"/>
      <c r="DQ271" s="96"/>
      <c r="DR271" s="96"/>
      <c r="DS271" s="96"/>
      <c r="DT271" s="96"/>
      <c r="DU271" s="96"/>
      <c r="DV271" s="96"/>
      <c r="DW271" s="96"/>
      <c r="DX271" s="96"/>
      <c r="DY271" s="96"/>
      <c r="DZ271" s="96"/>
      <c r="EA271" s="96"/>
      <c r="EB271" s="96"/>
      <c r="EC271" s="96"/>
      <c r="ED271" s="96"/>
      <c r="EE271" s="96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96"/>
      <c r="ES271" s="96"/>
      <c r="ET271" s="96"/>
      <c r="EU271" s="96"/>
      <c r="EV271" s="96"/>
      <c r="EW271" s="96"/>
      <c r="EX271" s="96"/>
      <c r="EY271" s="96"/>
      <c r="EZ271" s="96"/>
      <c r="FA271" s="96"/>
      <c r="FB271" s="96"/>
      <c r="FC271" s="96"/>
      <c r="FD271" s="96"/>
      <c r="FE271" s="96"/>
      <c r="FF271" s="96"/>
      <c r="FG271" s="96"/>
      <c r="FH271" s="96"/>
      <c r="FI271" s="96"/>
      <c r="FJ271" s="96"/>
      <c r="FK271" s="96"/>
      <c r="FL271" s="96"/>
      <c r="FM271" s="96"/>
      <c r="FN271" s="96"/>
      <c r="FO271" s="96"/>
      <c r="FP271" s="96"/>
      <c r="FQ271" s="96"/>
      <c r="FR271" s="96"/>
      <c r="FS271" s="96"/>
      <c r="FT271" s="96"/>
      <c r="FU271" s="96"/>
      <c r="FV271" s="96"/>
      <c r="FW271" s="96"/>
      <c r="FX271" s="96"/>
      <c r="FY271" s="96"/>
      <c r="FZ271" s="96"/>
      <c r="GA271" s="96"/>
      <c r="GB271" s="96"/>
      <c r="GC271" s="96"/>
      <c r="GD271" s="96"/>
      <c r="GE271" s="96"/>
      <c r="GF271" s="96"/>
      <c r="GG271" s="96"/>
      <c r="GH271" s="96"/>
      <c r="GI271" s="96"/>
      <c r="GJ271" s="96"/>
      <c r="GK271" s="96"/>
      <c r="GL271" s="96"/>
      <c r="GM271" s="96"/>
      <c r="GN271" s="96"/>
      <c r="GO271" s="96"/>
    </row>
    <row r="272" spans="1:197" ht="12.75" hidden="1" customHeight="1">
      <c r="A272" s="339"/>
      <c r="B272" s="363"/>
      <c r="C272" s="365"/>
      <c r="D272" s="365"/>
      <c r="E272" s="346"/>
      <c r="F272" s="372"/>
      <c r="G272" s="371"/>
      <c r="H272" s="169"/>
      <c r="I272" s="154" t="s">
        <v>31</v>
      </c>
      <c r="J272" s="156"/>
      <c r="K272" s="156"/>
      <c r="L272" s="156"/>
      <c r="M272" s="156"/>
      <c r="N272" s="156"/>
      <c r="O272" s="163"/>
      <c r="P272" s="163"/>
      <c r="Q272" s="163"/>
      <c r="R272" s="163"/>
      <c r="S272" s="156"/>
      <c r="T272" s="156"/>
      <c r="U272" s="156"/>
      <c r="V272" s="156"/>
      <c r="W272" s="350"/>
      <c r="X272" s="40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6"/>
      <c r="DD272" s="96"/>
      <c r="DE272" s="96"/>
      <c r="DF272" s="96"/>
      <c r="DG272" s="96"/>
      <c r="DH272" s="96"/>
      <c r="DI272" s="96"/>
      <c r="DJ272" s="96"/>
      <c r="DK272" s="96"/>
      <c r="DL272" s="96"/>
      <c r="DM272" s="96"/>
      <c r="DN272" s="96"/>
      <c r="DO272" s="96"/>
      <c r="DP272" s="96"/>
      <c r="DQ272" s="96"/>
      <c r="DR272" s="96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6"/>
      <c r="EI272" s="96"/>
      <c r="EJ272" s="96"/>
      <c r="EK272" s="96"/>
      <c r="EL272" s="96"/>
      <c r="EM272" s="96"/>
      <c r="EN272" s="96"/>
      <c r="EO272" s="96"/>
      <c r="EP272" s="96"/>
      <c r="EQ272" s="96"/>
      <c r="ER272" s="96"/>
      <c r="ES272" s="96"/>
      <c r="ET272" s="96"/>
      <c r="EU272" s="96"/>
      <c r="EV272" s="96"/>
      <c r="EW272" s="96"/>
      <c r="EX272" s="96"/>
      <c r="EY272" s="96"/>
      <c r="EZ272" s="96"/>
      <c r="FA272" s="96"/>
      <c r="FB272" s="96"/>
      <c r="FC272" s="96"/>
      <c r="FD272" s="96"/>
      <c r="FE272" s="96"/>
      <c r="FF272" s="96"/>
      <c r="FG272" s="96"/>
      <c r="FH272" s="96"/>
      <c r="FI272" s="96"/>
      <c r="FJ272" s="96"/>
      <c r="FK272" s="96"/>
      <c r="FL272" s="96"/>
      <c r="FM272" s="96"/>
      <c r="FN272" s="96"/>
      <c r="FO272" s="96"/>
      <c r="FP272" s="96"/>
      <c r="FQ272" s="96"/>
      <c r="FR272" s="96"/>
      <c r="FS272" s="96"/>
      <c r="FT272" s="96"/>
      <c r="FU272" s="96"/>
      <c r="FV272" s="96"/>
      <c r="FW272" s="96"/>
      <c r="FX272" s="96"/>
      <c r="FY272" s="96"/>
      <c r="FZ272" s="96"/>
      <c r="GA272" s="96"/>
      <c r="GB272" s="96"/>
      <c r="GC272" s="96"/>
      <c r="GD272" s="96"/>
      <c r="GE272" s="96"/>
      <c r="GF272" s="96"/>
      <c r="GG272" s="96"/>
      <c r="GH272" s="96"/>
      <c r="GI272" s="96"/>
      <c r="GJ272" s="96"/>
      <c r="GK272" s="96"/>
      <c r="GL272" s="96"/>
      <c r="GM272" s="96"/>
      <c r="GN272" s="96"/>
      <c r="GO272" s="96"/>
    </row>
    <row r="273" spans="1:197" ht="12.75" hidden="1" customHeight="1">
      <c r="A273" s="339"/>
      <c r="B273" s="363"/>
      <c r="C273" s="365"/>
      <c r="D273" s="365"/>
      <c r="E273" s="346"/>
      <c r="F273" s="372"/>
      <c r="G273" s="371"/>
      <c r="H273" s="169"/>
      <c r="I273" s="154" t="s">
        <v>30</v>
      </c>
      <c r="J273" s="157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350"/>
      <c r="X273" s="40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  <c r="CS273" s="96"/>
      <c r="CT273" s="96"/>
      <c r="CU273" s="96"/>
      <c r="CV273" s="96"/>
      <c r="CW273" s="96"/>
      <c r="CX273" s="96"/>
      <c r="CY273" s="96"/>
      <c r="CZ273" s="96"/>
      <c r="DA273" s="96"/>
      <c r="DB273" s="96"/>
      <c r="DC273" s="96"/>
      <c r="DD273" s="96"/>
      <c r="DE273" s="96"/>
      <c r="DF273" s="96"/>
      <c r="DG273" s="96"/>
      <c r="DH273" s="96"/>
      <c r="DI273" s="96"/>
      <c r="DJ273" s="96"/>
      <c r="DK273" s="96"/>
      <c r="DL273" s="96"/>
      <c r="DM273" s="96"/>
      <c r="DN273" s="96"/>
      <c r="DO273" s="96"/>
      <c r="DP273" s="96"/>
      <c r="DQ273" s="96"/>
      <c r="DR273" s="96"/>
      <c r="DS273" s="96"/>
      <c r="DT273" s="96"/>
      <c r="DU273" s="96"/>
      <c r="DV273" s="96"/>
      <c r="DW273" s="96"/>
      <c r="DX273" s="96"/>
      <c r="DY273" s="96"/>
      <c r="DZ273" s="96"/>
      <c r="EA273" s="96"/>
      <c r="EB273" s="96"/>
      <c r="EC273" s="96"/>
      <c r="ED273" s="96"/>
      <c r="EE273" s="96"/>
      <c r="EF273" s="96"/>
      <c r="EG273" s="96"/>
      <c r="EH273" s="96"/>
      <c r="EI273" s="96"/>
      <c r="EJ273" s="96"/>
      <c r="EK273" s="96"/>
      <c r="EL273" s="96"/>
      <c r="EM273" s="96"/>
      <c r="EN273" s="96"/>
      <c r="EO273" s="96"/>
      <c r="EP273" s="96"/>
      <c r="EQ273" s="96"/>
      <c r="ER273" s="96"/>
      <c r="ES273" s="96"/>
      <c r="ET273" s="96"/>
      <c r="EU273" s="96"/>
      <c r="EV273" s="96"/>
      <c r="EW273" s="96"/>
      <c r="EX273" s="96"/>
      <c r="EY273" s="96"/>
      <c r="EZ273" s="96"/>
      <c r="FA273" s="96"/>
      <c r="FB273" s="96"/>
      <c r="FC273" s="96"/>
      <c r="FD273" s="96"/>
      <c r="FE273" s="96"/>
      <c r="FF273" s="96"/>
      <c r="FG273" s="96"/>
      <c r="FH273" s="96"/>
      <c r="FI273" s="96"/>
      <c r="FJ273" s="96"/>
      <c r="FK273" s="96"/>
      <c r="FL273" s="96"/>
      <c r="FM273" s="96"/>
      <c r="FN273" s="96"/>
      <c r="FO273" s="96"/>
      <c r="FP273" s="96"/>
      <c r="FQ273" s="96"/>
      <c r="FR273" s="96"/>
      <c r="FS273" s="96"/>
      <c r="FT273" s="96"/>
      <c r="FU273" s="96"/>
      <c r="FV273" s="96"/>
      <c r="FW273" s="96"/>
      <c r="FX273" s="96"/>
      <c r="FY273" s="96"/>
      <c r="FZ273" s="96"/>
      <c r="GA273" s="96"/>
      <c r="GB273" s="96"/>
      <c r="GC273" s="96"/>
      <c r="GD273" s="96"/>
      <c r="GE273" s="96"/>
      <c r="GF273" s="96"/>
      <c r="GG273" s="96"/>
      <c r="GH273" s="96"/>
      <c r="GI273" s="96"/>
      <c r="GJ273" s="96"/>
      <c r="GK273" s="96"/>
      <c r="GL273" s="96"/>
      <c r="GM273" s="96"/>
      <c r="GN273" s="96"/>
      <c r="GO273" s="96"/>
    </row>
    <row r="274" spans="1:197" ht="9.75" hidden="1" customHeight="1">
      <c r="A274" s="339"/>
      <c r="B274" s="363"/>
      <c r="C274" s="365"/>
      <c r="D274" s="365"/>
      <c r="E274" s="346"/>
      <c r="F274" s="372"/>
      <c r="G274" s="371"/>
      <c r="H274" s="169"/>
      <c r="I274" s="154" t="s">
        <v>33</v>
      </c>
      <c r="J274" s="157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350"/>
      <c r="X274" s="40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96"/>
      <c r="DC274" s="96"/>
      <c r="DD274" s="96"/>
      <c r="DE274" s="96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  <c r="DP274" s="96"/>
      <c r="DQ274" s="96"/>
      <c r="DR274" s="96"/>
      <c r="DS274" s="96"/>
      <c r="DT274" s="96"/>
      <c r="DU274" s="96"/>
      <c r="DV274" s="96"/>
      <c r="DW274" s="96"/>
      <c r="DX274" s="96"/>
      <c r="DY274" s="96"/>
      <c r="DZ274" s="96"/>
      <c r="EA274" s="96"/>
      <c r="EB274" s="96"/>
      <c r="EC274" s="96"/>
      <c r="ED274" s="96"/>
      <c r="EE274" s="96"/>
      <c r="EF274" s="96"/>
      <c r="EG274" s="96"/>
      <c r="EH274" s="96"/>
      <c r="EI274" s="96"/>
      <c r="EJ274" s="96"/>
      <c r="EK274" s="96"/>
      <c r="EL274" s="96"/>
      <c r="EM274" s="96"/>
      <c r="EN274" s="96"/>
      <c r="EO274" s="96"/>
      <c r="EP274" s="96"/>
      <c r="EQ274" s="96"/>
      <c r="ER274" s="96"/>
      <c r="ES274" s="96"/>
      <c r="ET274" s="96"/>
      <c r="EU274" s="96"/>
      <c r="EV274" s="96"/>
      <c r="EW274" s="96"/>
      <c r="EX274" s="96"/>
      <c r="EY274" s="96"/>
      <c r="EZ274" s="96"/>
      <c r="FA274" s="96"/>
      <c r="FB274" s="96"/>
      <c r="FC274" s="96"/>
      <c r="FD274" s="96"/>
      <c r="FE274" s="96"/>
      <c r="FF274" s="96"/>
      <c r="FG274" s="96"/>
      <c r="FH274" s="96"/>
      <c r="FI274" s="96"/>
      <c r="FJ274" s="96"/>
      <c r="FK274" s="96"/>
      <c r="FL274" s="96"/>
      <c r="FM274" s="96"/>
      <c r="FN274" s="96"/>
      <c r="FO274" s="96"/>
      <c r="FP274" s="96"/>
      <c r="FQ274" s="96"/>
      <c r="FR274" s="96"/>
      <c r="FS274" s="96"/>
      <c r="FT274" s="96"/>
      <c r="FU274" s="96"/>
      <c r="FV274" s="96"/>
      <c r="FW274" s="96"/>
      <c r="FX274" s="96"/>
      <c r="FY274" s="96"/>
      <c r="FZ274" s="96"/>
      <c r="GA274" s="96"/>
      <c r="GB274" s="96"/>
      <c r="GC274" s="96"/>
      <c r="GD274" s="96"/>
      <c r="GE274" s="96"/>
      <c r="GF274" s="96"/>
      <c r="GG274" s="96"/>
      <c r="GH274" s="96"/>
      <c r="GI274" s="96"/>
      <c r="GJ274" s="96"/>
      <c r="GK274" s="96"/>
      <c r="GL274" s="96"/>
      <c r="GM274" s="96"/>
      <c r="GN274" s="96"/>
      <c r="GO274" s="96"/>
    </row>
    <row r="275" spans="1:197" ht="12" hidden="1" customHeight="1">
      <c r="A275" s="339"/>
      <c r="B275" s="363"/>
      <c r="C275" s="365"/>
      <c r="D275" s="365"/>
      <c r="E275" s="346"/>
      <c r="F275" s="372"/>
      <c r="G275" s="371"/>
      <c r="H275" s="169"/>
      <c r="I275" s="159" t="s">
        <v>26</v>
      </c>
      <c r="J275" s="160">
        <f t="shared" ref="J275:L275" si="75">SUM(J271:J274)</f>
        <v>0</v>
      </c>
      <c r="K275" s="160">
        <f t="shared" si="75"/>
        <v>0</v>
      </c>
      <c r="L275" s="160">
        <f t="shared" si="75"/>
        <v>0</v>
      </c>
      <c r="M275" s="160">
        <f t="shared" ref="M275:R275" si="76">SUM(M271:M274)</f>
        <v>0</v>
      </c>
      <c r="N275" s="161">
        <f t="shared" si="76"/>
        <v>0</v>
      </c>
      <c r="O275" s="161">
        <f t="shared" si="76"/>
        <v>0</v>
      </c>
      <c r="P275" s="161">
        <f t="shared" si="76"/>
        <v>0</v>
      </c>
      <c r="Q275" s="161">
        <f t="shared" si="76"/>
        <v>0</v>
      </c>
      <c r="R275" s="161">
        <f t="shared" si="76"/>
        <v>0</v>
      </c>
      <c r="S275" s="161"/>
      <c r="T275" s="161"/>
      <c r="U275" s="161"/>
      <c r="V275" s="161"/>
      <c r="W275" s="350"/>
      <c r="X275" s="40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96"/>
      <c r="DC275" s="96"/>
      <c r="DD275" s="96"/>
      <c r="DE275" s="96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  <c r="DP275" s="96"/>
      <c r="DQ275" s="96"/>
      <c r="DR275" s="96"/>
      <c r="DS275" s="96"/>
      <c r="DT275" s="96"/>
      <c r="DU275" s="96"/>
      <c r="DV275" s="96"/>
      <c r="DW275" s="96"/>
      <c r="DX275" s="96"/>
      <c r="DY275" s="96"/>
      <c r="DZ275" s="96"/>
      <c r="EA275" s="96"/>
      <c r="EB275" s="96"/>
      <c r="EC275" s="96"/>
      <c r="ED275" s="96"/>
      <c r="EE275" s="96"/>
      <c r="EF275" s="96"/>
      <c r="EG275" s="96"/>
      <c r="EH275" s="96"/>
      <c r="EI275" s="96"/>
      <c r="EJ275" s="96"/>
      <c r="EK275" s="96"/>
      <c r="EL275" s="96"/>
      <c r="EM275" s="96"/>
      <c r="EN275" s="96"/>
      <c r="EO275" s="96"/>
      <c r="EP275" s="96"/>
      <c r="EQ275" s="96"/>
      <c r="ER275" s="96"/>
      <c r="ES275" s="96"/>
      <c r="ET275" s="96"/>
      <c r="EU275" s="96"/>
      <c r="EV275" s="96"/>
      <c r="EW275" s="96"/>
      <c r="EX275" s="96"/>
      <c r="EY275" s="96"/>
      <c r="EZ275" s="96"/>
      <c r="FA275" s="96"/>
      <c r="FB275" s="96"/>
      <c r="FC275" s="96"/>
      <c r="FD275" s="96"/>
      <c r="FE275" s="96"/>
      <c r="FF275" s="96"/>
      <c r="FG275" s="96"/>
      <c r="FH275" s="96"/>
      <c r="FI275" s="96"/>
      <c r="FJ275" s="96"/>
      <c r="FK275" s="96"/>
      <c r="FL275" s="96"/>
      <c r="FM275" s="96"/>
      <c r="FN275" s="96"/>
      <c r="FO275" s="96"/>
      <c r="FP275" s="96"/>
      <c r="FQ275" s="96"/>
      <c r="FR275" s="96"/>
      <c r="FS275" s="96"/>
      <c r="FT275" s="96"/>
      <c r="FU275" s="96"/>
      <c r="FV275" s="96"/>
      <c r="FW275" s="96"/>
      <c r="FX275" s="96"/>
      <c r="FY275" s="96"/>
      <c r="FZ275" s="96"/>
      <c r="GA275" s="96"/>
      <c r="GB275" s="96"/>
      <c r="GC275" s="96"/>
      <c r="GD275" s="96"/>
      <c r="GE275" s="96"/>
      <c r="GF275" s="96"/>
      <c r="GG275" s="96"/>
      <c r="GH275" s="96"/>
      <c r="GI275" s="96"/>
      <c r="GJ275" s="96"/>
      <c r="GK275" s="96"/>
      <c r="GL275" s="96"/>
      <c r="GM275" s="96"/>
      <c r="GN275" s="96"/>
      <c r="GO275" s="96"/>
    </row>
    <row r="276" spans="1:197" ht="12" customHeight="1">
      <c r="A276" s="339">
        <v>8</v>
      </c>
      <c r="B276" s="364" t="s">
        <v>144</v>
      </c>
      <c r="C276" s="365">
        <v>2024</v>
      </c>
      <c r="D276" s="365">
        <v>2029</v>
      </c>
      <c r="E276" s="346" t="s">
        <v>251</v>
      </c>
      <c r="F276" s="400">
        <f>W276</f>
        <v>700000</v>
      </c>
      <c r="G276" s="371">
        <v>60016</v>
      </c>
      <c r="H276" s="169">
        <v>6050</v>
      </c>
      <c r="I276" s="154" t="s">
        <v>28</v>
      </c>
      <c r="J276" s="155">
        <v>680000</v>
      </c>
      <c r="K276" s="166"/>
      <c r="L276" s="166"/>
      <c r="M276" s="166"/>
      <c r="N276" s="163"/>
      <c r="O276" s="163"/>
      <c r="P276" s="156"/>
      <c r="Q276" s="163">
        <v>700000</v>
      </c>
      <c r="R276" s="163"/>
      <c r="S276" s="163"/>
      <c r="T276" s="163"/>
      <c r="U276" s="156"/>
      <c r="V276" s="156"/>
      <c r="W276" s="350">
        <f>SUM(L280:V280)</f>
        <v>700000</v>
      </c>
      <c r="X276" s="140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96"/>
      <c r="DC276" s="96"/>
      <c r="DD276" s="96"/>
      <c r="DE276" s="96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  <c r="DP276" s="96"/>
      <c r="DQ276" s="96"/>
      <c r="DR276" s="96"/>
      <c r="DS276" s="96"/>
      <c r="DT276" s="96"/>
      <c r="DU276" s="96"/>
      <c r="DV276" s="96"/>
      <c r="DW276" s="96"/>
      <c r="DX276" s="96"/>
      <c r="DY276" s="96"/>
      <c r="DZ276" s="96"/>
      <c r="EA276" s="96"/>
      <c r="EB276" s="96"/>
      <c r="EC276" s="96"/>
      <c r="ED276" s="96"/>
      <c r="EE276" s="96"/>
      <c r="EF276" s="96"/>
      <c r="EG276" s="96"/>
      <c r="EH276" s="96"/>
      <c r="EI276" s="96"/>
      <c r="EJ276" s="96"/>
      <c r="EK276" s="96"/>
      <c r="EL276" s="96"/>
      <c r="EM276" s="96"/>
      <c r="EN276" s="96"/>
      <c r="EO276" s="96"/>
      <c r="EP276" s="96"/>
      <c r="EQ276" s="96"/>
      <c r="ER276" s="96"/>
      <c r="ES276" s="96"/>
      <c r="ET276" s="96"/>
      <c r="EU276" s="96"/>
      <c r="EV276" s="96"/>
      <c r="EW276" s="96"/>
      <c r="EX276" s="96"/>
      <c r="EY276" s="96"/>
      <c r="EZ276" s="96"/>
      <c r="FA276" s="96"/>
      <c r="FB276" s="96"/>
      <c r="FC276" s="96"/>
      <c r="FD276" s="96"/>
      <c r="FE276" s="96"/>
      <c r="FF276" s="96"/>
      <c r="FG276" s="96"/>
      <c r="FH276" s="96"/>
      <c r="FI276" s="96"/>
      <c r="FJ276" s="96"/>
      <c r="FK276" s="96"/>
      <c r="FL276" s="96"/>
      <c r="FM276" s="96"/>
      <c r="FN276" s="96"/>
      <c r="FO276" s="96"/>
      <c r="FP276" s="96"/>
      <c r="FQ276" s="96"/>
      <c r="FR276" s="96"/>
      <c r="FS276" s="96"/>
      <c r="FT276" s="96"/>
      <c r="FU276" s="96"/>
      <c r="FV276" s="96"/>
      <c r="FW276" s="96"/>
      <c r="FX276" s="96"/>
      <c r="FY276" s="96"/>
      <c r="FZ276" s="96"/>
      <c r="GA276" s="96"/>
      <c r="GB276" s="96"/>
      <c r="GC276" s="96"/>
      <c r="GD276" s="96"/>
      <c r="GE276" s="96"/>
      <c r="GF276" s="96"/>
      <c r="GG276" s="96"/>
      <c r="GH276" s="96"/>
      <c r="GI276" s="96"/>
      <c r="GJ276" s="96"/>
      <c r="GK276" s="96"/>
      <c r="GL276" s="96"/>
      <c r="GM276" s="96"/>
      <c r="GN276" s="96"/>
      <c r="GO276" s="96"/>
    </row>
    <row r="277" spans="1:197" ht="12" customHeight="1">
      <c r="A277" s="339"/>
      <c r="B277" s="364"/>
      <c r="C277" s="365"/>
      <c r="D277" s="365"/>
      <c r="E277" s="346"/>
      <c r="F277" s="400"/>
      <c r="G277" s="371"/>
      <c r="H277" s="169"/>
      <c r="I277" s="154" t="s">
        <v>31</v>
      </c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350"/>
      <c r="X277" s="40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96"/>
      <c r="DC277" s="96"/>
      <c r="DD277" s="96"/>
      <c r="DE277" s="96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  <c r="DP277" s="96"/>
      <c r="DQ277" s="96"/>
      <c r="DR277" s="96"/>
      <c r="DS277" s="96"/>
      <c r="DT277" s="96"/>
      <c r="DU277" s="96"/>
      <c r="DV277" s="96"/>
      <c r="DW277" s="96"/>
      <c r="DX277" s="96"/>
      <c r="DY277" s="96"/>
      <c r="DZ277" s="96"/>
      <c r="EA277" s="96"/>
      <c r="EB277" s="96"/>
      <c r="EC277" s="96"/>
      <c r="ED277" s="96"/>
      <c r="EE277" s="96"/>
      <c r="EF277" s="96"/>
      <c r="EG277" s="96"/>
      <c r="EH277" s="96"/>
      <c r="EI277" s="96"/>
      <c r="EJ277" s="96"/>
      <c r="EK277" s="96"/>
      <c r="EL277" s="96"/>
      <c r="EM277" s="96"/>
      <c r="EN277" s="96"/>
      <c r="EO277" s="96"/>
      <c r="EP277" s="96"/>
      <c r="EQ277" s="96"/>
      <c r="ER277" s="96"/>
      <c r="ES277" s="96"/>
      <c r="ET277" s="96"/>
      <c r="EU277" s="96"/>
      <c r="EV277" s="96"/>
      <c r="EW277" s="96"/>
      <c r="EX277" s="96"/>
      <c r="EY277" s="96"/>
      <c r="EZ277" s="96"/>
      <c r="FA277" s="96"/>
      <c r="FB277" s="96"/>
      <c r="FC277" s="96"/>
      <c r="FD277" s="96"/>
      <c r="FE277" s="96"/>
      <c r="FF277" s="96"/>
      <c r="FG277" s="96"/>
      <c r="FH277" s="96"/>
      <c r="FI277" s="96"/>
      <c r="FJ277" s="96"/>
      <c r="FK277" s="96"/>
      <c r="FL277" s="96"/>
      <c r="FM277" s="96"/>
      <c r="FN277" s="96"/>
      <c r="FO277" s="96"/>
      <c r="FP277" s="96"/>
      <c r="FQ277" s="96"/>
      <c r="FR277" s="96"/>
      <c r="FS277" s="96"/>
      <c r="FT277" s="96"/>
      <c r="FU277" s="96"/>
      <c r="FV277" s="96"/>
      <c r="FW277" s="96"/>
      <c r="FX277" s="96"/>
      <c r="FY277" s="96"/>
      <c r="FZ277" s="96"/>
      <c r="GA277" s="96"/>
      <c r="GB277" s="96"/>
      <c r="GC277" s="96"/>
      <c r="GD277" s="96"/>
      <c r="GE277" s="96"/>
      <c r="GF277" s="96"/>
      <c r="GG277" s="96"/>
      <c r="GH277" s="96"/>
      <c r="GI277" s="96"/>
      <c r="GJ277" s="96"/>
      <c r="GK277" s="96"/>
      <c r="GL277" s="96"/>
      <c r="GM277" s="96"/>
      <c r="GN277" s="96"/>
      <c r="GO277" s="96"/>
    </row>
    <row r="278" spans="1:197" ht="12" customHeight="1">
      <c r="A278" s="339"/>
      <c r="B278" s="364"/>
      <c r="C278" s="365"/>
      <c r="D278" s="365"/>
      <c r="E278" s="346"/>
      <c r="F278" s="400"/>
      <c r="G278" s="371"/>
      <c r="H278" s="169"/>
      <c r="I278" s="154" t="s">
        <v>30</v>
      </c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350"/>
      <c r="X278" s="40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96"/>
      <c r="DC278" s="96"/>
      <c r="DD278" s="96"/>
      <c r="DE278" s="96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96"/>
      <c r="EE278" s="96"/>
      <c r="EF278" s="96"/>
      <c r="EG278" s="96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96"/>
      <c r="ES278" s="96"/>
      <c r="ET278" s="96"/>
      <c r="EU278" s="96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96"/>
      <c r="FG278" s="96"/>
      <c r="FH278" s="96"/>
      <c r="FI278" s="96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96"/>
      <c r="FU278" s="96"/>
      <c r="FV278" s="96"/>
      <c r="FW278" s="96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96"/>
      <c r="GI278" s="96"/>
      <c r="GJ278" s="96"/>
      <c r="GK278" s="96"/>
      <c r="GL278" s="96"/>
      <c r="GM278" s="96"/>
      <c r="GN278" s="96"/>
      <c r="GO278" s="96"/>
    </row>
    <row r="279" spans="1:197" ht="12" customHeight="1">
      <c r="A279" s="339"/>
      <c r="B279" s="364"/>
      <c r="C279" s="365"/>
      <c r="D279" s="365"/>
      <c r="E279" s="346"/>
      <c r="F279" s="400"/>
      <c r="G279" s="371"/>
      <c r="H279" s="169"/>
      <c r="I279" s="154" t="s">
        <v>32</v>
      </c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350"/>
      <c r="X279" s="40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96"/>
      <c r="DC279" s="96"/>
      <c r="DD279" s="96"/>
      <c r="DE279" s="96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96"/>
      <c r="EE279" s="96"/>
      <c r="EF279" s="96"/>
      <c r="EG279" s="96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96"/>
      <c r="ES279" s="96"/>
      <c r="ET279" s="96"/>
      <c r="EU279" s="96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96"/>
      <c r="FG279" s="96"/>
      <c r="FH279" s="96"/>
      <c r="FI279" s="96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96"/>
      <c r="FU279" s="96"/>
      <c r="FV279" s="96"/>
      <c r="FW279" s="96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96"/>
      <c r="GI279" s="96"/>
      <c r="GJ279" s="96"/>
      <c r="GK279" s="96"/>
      <c r="GL279" s="96"/>
      <c r="GM279" s="96"/>
      <c r="GN279" s="96"/>
      <c r="GO279" s="96"/>
    </row>
    <row r="280" spans="1:197" ht="12.75" customHeight="1">
      <c r="A280" s="339"/>
      <c r="B280" s="364"/>
      <c r="C280" s="365"/>
      <c r="D280" s="365"/>
      <c r="E280" s="346"/>
      <c r="F280" s="400"/>
      <c r="G280" s="371"/>
      <c r="H280" s="169"/>
      <c r="I280" s="159" t="s">
        <v>26</v>
      </c>
      <c r="J280" s="160">
        <f t="shared" ref="J280:M280" si="77">SUM(J276:J279)</f>
        <v>680000</v>
      </c>
      <c r="K280" s="160">
        <f t="shared" si="77"/>
        <v>0</v>
      </c>
      <c r="L280" s="161">
        <f t="shared" si="77"/>
        <v>0</v>
      </c>
      <c r="M280" s="161">
        <f t="shared" si="77"/>
        <v>0</v>
      </c>
      <c r="N280" s="206">
        <f>SUM(N276:N279)</f>
        <v>0</v>
      </c>
      <c r="O280" s="161">
        <f>SUM(O276:O279)</f>
        <v>0</v>
      </c>
      <c r="P280" s="161">
        <f t="shared" ref="P280:V280" si="78">SUM(P276:P279)</f>
        <v>0</v>
      </c>
      <c r="Q280" s="161">
        <f t="shared" si="78"/>
        <v>700000</v>
      </c>
      <c r="R280" s="161">
        <f t="shared" si="78"/>
        <v>0</v>
      </c>
      <c r="S280" s="161">
        <f t="shared" si="78"/>
        <v>0</v>
      </c>
      <c r="T280" s="161">
        <f t="shared" si="78"/>
        <v>0</v>
      </c>
      <c r="U280" s="161">
        <f t="shared" si="78"/>
        <v>0</v>
      </c>
      <c r="V280" s="161">
        <f t="shared" si="78"/>
        <v>0</v>
      </c>
      <c r="W280" s="350"/>
      <c r="X280" s="40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96"/>
      <c r="DC280" s="96"/>
      <c r="DD280" s="96"/>
      <c r="DE280" s="96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96"/>
      <c r="DQ280" s="96"/>
      <c r="DR280" s="96"/>
      <c r="DS280" s="96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96"/>
      <c r="EE280" s="96"/>
      <c r="EF280" s="96"/>
      <c r="EG280" s="96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96"/>
      <c r="ES280" s="96"/>
      <c r="ET280" s="96"/>
      <c r="EU280" s="96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96"/>
      <c r="FG280" s="96"/>
      <c r="FH280" s="96"/>
      <c r="FI280" s="96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96"/>
      <c r="FU280" s="96"/>
      <c r="FV280" s="96"/>
      <c r="FW280" s="96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96"/>
      <c r="GI280" s="96"/>
      <c r="GJ280" s="96"/>
      <c r="GK280" s="96"/>
      <c r="GL280" s="96"/>
      <c r="GM280" s="96"/>
      <c r="GN280" s="96"/>
      <c r="GO280" s="96"/>
    </row>
    <row r="281" spans="1:197" ht="12" hidden="1" customHeight="1">
      <c r="A281" s="339">
        <v>11</v>
      </c>
      <c r="B281" s="366" t="s">
        <v>178</v>
      </c>
      <c r="C281" s="365">
        <v>2022</v>
      </c>
      <c r="D281" s="365">
        <v>2026</v>
      </c>
      <c r="E281" s="449" t="s">
        <v>27</v>
      </c>
      <c r="F281" s="400">
        <f>W281</f>
        <v>0</v>
      </c>
      <c r="G281" s="371">
        <v>60016</v>
      </c>
      <c r="H281" s="169">
        <v>6050</v>
      </c>
      <c r="I281" s="154" t="s">
        <v>28</v>
      </c>
      <c r="J281" s="163">
        <v>0</v>
      </c>
      <c r="K281" s="156">
        <v>0</v>
      </c>
      <c r="L281" s="163"/>
      <c r="N281" s="100"/>
      <c r="O281" s="100"/>
      <c r="P281" s="100"/>
      <c r="Q281" s="94"/>
      <c r="R281" s="156"/>
      <c r="S281" s="156"/>
      <c r="T281" s="156"/>
      <c r="U281" s="156"/>
      <c r="V281" s="156"/>
      <c r="W281" s="350">
        <f>SUM(L285:V285)</f>
        <v>0</v>
      </c>
      <c r="X281" s="40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96"/>
      <c r="DC281" s="96"/>
      <c r="DD281" s="96"/>
      <c r="DE281" s="96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96"/>
      <c r="DQ281" s="96"/>
      <c r="DR281" s="96"/>
      <c r="DS281" s="96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96"/>
      <c r="EE281" s="96"/>
      <c r="EF281" s="96"/>
      <c r="EG281" s="96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96"/>
      <c r="FG281" s="96"/>
      <c r="FH281" s="96"/>
      <c r="FI281" s="96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96"/>
      <c r="FU281" s="96"/>
      <c r="FV281" s="96"/>
      <c r="FW281" s="96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96"/>
      <c r="GI281" s="96"/>
      <c r="GJ281" s="96"/>
      <c r="GK281" s="96"/>
      <c r="GL281" s="96"/>
      <c r="GM281" s="96"/>
      <c r="GN281" s="96"/>
      <c r="GO281" s="96"/>
    </row>
    <row r="282" spans="1:197" ht="12" hidden="1" customHeight="1">
      <c r="A282" s="339"/>
      <c r="B282" s="366"/>
      <c r="C282" s="365"/>
      <c r="D282" s="365"/>
      <c r="E282" s="449"/>
      <c r="F282" s="400"/>
      <c r="G282" s="371"/>
      <c r="H282" s="169"/>
      <c r="I282" s="154" t="s">
        <v>31</v>
      </c>
      <c r="J282" s="156"/>
      <c r="K282" s="156"/>
      <c r="L282" s="156"/>
      <c r="M282" s="157"/>
      <c r="N282" s="95"/>
      <c r="O282" s="95"/>
      <c r="P282" s="95"/>
      <c r="Q282" s="95"/>
      <c r="R282" s="157"/>
      <c r="S282" s="157"/>
      <c r="T282" s="157"/>
      <c r="U282" s="157"/>
      <c r="V282" s="157"/>
      <c r="W282" s="350"/>
      <c r="X282" s="40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96"/>
      <c r="DC282" s="96"/>
      <c r="DD282" s="96"/>
      <c r="DE282" s="96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96"/>
      <c r="EE282" s="96"/>
      <c r="EF282" s="96"/>
      <c r="EG282" s="96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96"/>
      <c r="ES282" s="96"/>
      <c r="ET282" s="96"/>
      <c r="EU282" s="96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96"/>
      <c r="FG282" s="96"/>
      <c r="FH282" s="96"/>
      <c r="FI282" s="96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96"/>
      <c r="FU282" s="96"/>
      <c r="FV282" s="96"/>
      <c r="FW282" s="96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96"/>
      <c r="GI282" s="96"/>
      <c r="GJ282" s="96"/>
      <c r="GK282" s="96"/>
      <c r="GL282" s="96"/>
      <c r="GM282" s="96"/>
      <c r="GN282" s="96"/>
      <c r="GO282" s="96"/>
    </row>
    <row r="283" spans="1:197" ht="12" hidden="1" customHeight="1">
      <c r="A283" s="339"/>
      <c r="B283" s="366"/>
      <c r="C283" s="365"/>
      <c r="D283" s="365"/>
      <c r="E283" s="449"/>
      <c r="F283" s="400"/>
      <c r="G283" s="371"/>
      <c r="H283" s="169"/>
      <c r="I283" s="154" t="s">
        <v>30</v>
      </c>
      <c r="J283" s="157"/>
      <c r="K283" s="157"/>
      <c r="L283" s="157"/>
      <c r="M283" s="157"/>
      <c r="N283" s="95"/>
      <c r="O283" s="95"/>
      <c r="P283" s="95"/>
      <c r="Q283" s="95"/>
      <c r="R283" s="157"/>
      <c r="S283" s="157"/>
      <c r="T283" s="157"/>
      <c r="U283" s="157"/>
      <c r="V283" s="157"/>
      <c r="W283" s="350"/>
      <c r="X283" s="40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96"/>
      <c r="DC283" s="96"/>
      <c r="DD283" s="96"/>
      <c r="DE283" s="96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96"/>
      <c r="EE283" s="96"/>
      <c r="EF283" s="96"/>
      <c r="EG283" s="96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96"/>
      <c r="ES283" s="96"/>
      <c r="ET283" s="96"/>
      <c r="EU283" s="96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96"/>
      <c r="FG283" s="96"/>
      <c r="FH283" s="96"/>
      <c r="FI283" s="96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96"/>
      <c r="FU283" s="96"/>
      <c r="FV283" s="96"/>
      <c r="FW283" s="96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96"/>
      <c r="GI283" s="96"/>
      <c r="GJ283" s="96"/>
      <c r="GK283" s="96"/>
      <c r="GL283" s="96"/>
      <c r="GM283" s="96"/>
      <c r="GN283" s="96"/>
      <c r="GO283" s="96"/>
    </row>
    <row r="284" spans="1:197" ht="12" hidden="1" customHeight="1">
      <c r="A284" s="339"/>
      <c r="B284" s="366"/>
      <c r="C284" s="365"/>
      <c r="D284" s="365"/>
      <c r="E284" s="449"/>
      <c r="F284" s="400"/>
      <c r="G284" s="371"/>
      <c r="H284" s="169"/>
      <c r="I284" s="154" t="s">
        <v>32</v>
      </c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350"/>
      <c r="X284" s="40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96"/>
      <c r="DC284" s="96"/>
      <c r="DD284" s="96"/>
      <c r="DE284" s="96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96"/>
      <c r="DQ284" s="96"/>
      <c r="DR284" s="96"/>
      <c r="DS284" s="96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96"/>
      <c r="EE284" s="96"/>
      <c r="EF284" s="96"/>
      <c r="EG284" s="96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96"/>
      <c r="ES284" s="96"/>
      <c r="ET284" s="96"/>
      <c r="EU284" s="96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96"/>
      <c r="FG284" s="96"/>
      <c r="FH284" s="96"/>
      <c r="FI284" s="96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96"/>
      <c r="FU284" s="96"/>
      <c r="FV284" s="96"/>
      <c r="FW284" s="96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96"/>
      <c r="GI284" s="96"/>
      <c r="GJ284" s="96"/>
      <c r="GK284" s="96"/>
      <c r="GL284" s="96"/>
      <c r="GM284" s="96"/>
      <c r="GN284" s="96"/>
      <c r="GO284" s="96"/>
    </row>
    <row r="285" spans="1:197" ht="16.5" hidden="1" customHeight="1">
      <c r="A285" s="339"/>
      <c r="B285" s="366"/>
      <c r="C285" s="365"/>
      <c r="D285" s="365"/>
      <c r="E285" s="449"/>
      <c r="F285" s="400"/>
      <c r="G285" s="371"/>
      <c r="H285" s="169"/>
      <c r="I285" s="220" t="s">
        <v>26</v>
      </c>
      <c r="J285" s="161">
        <f t="shared" ref="J285:L285" si="79">SUM(J281:J284)</f>
        <v>0</v>
      </c>
      <c r="K285" s="161">
        <f t="shared" si="79"/>
        <v>0</v>
      </c>
      <c r="L285" s="161">
        <f t="shared" si="79"/>
        <v>0</v>
      </c>
      <c r="M285" s="161">
        <f>SUM(M281:M284)</f>
        <v>0</v>
      </c>
      <c r="N285" s="161">
        <f t="shared" ref="N285" si="80">SUM(N281:N284)</f>
        <v>0</v>
      </c>
      <c r="O285" s="161">
        <f>SUM(O281:O284)</f>
        <v>0</v>
      </c>
      <c r="P285" s="160">
        <f>SUM(P281:P284)</f>
        <v>0</v>
      </c>
      <c r="Q285" s="161"/>
      <c r="R285" s="161"/>
      <c r="S285" s="161"/>
      <c r="T285" s="161"/>
      <c r="U285" s="161"/>
      <c r="V285" s="161"/>
      <c r="W285" s="350"/>
      <c r="X285" s="40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96"/>
      <c r="DC285" s="96"/>
      <c r="DD285" s="96"/>
      <c r="DE285" s="96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96"/>
      <c r="DQ285" s="96"/>
      <c r="DR285" s="96"/>
      <c r="DS285" s="96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96"/>
      <c r="EE285" s="96"/>
      <c r="EF285" s="96"/>
      <c r="EG285" s="96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96"/>
      <c r="FG285" s="96"/>
      <c r="FH285" s="96"/>
      <c r="FI285" s="96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96"/>
      <c r="FU285" s="96"/>
      <c r="FV285" s="96"/>
      <c r="FW285" s="96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96"/>
      <c r="GI285" s="96"/>
      <c r="GJ285" s="96"/>
      <c r="GK285" s="96"/>
      <c r="GL285" s="96"/>
      <c r="GM285" s="96"/>
      <c r="GN285" s="96"/>
      <c r="GO285" s="96"/>
    </row>
    <row r="286" spans="1:197" ht="13.15" hidden="1" customHeight="1">
      <c r="A286" s="339">
        <v>14</v>
      </c>
      <c r="B286" s="363" t="s">
        <v>53</v>
      </c>
      <c r="C286" s="365">
        <v>2014</v>
      </c>
      <c r="D286" s="365">
        <v>2033</v>
      </c>
      <c r="E286" s="346" t="s">
        <v>251</v>
      </c>
      <c r="F286" s="400"/>
      <c r="G286" s="371">
        <v>60016</v>
      </c>
      <c r="H286" s="169">
        <v>6050</v>
      </c>
      <c r="I286" s="154" t="s">
        <v>28</v>
      </c>
      <c r="J286" s="163">
        <v>0</v>
      </c>
      <c r="K286" s="156">
        <v>0</v>
      </c>
      <c r="L286" s="163"/>
      <c r="N286" s="155"/>
      <c r="O286" s="155"/>
      <c r="P286" s="155"/>
      <c r="Q286" s="163"/>
      <c r="R286" s="163">
        <v>0</v>
      </c>
      <c r="S286" s="163">
        <v>0</v>
      </c>
      <c r="T286" s="163"/>
      <c r="U286" s="163"/>
      <c r="V286" s="156"/>
      <c r="W286" s="350">
        <f>SUM(L290:V290)</f>
        <v>0</v>
      </c>
      <c r="X286" s="140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96"/>
      <c r="DC286" s="96"/>
      <c r="DD286" s="96"/>
      <c r="DE286" s="96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96"/>
      <c r="DQ286" s="96"/>
      <c r="DR286" s="96"/>
      <c r="DS286" s="96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96"/>
      <c r="EE286" s="96"/>
      <c r="EF286" s="96"/>
      <c r="EG286" s="96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96"/>
      <c r="ES286" s="96"/>
      <c r="ET286" s="96"/>
      <c r="EU286" s="96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96"/>
      <c r="FG286" s="96"/>
      <c r="FH286" s="96"/>
      <c r="FI286" s="96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96"/>
      <c r="FU286" s="96"/>
      <c r="FV286" s="96"/>
      <c r="FW286" s="96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96"/>
      <c r="GI286" s="96"/>
      <c r="GJ286" s="96"/>
      <c r="GK286" s="96"/>
      <c r="GL286" s="96"/>
      <c r="GM286" s="96"/>
      <c r="GN286" s="96"/>
      <c r="GO286" s="96"/>
    </row>
    <row r="287" spans="1:197" ht="13.15" hidden="1" customHeight="1">
      <c r="A287" s="339"/>
      <c r="B287" s="363"/>
      <c r="C287" s="365"/>
      <c r="D287" s="365"/>
      <c r="E287" s="346"/>
      <c r="F287" s="400"/>
      <c r="G287" s="371"/>
      <c r="H287" s="169"/>
      <c r="I287" s="154" t="s">
        <v>31</v>
      </c>
      <c r="J287" s="156"/>
      <c r="K287" s="156"/>
      <c r="L287" s="156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350"/>
      <c r="X287" s="40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96"/>
      <c r="DC287" s="96"/>
      <c r="DD287" s="96"/>
      <c r="DE287" s="96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96"/>
      <c r="DQ287" s="96"/>
      <c r="DR287" s="96"/>
      <c r="DS287" s="96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96"/>
      <c r="EE287" s="96"/>
      <c r="EF287" s="96"/>
      <c r="EG287" s="96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96"/>
      <c r="ES287" s="96"/>
      <c r="ET287" s="96"/>
      <c r="EU287" s="96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96"/>
      <c r="FG287" s="96"/>
      <c r="FH287" s="96"/>
      <c r="FI287" s="96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96"/>
      <c r="FU287" s="96"/>
      <c r="FV287" s="96"/>
      <c r="FW287" s="96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96"/>
      <c r="GI287" s="96"/>
      <c r="GJ287" s="96"/>
      <c r="GK287" s="96"/>
      <c r="GL287" s="96"/>
      <c r="GM287" s="96"/>
      <c r="GN287" s="96"/>
      <c r="GO287" s="96"/>
    </row>
    <row r="288" spans="1:197" ht="13.15" hidden="1" customHeight="1">
      <c r="A288" s="339"/>
      <c r="B288" s="363"/>
      <c r="C288" s="365"/>
      <c r="D288" s="365"/>
      <c r="E288" s="346"/>
      <c r="F288" s="400"/>
      <c r="G288" s="371"/>
      <c r="H288" s="169"/>
      <c r="I288" s="154" t="s">
        <v>30</v>
      </c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350"/>
      <c r="X288" s="40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96"/>
      <c r="DC288" s="96"/>
      <c r="DD288" s="96"/>
      <c r="DE288" s="96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96"/>
      <c r="DQ288" s="96"/>
      <c r="DR288" s="96"/>
      <c r="DS288" s="96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96"/>
      <c r="EE288" s="96"/>
      <c r="EF288" s="96"/>
      <c r="EG288" s="96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96"/>
      <c r="ES288" s="96"/>
      <c r="ET288" s="96"/>
      <c r="EU288" s="96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96"/>
      <c r="FG288" s="96"/>
      <c r="FH288" s="96"/>
      <c r="FI288" s="96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96"/>
      <c r="FU288" s="96"/>
      <c r="FV288" s="96"/>
      <c r="FW288" s="96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96"/>
      <c r="GI288" s="96"/>
      <c r="GJ288" s="96"/>
      <c r="GK288" s="96"/>
      <c r="GL288" s="96"/>
      <c r="GM288" s="96"/>
      <c r="GN288" s="96"/>
      <c r="GO288" s="96"/>
    </row>
    <row r="289" spans="1:197" ht="13.15" hidden="1" customHeight="1">
      <c r="A289" s="339"/>
      <c r="B289" s="363"/>
      <c r="C289" s="365"/>
      <c r="D289" s="365"/>
      <c r="E289" s="346"/>
      <c r="F289" s="400"/>
      <c r="G289" s="371"/>
      <c r="H289" s="169"/>
      <c r="I289" s="154" t="s">
        <v>32</v>
      </c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350"/>
      <c r="X289" s="40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96"/>
      <c r="DC289" s="96"/>
      <c r="DD289" s="96"/>
      <c r="DE289" s="96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96"/>
      <c r="DQ289" s="96"/>
      <c r="DR289" s="96"/>
      <c r="DS289" s="96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96"/>
      <c r="EE289" s="96"/>
      <c r="EF289" s="96"/>
      <c r="EG289" s="96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96"/>
      <c r="ES289" s="96"/>
      <c r="ET289" s="96"/>
      <c r="EU289" s="96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96"/>
      <c r="FG289" s="96"/>
      <c r="FH289" s="96"/>
      <c r="FI289" s="96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96"/>
      <c r="FU289" s="96"/>
      <c r="FV289" s="96"/>
      <c r="FW289" s="96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96"/>
      <c r="GI289" s="96"/>
      <c r="GJ289" s="96"/>
      <c r="GK289" s="96"/>
      <c r="GL289" s="96"/>
      <c r="GM289" s="96"/>
      <c r="GN289" s="96"/>
      <c r="GO289" s="96"/>
    </row>
    <row r="290" spans="1:197" ht="12.75" hidden="1" customHeight="1">
      <c r="A290" s="339"/>
      <c r="B290" s="363"/>
      <c r="C290" s="365"/>
      <c r="D290" s="365"/>
      <c r="E290" s="346"/>
      <c r="F290" s="400"/>
      <c r="G290" s="371"/>
      <c r="H290" s="169"/>
      <c r="I290" s="220" t="s">
        <v>26</v>
      </c>
      <c r="J290" s="161">
        <f t="shared" ref="J290:N290" si="81">SUM(J286:J289)</f>
        <v>0</v>
      </c>
      <c r="K290" s="161">
        <f t="shared" si="81"/>
        <v>0</v>
      </c>
      <c r="L290" s="161">
        <f t="shared" si="81"/>
        <v>0</v>
      </c>
      <c r="M290" s="161">
        <f>SUM(M286:M289)</f>
        <v>0</v>
      </c>
      <c r="N290" s="161">
        <f t="shared" si="81"/>
        <v>0</v>
      </c>
      <c r="O290" s="161">
        <f>SUM(O286:O289)</f>
        <v>0</v>
      </c>
      <c r="P290" s="160">
        <f>SUM(P286:P289)</f>
        <v>0</v>
      </c>
      <c r="Q290" s="160">
        <f t="shared" ref="Q290:V290" si="82">SUM(Q286:Q289)</f>
        <v>0</v>
      </c>
      <c r="R290" s="160">
        <f t="shared" si="82"/>
        <v>0</v>
      </c>
      <c r="S290" s="160">
        <f t="shared" si="82"/>
        <v>0</v>
      </c>
      <c r="T290" s="160">
        <f t="shared" si="82"/>
        <v>0</v>
      </c>
      <c r="U290" s="160">
        <f t="shared" si="82"/>
        <v>0</v>
      </c>
      <c r="V290" s="160">
        <f t="shared" si="82"/>
        <v>0</v>
      </c>
      <c r="W290" s="350"/>
      <c r="X290" s="40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96"/>
      <c r="DC290" s="96"/>
      <c r="DD290" s="96"/>
      <c r="DE290" s="96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96"/>
      <c r="DQ290" s="96"/>
      <c r="DR290" s="96"/>
      <c r="DS290" s="96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96"/>
      <c r="EE290" s="96"/>
      <c r="EF290" s="96"/>
      <c r="EG290" s="96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96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96"/>
      <c r="FG290" s="96"/>
      <c r="FH290" s="96"/>
      <c r="FI290" s="96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96"/>
      <c r="FU290" s="96"/>
      <c r="FV290" s="96"/>
      <c r="FW290" s="96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96"/>
      <c r="GI290" s="96"/>
      <c r="GJ290" s="96"/>
      <c r="GK290" s="96"/>
      <c r="GL290" s="96"/>
      <c r="GM290" s="96"/>
      <c r="GN290" s="96"/>
      <c r="GO290" s="96"/>
    </row>
    <row r="291" spans="1:197" ht="12.75" customHeight="1">
      <c r="A291" s="339">
        <v>9</v>
      </c>
      <c r="B291" s="363" t="s">
        <v>54</v>
      </c>
      <c r="C291" s="365">
        <v>2014</v>
      </c>
      <c r="D291" s="365">
        <v>2028</v>
      </c>
      <c r="E291" s="346" t="s">
        <v>251</v>
      </c>
      <c r="F291" s="400">
        <f>47281+W291</f>
        <v>847281</v>
      </c>
      <c r="G291" s="371">
        <v>60016</v>
      </c>
      <c r="H291" s="169">
        <v>6050</v>
      </c>
      <c r="I291" s="154" t="s">
        <v>28</v>
      </c>
      <c r="J291" s="163"/>
      <c r="K291" s="163"/>
      <c r="L291" s="163">
        <v>0</v>
      </c>
      <c r="M291" s="163"/>
      <c r="N291" s="157"/>
      <c r="O291" s="156"/>
      <c r="P291" s="163">
        <v>800000</v>
      </c>
      <c r="Q291" s="163">
        <v>0</v>
      </c>
      <c r="R291" s="163">
        <v>0</v>
      </c>
      <c r="S291" s="163"/>
      <c r="T291" s="163"/>
      <c r="U291" s="156"/>
      <c r="V291" s="156"/>
      <c r="W291" s="350">
        <f>SUM(L295:V295)</f>
        <v>800000</v>
      </c>
      <c r="X291" s="140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96"/>
      <c r="DC291" s="96"/>
      <c r="DD291" s="96"/>
      <c r="DE291" s="96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96"/>
      <c r="DQ291" s="96"/>
      <c r="DR291" s="96"/>
      <c r="DS291" s="96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96"/>
      <c r="EE291" s="96"/>
      <c r="EF291" s="96"/>
      <c r="EG291" s="96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96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96"/>
      <c r="FG291" s="96"/>
      <c r="FH291" s="96"/>
      <c r="FI291" s="96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96"/>
      <c r="FU291" s="96"/>
      <c r="FV291" s="96"/>
      <c r="FW291" s="96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96"/>
      <c r="GI291" s="96"/>
      <c r="GJ291" s="96"/>
      <c r="GK291" s="96"/>
      <c r="GL291" s="96"/>
      <c r="GM291" s="96"/>
      <c r="GN291" s="96"/>
      <c r="GO291" s="96"/>
    </row>
    <row r="292" spans="1:197" ht="12.75" customHeight="1">
      <c r="A292" s="339"/>
      <c r="B292" s="363"/>
      <c r="C292" s="365"/>
      <c r="D292" s="365"/>
      <c r="E292" s="346"/>
      <c r="F292" s="400"/>
      <c r="G292" s="371"/>
      <c r="H292" s="169"/>
      <c r="I292" s="154" t="s">
        <v>31</v>
      </c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350"/>
      <c r="X292" s="40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96"/>
      <c r="DC292" s="96"/>
      <c r="DD292" s="96"/>
      <c r="DE292" s="96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96"/>
      <c r="DQ292" s="96"/>
      <c r="DR292" s="96"/>
      <c r="DS292" s="96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96"/>
      <c r="EE292" s="96"/>
      <c r="EF292" s="96"/>
      <c r="EG292" s="96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96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96"/>
      <c r="FG292" s="96"/>
      <c r="FH292" s="96"/>
      <c r="FI292" s="96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96"/>
      <c r="FU292" s="96"/>
      <c r="FV292" s="96"/>
      <c r="FW292" s="96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96"/>
      <c r="GI292" s="96"/>
      <c r="GJ292" s="96"/>
      <c r="GK292" s="96"/>
      <c r="GL292" s="96"/>
      <c r="GM292" s="96"/>
      <c r="GN292" s="96"/>
      <c r="GO292" s="96"/>
    </row>
    <row r="293" spans="1:197" ht="12.75" customHeight="1">
      <c r="A293" s="339"/>
      <c r="B293" s="363"/>
      <c r="C293" s="365"/>
      <c r="D293" s="365"/>
      <c r="E293" s="346"/>
      <c r="F293" s="400"/>
      <c r="G293" s="371"/>
      <c r="H293" s="169"/>
      <c r="I293" s="154" t="s">
        <v>30</v>
      </c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350"/>
      <c r="X293" s="40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96"/>
      <c r="DC293" s="96"/>
      <c r="DD293" s="96"/>
      <c r="DE293" s="96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96"/>
      <c r="DQ293" s="96"/>
      <c r="DR293" s="96"/>
      <c r="DS293" s="96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96"/>
      <c r="EE293" s="96"/>
      <c r="EF293" s="96"/>
      <c r="EG293" s="96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96"/>
      <c r="ES293" s="96"/>
      <c r="ET293" s="96"/>
      <c r="EU293" s="96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96"/>
      <c r="FG293" s="96"/>
      <c r="FH293" s="96"/>
      <c r="FI293" s="96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96"/>
      <c r="FU293" s="96"/>
      <c r="FV293" s="96"/>
      <c r="FW293" s="96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96"/>
      <c r="GI293" s="96"/>
      <c r="GJ293" s="96"/>
      <c r="GK293" s="96"/>
      <c r="GL293" s="96"/>
      <c r="GM293" s="96"/>
      <c r="GN293" s="96"/>
      <c r="GO293" s="96"/>
    </row>
    <row r="294" spans="1:197" ht="12.75" customHeight="1">
      <c r="A294" s="339"/>
      <c r="B294" s="363"/>
      <c r="C294" s="365"/>
      <c r="D294" s="365"/>
      <c r="E294" s="346"/>
      <c r="F294" s="400"/>
      <c r="G294" s="371"/>
      <c r="H294" s="169"/>
      <c r="I294" s="154" t="s">
        <v>32</v>
      </c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350"/>
      <c r="X294" s="40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96"/>
      <c r="DC294" s="96"/>
      <c r="DD294" s="96"/>
      <c r="DE294" s="96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96"/>
      <c r="DQ294" s="96"/>
      <c r="DR294" s="96"/>
      <c r="DS294" s="96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96"/>
      <c r="EE294" s="96"/>
      <c r="EF294" s="96"/>
      <c r="EG294" s="96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96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96"/>
      <c r="FG294" s="96"/>
      <c r="FH294" s="96"/>
      <c r="FI294" s="96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96"/>
      <c r="FU294" s="96"/>
      <c r="FV294" s="96"/>
      <c r="FW294" s="96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96"/>
      <c r="GI294" s="96"/>
      <c r="GJ294" s="96"/>
      <c r="GK294" s="96"/>
      <c r="GL294" s="96"/>
      <c r="GM294" s="96"/>
      <c r="GN294" s="96"/>
      <c r="GO294" s="96"/>
    </row>
    <row r="295" spans="1:197" ht="12.6" customHeight="1">
      <c r="A295" s="339"/>
      <c r="B295" s="363"/>
      <c r="C295" s="365"/>
      <c r="D295" s="365"/>
      <c r="E295" s="346"/>
      <c r="F295" s="400"/>
      <c r="G295" s="371"/>
      <c r="H295" s="169"/>
      <c r="I295" s="220" t="s">
        <v>26</v>
      </c>
      <c r="J295" s="161">
        <f>SUM(J291:J294)</f>
        <v>0</v>
      </c>
      <c r="K295" s="161">
        <f t="shared" ref="K295:N295" si="83">SUM(K291:K294)</f>
        <v>0</v>
      </c>
      <c r="L295" s="161">
        <f t="shared" si="83"/>
        <v>0</v>
      </c>
      <c r="M295" s="161">
        <f t="shared" si="83"/>
        <v>0</v>
      </c>
      <c r="N295" s="161">
        <f t="shared" si="83"/>
        <v>0</v>
      </c>
      <c r="O295" s="161">
        <f>SUM(O291:O294)</f>
        <v>0</v>
      </c>
      <c r="P295" s="161">
        <f t="shared" ref="P295:R295" si="84">SUM(P291:P294)</f>
        <v>800000</v>
      </c>
      <c r="Q295" s="161">
        <f t="shared" si="84"/>
        <v>0</v>
      </c>
      <c r="R295" s="161">
        <f t="shared" si="84"/>
        <v>0</v>
      </c>
      <c r="S295" s="161">
        <f t="shared" ref="S295" si="85">SUM(S291:S294)</f>
        <v>0</v>
      </c>
      <c r="T295" s="161">
        <f t="shared" ref="T295" si="86">SUM(T291:T294)</f>
        <v>0</v>
      </c>
      <c r="U295" s="161">
        <f t="shared" ref="U295" si="87">SUM(U291:U294)</f>
        <v>0</v>
      </c>
      <c r="V295" s="161">
        <f t="shared" ref="V295" si="88">SUM(V291:V294)</f>
        <v>0</v>
      </c>
      <c r="W295" s="350"/>
      <c r="X295" s="40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96"/>
      <c r="DC295" s="96"/>
      <c r="DD295" s="96"/>
      <c r="DE295" s="96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96"/>
      <c r="DQ295" s="96"/>
      <c r="DR295" s="96"/>
      <c r="DS295" s="96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96"/>
      <c r="EE295" s="96"/>
      <c r="EF295" s="96"/>
      <c r="EG295" s="96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96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96"/>
      <c r="FG295" s="96"/>
      <c r="FH295" s="96"/>
      <c r="FI295" s="96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96"/>
      <c r="FU295" s="96"/>
      <c r="FV295" s="96"/>
      <c r="FW295" s="96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96"/>
      <c r="GI295" s="96"/>
      <c r="GJ295" s="96"/>
      <c r="GK295" s="96"/>
      <c r="GL295" s="96"/>
      <c r="GM295" s="96"/>
      <c r="GN295" s="96"/>
      <c r="GO295" s="96"/>
    </row>
    <row r="296" spans="1:197" ht="14.25" customHeight="1">
      <c r="A296" s="339">
        <v>10</v>
      </c>
      <c r="B296" s="363" t="s">
        <v>232</v>
      </c>
      <c r="C296" s="365">
        <v>2015</v>
      </c>
      <c r="D296" s="357">
        <v>2026</v>
      </c>
      <c r="E296" s="346" t="s">
        <v>251</v>
      </c>
      <c r="F296" s="400">
        <f>634131+W296+35000+2635074</f>
        <v>6736802</v>
      </c>
      <c r="G296" s="514">
        <v>60016</v>
      </c>
      <c r="H296" s="169">
        <v>6050</v>
      </c>
      <c r="I296" s="154" t="s">
        <v>28</v>
      </c>
      <c r="J296" s="163">
        <v>262000</v>
      </c>
      <c r="K296" s="163"/>
      <c r="L296" s="163"/>
      <c r="M296" s="163"/>
      <c r="N296" s="337">
        <v>1198441.23</v>
      </c>
      <c r="O296" s="163">
        <v>0</v>
      </c>
      <c r="P296" s="163">
        <v>0</v>
      </c>
      <c r="Q296" s="163">
        <v>0</v>
      </c>
      <c r="R296" s="163">
        <v>0</v>
      </c>
      <c r="S296" s="163"/>
      <c r="T296" s="156"/>
      <c r="U296" s="156"/>
      <c r="V296" s="156"/>
      <c r="W296" s="350">
        <f>SUM(L300:V300)</f>
        <v>3432597</v>
      </c>
      <c r="X296" s="140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96"/>
      <c r="DC296" s="96"/>
      <c r="DD296" s="96"/>
      <c r="DE296" s="96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96"/>
      <c r="DQ296" s="96"/>
      <c r="DR296" s="96"/>
      <c r="DS296" s="96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96"/>
      <c r="EE296" s="96"/>
      <c r="EF296" s="96"/>
      <c r="EG296" s="96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96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96"/>
      <c r="FG296" s="96"/>
      <c r="FH296" s="96"/>
      <c r="FI296" s="96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96"/>
      <c r="FU296" s="96"/>
      <c r="FV296" s="96"/>
      <c r="FW296" s="96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96"/>
      <c r="GI296" s="96"/>
      <c r="GJ296" s="96"/>
      <c r="GK296" s="96"/>
      <c r="GL296" s="96"/>
      <c r="GM296" s="96"/>
      <c r="GN296" s="96"/>
      <c r="GO296" s="96"/>
    </row>
    <row r="297" spans="1:197" ht="14.25" customHeight="1">
      <c r="A297" s="339"/>
      <c r="B297" s="363"/>
      <c r="C297" s="365"/>
      <c r="D297" s="357"/>
      <c r="E297" s="346"/>
      <c r="F297" s="400"/>
      <c r="G297" s="515"/>
      <c r="H297" s="169">
        <v>6050</v>
      </c>
      <c r="I297" s="154" t="s">
        <v>31</v>
      </c>
      <c r="J297" s="163"/>
      <c r="K297" s="155"/>
      <c r="L297" s="155"/>
      <c r="M297" s="317"/>
      <c r="N297" s="338">
        <v>132597</v>
      </c>
      <c r="O297" s="157"/>
      <c r="P297" s="157"/>
      <c r="Q297" s="157"/>
      <c r="R297" s="157"/>
      <c r="S297" s="157"/>
      <c r="T297" s="157"/>
      <c r="U297" s="157"/>
      <c r="V297" s="157"/>
      <c r="W297" s="350"/>
      <c r="X297" s="40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96"/>
      <c r="DC297" s="96"/>
      <c r="DD297" s="96"/>
      <c r="DE297" s="96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96"/>
      <c r="DQ297" s="96"/>
      <c r="DR297" s="96"/>
      <c r="DS297" s="96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96"/>
      <c r="EE297" s="96"/>
      <c r="EF297" s="96"/>
      <c r="EG297" s="96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96"/>
      <c r="ES297" s="96"/>
      <c r="ET297" s="96"/>
      <c r="EU297" s="96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96"/>
      <c r="FG297" s="96"/>
      <c r="FH297" s="96"/>
      <c r="FI297" s="96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96"/>
      <c r="FU297" s="96"/>
      <c r="FV297" s="96"/>
      <c r="FW297" s="96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96"/>
      <c r="GI297" s="96"/>
      <c r="GJ297" s="96"/>
      <c r="GK297" s="96"/>
      <c r="GL297" s="96"/>
      <c r="GM297" s="96"/>
      <c r="GN297" s="96"/>
      <c r="GO297" s="96"/>
    </row>
    <row r="298" spans="1:197" ht="14.25" customHeight="1">
      <c r="A298" s="339"/>
      <c r="B298" s="363"/>
      <c r="C298" s="365"/>
      <c r="D298" s="357"/>
      <c r="E298" s="346"/>
      <c r="F298" s="400"/>
      <c r="G298" s="515"/>
      <c r="H298" s="169">
        <v>6050</v>
      </c>
      <c r="I298" s="154" t="s">
        <v>263</v>
      </c>
      <c r="J298" s="155"/>
      <c r="K298" s="155"/>
      <c r="L298" s="155"/>
      <c r="M298" s="157"/>
      <c r="N298" s="338">
        <v>2101558.77</v>
      </c>
      <c r="O298" s="157"/>
      <c r="P298" s="157"/>
      <c r="Q298" s="157"/>
      <c r="R298" s="157"/>
      <c r="S298" s="157"/>
      <c r="T298" s="157"/>
      <c r="U298" s="157"/>
      <c r="V298" s="157"/>
      <c r="W298" s="350"/>
      <c r="X298" s="40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96"/>
      <c r="DC298" s="96"/>
      <c r="DD298" s="96"/>
      <c r="DE298" s="96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96"/>
      <c r="DQ298" s="96"/>
      <c r="DR298" s="96"/>
      <c r="DS298" s="96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96"/>
      <c r="EE298" s="96"/>
      <c r="EF298" s="96"/>
      <c r="EG298" s="96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96"/>
      <c r="ES298" s="96"/>
      <c r="ET298" s="96"/>
      <c r="EU298" s="96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96"/>
      <c r="FG298" s="96"/>
      <c r="FH298" s="96"/>
      <c r="FI298" s="96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96"/>
      <c r="FU298" s="96"/>
      <c r="FV298" s="96"/>
      <c r="FW298" s="96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96"/>
      <c r="GI298" s="96"/>
      <c r="GJ298" s="96"/>
      <c r="GK298" s="96"/>
      <c r="GL298" s="96"/>
      <c r="GM298" s="96"/>
      <c r="GN298" s="96"/>
      <c r="GO298" s="96"/>
    </row>
    <row r="299" spans="1:197" ht="14.25" customHeight="1">
      <c r="A299" s="339"/>
      <c r="B299" s="363"/>
      <c r="C299" s="365"/>
      <c r="D299" s="357"/>
      <c r="E299" s="346"/>
      <c r="F299" s="400"/>
      <c r="G299" s="515"/>
      <c r="H299" s="169"/>
      <c r="I299" s="154" t="s">
        <v>32</v>
      </c>
      <c r="J299" s="155"/>
      <c r="K299" s="155"/>
      <c r="L299" s="155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350"/>
      <c r="X299" s="40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96"/>
      <c r="DC299" s="96"/>
      <c r="DD299" s="96"/>
      <c r="DE299" s="96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96"/>
      <c r="DQ299" s="96"/>
      <c r="DR299" s="96"/>
      <c r="DS299" s="96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96"/>
      <c r="EE299" s="96"/>
      <c r="EF299" s="96"/>
      <c r="EG299" s="96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96"/>
      <c r="ES299" s="96"/>
      <c r="ET299" s="96"/>
      <c r="EU299" s="96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96"/>
      <c r="FG299" s="96"/>
      <c r="FH299" s="96"/>
      <c r="FI299" s="96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96"/>
      <c r="FU299" s="96"/>
      <c r="FV299" s="96"/>
      <c r="FW299" s="96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96"/>
      <c r="GI299" s="96"/>
      <c r="GJ299" s="96"/>
      <c r="GK299" s="96"/>
      <c r="GL299" s="96"/>
      <c r="GM299" s="96"/>
      <c r="GN299" s="96"/>
      <c r="GO299" s="96"/>
    </row>
    <row r="300" spans="1:197" ht="10.5" customHeight="1">
      <c r="A300" s="339"/>
      <c r="B300" s="363"/>
      <c r="C300" s="365"/>
      <c r="D300" s="357"/>
      <c r="E300" s="346"/>
      <c r="F300" s="400"/>
      <c r="G300" s="516"/>
      <c r="H300" s="169"/>
      <c r="I300" s="159" t="s">
        <v>26</v>
      </c>
      <c r="J300" s="160">
        <f t="shared" ref="J300:O300" si="89">SUM(J296:J299)</f>
        <v>262000</v>
      </c>
      <c r="K300" s="160">
        <f t="shared" si="89"/>
        <v>0</v>
      </c>
      <c r="L300" s="160">
        <f t="shared" si="89"/>
        <v>0</v>
      </c>
      <c r="M300" s="160">
        <f t="shared" si="89"/>
        <v>0</v>
      </c>
      <c r="N300" s="160">
        <f t="shared" si="89"/>
        <v>3432597</v>
      </c>
      <c r="O300" s="160">
        <f t="shared" si="89"/>
        <v>0</v>
      </c>
      <c r="P300" s="160">
        <f>SUM(P296:P299)</f>
        <v>0</v>
      </c>
      <c r="Q300" s="160">
        <f>SUM(Q296:Q299)</f>
        <v>0</v>
      </c>
      <c r="R300" s="160">
        <f>SUM(R296:R299)</f>
        <v>0</v>
      </c>
      <c r="S300" s="160"/>
      <c r="T300" s="160"/>
      <c r="U300" s="160"/>
      <c r="V300" s="160"/>
      <c r="W300" s="350"/>
      <c r="X300" s="40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96"/>
      <c r="DC300" s="96"/>
      <c r="DD300" s="96"/>
      <c r="DE300" s="96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96"/>
      <c r="DQ300" s="96"/>
      <c r="DR300" s="96"/>
      <c r="DS300" s="96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96"/>
      <c r="EE300" s="96"/>
      <c r="EF300" s="96"/>
      <c r="EG300" s="96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96"/>
      <c r="ES300" s="96"/>
      <c r="ET300" s="96"/>
      <c r="EU300" s="96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96"/>
      <c r="FG300" s="96"/>
      <c r="FH300" s="96"/>
      <c r="FI300" s="96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96"/>
      <c r="FU300" s="96"/>
      <c r="FV300" s="96"/>
      <c r="FW300" s="96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96"/>
      <c r="GI300" s="96"/>
      <c r="GJ300" s="96"/>
      <c r="GK300" s="96"/>
      <c r="GL300" s="96"/>
      <c r="GM300" s="96"/>
      <c r="GN300" s="96"/>
      <c r="GO300" s="96"/>
    </row>
    <row r="301" spans="1:197" ht="14.25" customHeight="1">
      <c r="A301" s="339">
        <v>11</v>
      </c>
      <c r="B301" s="363" t="s">
        <v>56</v>
      </c>
      <c r="C301" s="373">
        <v>2015</v>
      </c>
      <c r="D301" s="341">
        <v>2033</v>
      </c>
      <c r="E301" s="346" t="s">
        <v>251</v>
      </c>
      <c r="F301" s="354">
        <f>1489972+132269+W301+243200+292815</f>
        <v>14213256</v>
      </c>
      <c r="G301" s="412">
        <v>60016</v>
      </c>
      <c r="H301" s="90">
        <v>6060</v>
      </c>
      <c r="I301" s="61" t="s">
        <v>28</v>
      </c>
      <c r="J301" s="87">
        <v>384000</v>
      </c>
      <c r="K301" s="87">
        <v>620000</v>
      </c>
      <c r="L301" s="87"/>
      <c r="M301" s="319"/>
      <c r="N301" s="87">
        <v>500000</v>
      </c>
      <c r="O301" s="87">
        <v>1260000</v>
      </c>
      <c r="P301" s="87">
        <v>2295000</v>
      </c>
      <c r="Q301" s="87">
        <v>2000000</v>
      </c>
      <c r="R301" s="87">
        <v>2000000</v>
      </c>
      <c r="S301" s="87">
        <v>2000000</v>
      </c>
      <c r="T301" s="87">
        <v>1000000</v>
      </c>
      <c r="U301" s="87">
        <v>1000000</v>
      </c>
      <c r="V301" s="87"/>
      <c r="W301" s="361">
        <f>SUM(L305:V305)</f>
        <v>12055000</v>
      </c>
      <c r="X301" s="140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96"/>
      <c r="DC301" s="96"/>
      <c r="DD301" s="96"/>
      <c r="DE301" s="96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96"/>
      <c r="DQ301" s="96"/>
      <c r="DR301" s="96"/>
      <c r="DS301" s="96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96"/>
      <c r="EE301" s="96"/>
      <c r="EF301" s="96"/>
      <c r="EG301" s="96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96"/>
      <c r="ES301" s="96"/>
      <c r="ET301" s="96"/>
      <c r="EU301" s="96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96"/>
      <c r="FG301" s="96"/>
      <c r="FH301" s="96"/>
      <c r="FI301" s="96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96"/>
      <c r="FU301" s="96"/>
      <c r="FV301" s="96"/>
      <c r="FW301" s="96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96"/>
      <c r="GI301" s="96"/>
      <c r="GJ301" s="96"/>
      <c r="GK301" s="96"/>
      <c r="GL301" s="96"/>
      <c r="GM301" s="96"/>
      <c r="GN301" s="96"/>
      <c r="GO301" s="96"/>
    </row>
    <row r="302" spans="1:197" ht="14.25" customHeight="1">
      <c r="A302" s="339"/>
      <c r="B302" s="363"/>
      <c r="C302" s="373"/>
      <c r="D302" s="341"/>
      <c r="E302" s="346"/>
      <c r="F302" s="354"/>
      <c r="G302" s="412"/>
      <c r="H302" s="89"/>
      <c r="I302" s="60" t="s">
        <v>31</v>
      </c>
      <c r="J302" s="85"/>
      <c r="K302" s="77"/>
      <c r="L302" s="77"/>
      <c r="M302" s="87"/>
      <c r="N302" s="87"/>
      <c r="O302" s="87"/>
      <c r="P302" s="87"/>
      <c r="Q302" s="87"/>
      <c r="R302" s="87"/>
      <c r="S302" s="87"/>
      <c r="T302" s="87"/>
      <c r="U302" s="87" t="s">
        <v>260</v>
      </c>
      <c r="V302" s="87"/>
      <c r="W302" s="361"/>
      <c r="X302" s="40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96"/>
      <c r="DC302" s="96"/>
      <c r="DD302" s="96"/>
      <c r="DE302" s="96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96"/>
      <c r="DQ302" s="96"/>
      <c r="DR302" s="96"/>
      <c r="DS302" s="96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96"/>
      <c r="EE302" s="96"/>
      <c r="EF302" s="96"/>
      <c r="EG302" s="96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96"/>
      <c r="ES302" s="96"/>
      <c r="ET302" s="96"/>
      <c r="EU302" s="96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96"/>
      <c r="FG302" s="96"/>
      <c r="FH302" s="96"/>
      <c r="FI302" s="96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96"/>
      <c r="FU302" s="96"/>
      <c r="FV302" s="96"/>
      <c r="FW302" s="96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96"/>
      <c r="GI302" s="96"/>
      <c r="GJ302" s="96"/>
      <c r="GK302" s="96"/>
      <c r="GL302" s="96"/>
      <c r="GM302" s="96"/>
      <c r="GN302" s="96"/>
      <c r="GO302" s="96"/>
    </row>
    <row r="303" spans="1:197" ht="14.25" customHeight="1">
      <c r="A303" s="339"/>
      <c r="B303" s="363"/>
      <c r="C303" s="373"/>
      <c r="D303" s="341"/>
      <c r="E303" s="346"/>
      <c r="F303" s="354"/>
      <c r="G303" s="412"/>
      <c r="H303" s="89"/>
      <c r="I303" s="60" t="s">
        <v>30</v>
      </c>
      <c r="J303" s="85"/>
      <c r="K303" s="77"/>
      <c r="L303" s="77"/>
      <c r="M303" s="77"/>
      <c r="N303" s="77"/>
      <c r="O303" s="77"/>
      <c r="P303" s="77"/>
      <c r="Q303" s="87"/>
      <c r="R303" s="87"/>
      <c r="S303" s="87"/>
      <c r="T303" s="87"/>
      <c r="U303" s="87"/>
      <c r="V303" s="87"/>
      <c r="W303" s="361"/>
      <c r="X303" s="40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96"/>
      <c r="DC303" s="96"/>
      <c r="DD303" s="96"/>
      <c r="DE303" s="96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96"/>
      <c r="DQ303" s="96"/>
      <c r="DR303" s="96"/>
      <c r="DS303" s="96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96"/>
      <c r="EE303" s="96"/>
      <c r="EF303" s="96"/>
      <c r="EG303" s="96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96"/>
      <c r="ES303" s="96"/>
      <c r="ET303" s="96"/>
      <c r="EU303" s="96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96"/>
      <c r="FG303" s="96"/>
      <c r="FH303" s="96"/>
      <c r="FI303" s="96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96"/>
      <c r="FU303" s="96"/>
      <c r="FV303" s="96"/>
      <c r="FW303" s="96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96"/>
      <c r="GI303" s="96"/>
      <c r="GJ303" s="96"/>
      <c r="GK303" s="96"/>
      <c r="GL303" s="96"/>
      <c r="GM303" s="96"/>
      <c r="GN303" s="96"/>
      <c r="GO303" s="96"/>
    </row>
    <row r="304" spans="1:197" ht="14.25" customHeight="1">
      <c r="A304" s="339"/>
      <c r="B304" s="363"/>
      <c r="C304" s="373"/>
      <c r="D304" s="341"/>
      <c r="E304" s="346"/>
      <c r="F304" s="354"/>
      <c r="G304" s="412"/>
      <c r="H304" s="89"/>
      <c r="I304" s="60" t="s">
        <v>32</v>
      </c>
      <c r="J304" s="85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361"/>
      <c r="X304" s="40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96"/>
      <c r="DC304" s="96"/>
      <c r="DD304" s="96"/>
      <c r="DE304" s="96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96"/>
      <c r="DQ304" s="96"/>
      <c r="DR304" s="96"/>
      <c r="DS304" s="96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96"/>
      <c r="EE304" s="96"/>
      <c r="EF304" s="96"/>
      <c r="EG304" s="96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96"/>
      <c r="ES304" s="96"/>
      <c r="ET304" s="96"/>
      <c r="EU304" s="96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96"/>
      <c r="FG304" s="96"/>
      <c r="FH304" s="96"/>
      <c r="FI304" s="96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96"/>
      <c r="FU304" s="96"/>
      <c r="FV304" s="96"/>
      <c r="FW304" s="96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96"/>
      <c r="GI304" s="96"/>
      <c r="GJ304" s="96"/>
      <c r="GK304" s="96"/>
      <c r="GL304" s="96"/>
      <c r="GM304" s="96"/>
      <c r="GN304" s="96"/>
      <c r="GO304" s="96"/>
    </row>
    <row r="305" spans="1:197" ht="12" customHeight="1">
      <c r="A305" s="339"/>
      <c r="B305" s="363"/>
      <c r="C305" s="373"/>
      <c r="D305" s="341"/>
      <c r="E305" s="346"/>
      <c r="F305" s="354"/>
      <c r="G305" s="412"/>
      <c r="H305" s="89"/>
      <c r="I305" s="64" t="s">
        <v>26</v>
      </c>
      <c r="J305" s="65">
        <f>SUM(J301:J304)</f>
        <v>384000</v>
      </c>
      <c r="K305" s="65">
        <f t="shared" ref="K305:V305" si="90">SUM(K301:K304)</f>
        <v>620000</v>
      </c>
      <c r="L305" s="65">
        <f t="shared" si="90"/>
        <v>0</v>
      </c>
      <c r="M305" s="65">
        <f t="shared" si="90"/>
        <v>0</v>
      </c>
      <c r="N305" s="65">
        <f t="shared" si="90"/>
        <v>500000</v>
      </c>
      <c r="O305" s="65">
        <f t="shared" si="90"/>
        <v>1260000</v>
      </c>
      <c r="P305" s="65">
        <f t="shared" si="90"/>
        <v>2295000</v>
      </c>
      <c r="Q305" s="65">
        <f t="shared" si="90"/>
        <v>2000000</v>
      </c>
      <c r="R305" s="65">
        <f t="shared" si="90"/>
        <v>2000000</v>
      </c>
      <c r="S305" s="65">
        <f t="shared" si="90"/>
        <v>2000000</v>
      </c>
      <c r="T305" s="65">
        <f t="shared" si="90"/>
        <v>1000000</v>
      </c>
      <c r="U305" s="65">
        <f t="shared" si="90"/>
        <v>1000000</v>
      </c>
      <c r="V305" s="65">
        <f t="shared" si="90"/>
        <v>0</v>
      </c>
      <c r="W305" s="361"/>
      <c r="X305" s="40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96"/>
      <c r="DC305" s="96"/>
      <c r="DD305" s="96"/>
      <c r="DE305" s="96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96"/>
      <c r="DQ305" s="96"/>
      <c r="DR305" s="96"/>
      <c r="DS305" s="96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96"/>
      <c r="EE305" s="96"/>
      <c r="EF305" s="96"/>
      <c r="EG305" s="96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96"/>
      <c r="ES305" s="96"/>
      <c r="ET305" s="96"/>
      <c r="EU305" s="96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96"/>
      <c r="FG305" s="96"/>
      <c r="FH305" s="96"/>
      <c r="FI305" s="96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96"/>
      <c r="FU305" s="96"/>
      <c r="FV305" s="96"/>
      <c r="FW305" s="96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96"/>
      <c r="GI305" s="96"/>
      <c r="GJ305" s="96"/>
      <c r="GK305" s="96"/>
      <c r="GL305" s="96"/>
      <c r="GM305" s="96"/>
      <c r="GN305" s="96"/>
      <c r="GO305" s="96"/>
    </row>
    <row r="306" spans="1:197" ht="15" customHeight="1">
      <c r="A306" s="339">
        <v>12</v>
      </c>
      <c r="B306" s="363" t="s">
        <v>211</v>
      </c>
      <c r="C306" s="365">
        <v>2014</v>
      </c>
      <c r="D306" s="357">
        <v>2031</v>
      </c>
      <c r="E306" s="346" t="s">
        <v>251</v>
      </c>
      <c r="F306" s="400">
        <f>19500+W306</f>
        <v>864500</v>
      </c>
      <c r="G306" s="371">
        <v>60016</v>
      </c>
      <c r="H306" s="169">
        <v>6050</v>
      </c>
      <c r="I306" s="154" t="s">
        <v>28</v>
      </c>
      <c r="J306" s="155">
        <v>725418</v>
      </c>
      <c r="K306" s="157"/>
      <c r="L306" s="198"/>
      <c r="M306" s="198"/>
      <c r="N306" s="156"/>
      <c r="O306" s="163">
        <v>45000</v>
      </c>
      <c r="P306" s="163"/>
      <c r="Q306" s="163">
        <v>0</v>
      </c>
      <c r="R306" s="163">
        <v>300000</v>
      </c>
      <c r="S306" s="163">
        <v>500000</v>
      </c>
      <c r="T306" s="156"/>
      <c r="U306" s="156"/>
      <c r="V306" s="156"/>
      <c r="W306" s="350">
        <f>SUM(L310:V310)</f>
        <v>845000</v>
      </c>
      <c r="X306" s="140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96"/>
      <c r="DC306" s="96"/>
      <c r="DD306" s="96"/>
      <c r="DE306" s="96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96"/>
      <c r="DQ306" s="96"/>
      <c r="DR306" s="96"/>
      <c r="DS306" s="96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96"/>
      <c r="EE306" s="96"/>
      <c r="EF306" s="96"/>
      <c r="EG306" s="96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96"/>
      <c r="ES306" s="96"/>
      <c r="ET306" s="96"/>
      <c r="EU306" s="96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96"/>
      <c r="FG306" s="96"/>
      <c r="FH306" s="96"/>
      <c r="FI306" s="96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96"/>
      <c r="FU306" s="96"/>
      <c r="FV306" s="96"/>
      <c r="FW306" s="96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96"/>
      <c r="GI306" s="96"/>
      <c r="GJ306" s="96"/>
      <c r="GK306" s="96"/>
      <c r="GL306" s="96"/>
      <c r="GM306" s="96"/>
      <c r="GN306" s="96"/>
      <c r="GO306" s="96"/>
    </row>
    <row r="307" spans="1:197" ht="15" customHeight="1">
      <c r="A307" s="339"/>
      <c r="B307" s="363"/>
      <c r="C307" s="365"/>
      <c r="D307" s="357"/>
      <c r="E307" s="346"/>
      <c r="F307" s="400"/>
      <c r="G307" s="371"/>
      <c r="H307" s="169"/>
      <c r="I307" s="154" t="s">
        <v>31</v>
      </c>
      <c r="J307" s="157"/>
      <c r="K307" s="157"/>
      <c r="L307" s="198"/>
      <c r="M307" s="198"/>
      <c r="N307" s="166"/>
      <c r="O307" s="198"/>
      <c r="P307" s="198"/>
      <c r="Q307" s="198"/>
      <c r="R307" s="198"/>
      <c r="S307" s="198"/>
      <c r="T307" s="198"/>
      <c r="U307" s="198"/>
      <c r="V307" s="198"/>
      <c r="W307" s="350"/>
      <c r="X307" s="40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96"/>
      <c r="DC307" s="96"/>
      <c r="DD307" s="96"/>
      <c r="DE307" s="96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96"/>
      <c r="DQ307" s="96"/>
      <c r="DR307" s="96"/>
      <c r="DS307" s="96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96"/>
      <c r="EE307" s="96"/>
      <c r="EF307" s="96"/>
      <c r="EG307" s="96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96"/>
      <c r="ES307" s="96"/>
      <c r="ET307" s="96"/>
      <c r="EU307" s="96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96"/>
      <c r="FG307" s="96"/>
      <c r="FH307" s="96"/>
      <c r="FI307" s="96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96"/>
      <c r="FU307" s="96"/>
      <c r="FV307" s="96"/>
      <c r="FW307" s="96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96"/>
      <c r="GI307" s="96"/>
      <c r="GJ307" s="96"/>
      <c r="GK307" s="96"/>
      <c r="GL307" s="96"/>
      <c r="GM307" s="96"/>
      <c r="GN307" s="96"/>
      <c r="GO307" s="96"/>
    </row>
    <row r="308" spans="1:197" ht="15" customHeight="1">
      <c r="A308" s="339"/>
      <c r="B308" s="363"/>
      <c r="C308" s="365"/>
      <c r="D308" s="357"/>
      <c r="E308" s="346"/>
      <c r="F308" s="400"/>
      <c r="G308" s="371"/>
      <c r="H308" s="169"/>
      <c r="I308" s="154" t="s">
        <v>30</v>
      </c>
      <c r="J308" s="157"/>
      <c r="K308" s="157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350"/>
      <c r="X308" s="40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96"/>
      <c r="DC308" s="96"/>
      <c r="DD308" s="96"/>
      <c r="DE308" s="96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96"/>
      <c r="DQ308" s="96"/>
      <c r="DR308" s="96"/>
      <c r="DS308" s="96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96"/>
      <c r="EE308" s="96"/>
      <c r="EF308" s="96"/>
      <c r="EG308" s="96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96"/>
      <c r="ES308" s="96"/>
      <c r="ET308" s="96"/>
      <c r="EU308" s="96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96"/>
      <c r="FG308" s="96"/>
      <c r="FH308" s="96"/>
      <c r="FI308" s="96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96"/>
      <c r="FU308" s="96"/>
      <c r="FV308" s="96"/>
      <c r="FW308" s="96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96"/>
      <c r="GI308" s="96"/>
      <c r="GJ308" s="96"/>
      <c r="GK308" s="96"/>
      <c r="GL308" s="96"/>
      <c r="GM308" s="96"/>
      <c r="GN308" s="96"/>
      <c r="GO308" s="96"/>
    </row>
    <row r="309" spans="1:197" ht="15" customHeight="1">
      <c r="A309" s="339"/>
      <c r="B309" s="363"/>
      <c r="C309" s="365"/>
      <c r="D309" s="357"/>
      <c r="E309" s="346"/>
      <c r="F309" s="400"/>
      <c r="G309" s="371"/>
      <c r="H309" s="169"/>
      <c r="I309" s="154" t="s">
        <v>33</v>
      </c>
      <c r="J309" s="185"/>
      <c r="K309" s="185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350"/>
      <c r="X309" s="40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96"/>
      <c r="DC309" s="96"/>
      <c r="DD309" s="96"/>
      <c r="DE309" s="96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96"/>
      <c r="DQ309" s="96"/>
      <c r="DR309" s="96"/>
      <c r="DS309" s="96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96"/>
      <c r="EE309" s="96"/>
      <c r="EF309" s="96"/>
      <c r="EG309" s="96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96"/>
      <c r="ES309" s="96"/>
      <c r="ET309" s="96"/>
      <c r="EU309" s="96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96"/>
      <c r="FG309" s="96"/>
      <c r="FH309" s="96"/>
      <c r="FI309" s="96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96"/>
      <c r="FU309" s="96"/>
      <c r="FV309" s="96"/>
      <c r="FW309" s="96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96"/>
      <c r="GI309" s="96"/>
      <c r="GJ309" s="96"/>
      <c r="GK309" s="96"/>
      <c r="GL309" s="96"/>
      <c r="GM309" s="96"/>
      <c r="GN309" s="96"/>
      <c r="GO309" s="96"/>
    </row>
    <row r="310" spans="1:197" ht="9.75" customHeight="1">
      <c r="A310" s="339"/>
      <c r="B310" s="363"/>
      <c r="C310" s="365"/>
      <c r="D310" s="357"/>
      <c r="E310" s="346"/>
      <c r="F310" s="400"/>
      <c r="G310" s="371"/>
      <c r="H310" s="169"/>
      <c r="I310" s="159" t="s">
        <v>26</v>
      </c>
      <c r="J310" s="160">
        <f>J306+J307+J308+J309</f>
        <v>725418</v>
      </c>
      <c r="K310" s="160">
        <f>K306+K307+K308+K309</f>
        <v>0</v>
      </c>
      <c r="L310" s="161">
        <f>L306+L307+L308+L309</f>
        <v>0</v>
      </c>
      <c r="M310" s="161">
        <f>M306+M307+M308+M309</f>
        <v>0</v>
      </c>
      <c r="N310" s="161">
        <f t="shared" ref="N310:V310" si="91">N306+N307+N308+N309</f>
        <v>0</v>
      </c>
      <c r="O310" s="161">
        <f t="shared" si="91"/>
        <v>45000</v>
      </c>
      <c r="P310" s="161">
        <f t="shared" si="91"/>
        <v>0</v>
      </c>
      <c r="Q310" s="161">
        <f t="shared" si="91"/>
        <v>0</v>
      </c>
      <c r="R310" s="161">
        <f t="shared" si="91"/>
        <v>300000</v>
      </c>
      <c r="S310" s="161">
        <f t="shared" si="91"/>
        <v>500000</v>
      </c>
      <c r="T310" s="161">
        <f t="shared" si="91"/>
        <v>0</v>
      </c>
      <c r="U310" s="161">
        <f t="shared" si="91"/>
        <v>0</v>
      </c>
      <c r="V310" s="161">
        <f t="shared" si="91"/>
        <v>0</v>
      </c>
      <c r="W310" s="350"/>
      <c r="X310" s="40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96"/>
      <c r="DC310" s="96"/>
      <c r="DD310" s="96"/>
      <c r="DE310" s="96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96"/>
      <c r="DQ310" s="96"/>
      <c r="DR310" s="96"/>
      <c r="DS310" s="96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96"/>
      <c r="EE310" s="96"/>
      <c r="EF310" s="96"/>
      <c r="EG310" s="96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96"/>
      <c r="ES310" s="96"/>
      <c r="ET310" s="96"/>
      <c r="EU310" s="96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96"/>
      <c r="FG310" s="96"/>
      <c r="FH310" s="96"/>
      <c r="FI310" s="96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96"/>
      <c r="FU310" s="96"/>
      <c r="FV310" s="96"/>
      <c r="FW310" s="96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96"/>
      <c r="GI310" s="96"/>
      <c r="GJ310" s="96"/>
      <c r="GK310" s="96"/>
      <c r="GL310" s="96"/>
      <c r="GM310" s="96"/>
      <c r="GN310" s="96"/>
      <c r="GO310" s="96"/>
    </row>
    <row r="311" spans="1:197" ht="17.25" hidden="1" customHeight="1">
      <c r="A311" s="339">
        <v>19</v>
      </c>
      <c r="B311" s="363" t="s">
        <v>235</v>
      </c>
      <c r="C311" s="365">
        <v>2016</v>
      </c>
      <c r="D311" s="357">
        <v>2025</v>
      </c>
      <c r="E311" s="346" t="s">
        <v>251</v>
      </c>
      <c r="F311" s="400"/>
      <c r="G311" s="441">
        <v>60016</v>
      </c>
      <c r="H311" s="153">
        <v>6050</v>
      </c>
      <c r="I311" s="182" t="s">
        <v>28</v>
      </c>
      <c r="J311" s="156">
        <v>0</v>
      </c>
      <c r="K311" s="157"/>
      <c r="L311" s="163"/>
      <c r="M311" s="155"/>
      <c r="N311" s="155">
        <v>0</v>
      </c>
      <c r="O311" s="155"/>
      <c r="P311" s="155"/>
      <c r="Q311" s="155"/>
      <c r="R311" s="155"/>
      <c r="S311" s="155"/>
      <c r="T311" s="155"/>
      <c r="U311" s="155"/>
      <c r="V311" s="155"/>
      <c r="W311" s="350">
        <f>SUM(L315:V315)</f>
        <v>0</v>
      </c>
      <c r="X311" s="140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96"/>
      <c r="DC311" s="96"/>
      <c r="DD311" s="96"/>
      <c r="DE311" s="96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96"/>
      <c r="DQ311" s="96"/>
      <c r="DR311" s="96"/>
      <c r="DS311" s="96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96"/>
      <c r="EE311" s="96"/>
      <c r="EF311" s="96"/>
      <c r="EG311" s="96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96"/>
      <c r="ES311" s="96"/>
      <c r="ET311" s="96"/>
      <c r="EU311" s="96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96"/>
      <c r="FG311" s="96"/>
      <c r="FH311" s="96"/>
      <c r="FI311" s="96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96"/>
      <c r="FU311" s="96"/>
      <c r="FV311" s="96"/>
      <c r="FW311" s="96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96"/>
      <c r="GI311" s="96"/>
      <c r="GJ311" s="96"/>
      <c r="GK311" s="96"/>
      <c r="GL311" s="96"/>
      <c r="GM311" s="96"/>
      <c r="GN311" s="96"/>
      <c r="GO311" s="96"/>
    </row>
    <row r="312" spans="1:197" ht="14.25" hidden="1" customHeight="1">
      <c r="A312" s="339"/>
      <c r="B312" s="363"/>
      <c r="C312" s="365"/>
      <c r="D312" s="357"/>
      <c r="E312" s="346"/>
      <c r="F312" s="400"/>
      <c r="G312" s="441"/>
      <c r="H312" s="153">
        <v>6050</v>
      </c>
      <c r="I312" s="182" t="s">
        <v>31</v>
      </c>
      <c r="J312" s="156"/>
      <c r="K312" s="157"/>
      <c r="L312" s="185"/>
      <c r="M312" s="155"/>
      <c r="N312" s="166"/>
      <c r="O312" s="198"/>
      <c r="P312" s="198"/>
      <c r="Q312" s="198"/>
      <c r="R312" s="198"/>
      <c r="S312" s="198"/>
      <c r="T312" s="198"/>
      <c r="U312" s="198"/>
      <c r="V312" s="198"/>
      <c r="W312" s="350"/>
      <c r="X312" s="40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96"/>
      <c r="DC312" s="96"/>
      <c r="DD312" s="96"/>
      <c r="DE312" s="96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96"/>
      <c r="DQ312" s="96"/>
      <c r="DR312" s="96"/>
      <c r="DS312" s="96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96"/>
      <c r="EE312" s="96"/>
      <c r="EF312" s="96"/>
      <c r="EG312" s="96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96"/>
      <c r="ES312" s="96"/>
      <c r="ET312" s="96"/>
      <c r="EU312" s="96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96"/>
      <c r="FG312" s="96"/>
      <c r="FH312" s="96"/>
      <c r="FI312" s="96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96"/>
      <c r="FU312" s="96"/>
      <c r="FV312" s="96"/>
      <c r="FW312" s="96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96"/>
      <c r="GI312" s="96"/>
      <c r="GJ312" s="96"/>
      <c r="GK312" s="96"/>
      <c r="GL312" s="96"/>
      <c r="GM312" s="96"/>
      <c r="GN312" s="96"/>
      <c r="GO312" s="96"/>
    </row>
    <row r="313" spans="1:197" s="15" customFormat="1" ht="14.25" hidden="1" customHeight="1">
      <c r="A313" s="339"/>
      <c r="B313" s="363"/>
      <c r="C313" s="365"/>
      <c r="D313" s="357"/>
      <c r="E313" s="346"/>
      <c r="F313" s="400"/>
      <c r="G313" s="441"/>
      <c r="H313" s="153"/>
      <c r="I313" s="162" t="s">
        <v>30</v>
      </c>
      <c r="J313" s="156"/>
      <c r="K313" s="156"/>
      <c r="L313" s="198"/>
      <c r="M313" s="198"/>
      <c r="N313" s="198"/>
      <c r="O313" s="329"/>
      <c r="P313" s="198"/>
      <c r="Q313" s="198"/>
      <c r="R313" s="198"/>
      <c r="S313" s="198"/>
      <c r="T313" s="198"/>
      <c r="U313" s="198"/>
      <c r="V313" s="198"/>
      <c r="W313" s="350"/>
      <c r="X313" s="145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6"/>
      <c r="BZ313" s="146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6"/>
      <c r="CM313" s="146"/>
      <c r="CN313" s="146"/>
      <c r="CO313" s="146"/>
      <c r="CP313" s="146"/>
      <c r="CQ313" s="146"/>
      <c r="CR313" s="146"/>
      <c r="CS313" s="146"/>
      <c r="CT313" s="146"/>
      <c r="CU313" s="146"/>
      <c r="CV313" s="146"/>
      <c r="CW313" s="146"/>
      <c r="CX313" s="146"/>
      <c r="CY313" s="146"/>
      <c r="CZ313" s="146"/>
      <c r="DA313" s="146"/>
      <c r="DB313" s="146"/>
      <c r="DC313" s="146"/>
      <c r="DD313" s="146"/>
      <c r="DE313" s="146"/>
      <c r="DF313" s="146"/>
      <c r="DG313" s="146"/>
      <c r="DH313" s="146"/>
      <c r="DI313" s="146"/>
      <c r="DJ313" s="146"/>
      <c r="DK313" s="146"/>
      <c r="DL313" s="146"/>
      <c r="DM313" s="146"/>
      <c r="DN313" s="146"/>
      <c r="DO313" s="146"/>
      <c r="DP313" s="146"/>
      <c r="DQ313" s="146"/>
      <c r="DR313" s="146"/>
      <c r="DS313" s="146"/>
      <c r="DT313" s="146"/>
      <c r="DU313" s="146"/>
      <c r="DV313" s="146"/>
      <c r="DW313" s="146"/>
      <c r="DX313" s="146"/>
      <c r="DY313" s="146"/>
      <c r="DZ313" s="146"/>
      <c r="EA313" s="146"/>
      <c r="EB313" s="146"/>
      <c r="EC313" s="146"/>
      <c r="ED313" s="146"/>
      <c r="EE313" s="146"/>
      <c r="EF313" s="146"/>
      <c r="EG313" s="146"/>
      <c r="EH313" s="146"/>
      <c r="EI313" s="146"/>
      <c r="EJ313" s="146"/>
      <c r="EK313" s="146"/>
      <c r="EL313" s="146"/>
      <c r="EM313" s="146"/>
      <c r="EN313" s="146"/>
      <c r="EO313" s="146"/>
      <c r="EP313" s="146"/>
      <c r="EQ313" s="146"/>
      <c r="ER313" s="146"/>
      <c r="ES313" s="146"/>
      <c r="ET313" s="146"/>
      <c r="EU313" s="146"/>
      <c r="EV313" s="146"/>
      <c r="EW313" s="146"/>
      <c r="EX313" s="146"/>
      <c r="EY313" s="146"/>
      <c r="EZ313" s="146"/>
      <c r="FA313" s="146"/>
      <c r="FB313" s="146"/>
      <c r="FC313" s="146"/>
      <c r="FD313" s="146"/>
      <c r="FE313" s="146"/>
      <c r="FF313" s="146"/>
      <c r="FG313" s="146"/>
      <c r="FH313" s="146"/>
      <c r="FI313" s="146"/>
      <c r="FJ313" s="146"/>
      <c r="FK313" s="146"/>
      <c r="FL313" s="146"/>
      <c r="FM313" s="146"/>
      <c r="FN313" s="146"/>
      <c r="FO313" s="146"/>
      <c r="FP313" s="146"/>
      <c r="FQ313" s="146"/>
      <c r="FR313" s="146"/>
      <c r="FS313" s="146"/>
      <c r="FT313" s="146"/>
      <c r="FU313" s="146"/>
      <c r="FV313" s="146"/>
      <c r="FW313" s="146"/>
      <c r="FX313" s="146"/>
      <c r="FY313" s="146"/>
      <c r="FZ313" s="146"/>
      <c r="GA313" s="146"/>
      <c r="GB313" s="146"/>
      <c r="GC313" s="146"/>
      <c r="GD313" s="146"/>
      <c r="GE313" s="146"/>
      <c r="GF313" s="146"/>
      <c r="GG313" s="146"/>
      <c r="GH313" s="146"/>
      <c r="GI313" s="146"/>
      <c r="GJ313" s="146"/>
      <c r="GK313" s="146"/>
      <c r="GL313" s="146"/>
      <c r="GM313" s="146"/>
      <c r="GN313" s="146"/>
      <c r="GO313" s="146"/>
    </row>
    <row r="314" spans="1:197" ht="14.25" hidden="1" customHeight="1">
      <c r="A314" s="339"/>
      <c r="B314" s="363"/>
      <c r="C314" s="365"/>
      <c r="D314" s="357"/>
      <c r="E314" s="346"/>
      <c r="F314" s="400"/>
      <c r="G314" s="441"/>
      <c r="H314" s="153"/>
      <c r="I314" s="162" t="s">
        <v>70</v>
      </c>
      <c r="J314" s="198"/>
      <c r="K314" s="198"/>
      <c r="L314" s="156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350"/>
      <c r="X314" s="40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96"/>
      <c r="DC314" s="96"/>
      <c r="DD314" s="96"/>
      <c r="DE314" s="96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96"/>
      <c r="DQ314" s="96"/>
      <c r="DR314" s="96"/>
      <c r="DS314" s="96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96"/>
      <c r="EE314" s="96"/>
      <c r="EF314" s="96"/>
      <c r="EG314" s="96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96"/>
      <c r="ES314" s="96"/>
      <c r="ET314" s="96"/>
      <c r="EU314" s="96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96"/>
      <c r="FG314" s="96"/>
      <c r="FH314" s="96"/>
      <c r="FI314" s="96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96"/>
      <c r="FU314" s="96"/>
      <c r="FV314" s="96"/>
      <c r="FW314" s="96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96"/>
      <c r="GI314" s="96"/>
      <c r="GJ314" s="96"/>
      <c r="GK314" s="96"/>
      <c r="GL314" s="96"/>
      <c r="GM314" s="96"/>
      <c r="GN314" s="96"/>
      <c r="GO314" s="96"/>
    </row>
    <row r="315" spans="1:197" ht="11.25" hidden="1" customHeight="1">
      <c r="A315" s="339"/>
      <c r="B315" s="363"/>
      <c r="C315" s="365"/>
      <c r="D315" s="357"/>
      <c r="E315" s="346"/>
      <c r="F315" s="400"/>
      <c r="G315" s="441"/>
      <c r="H315" s="153"/>
      <c r="I315" s="220" t="s">
        <v>26</v>
      </c>
      <c r="J315" s="161">
        <f>J311+J312+J313+J314</f>
        <v>0</v>
      </c>
      <c r="K315" s="161">
        <f>K311+K312+K313+K314</f>
        <v>0</v>
      </c>
      <c r="L315" s="161">
        <f>L311+L312+L313+L314</f>
        <v>0</v>
      </c>
      <c r="M315" s="161">
        <f>M311+M312+M313+M314</f>
        <v>0</v>
      </c>
      <c r="N315" s="161">
        <f t="shared" ref="N315:V315" si="92">N311+N312+N313+N314</f>
        <v>0</v>
      </c>
      <c r="O315" s="161">
        <f t="shared" si="92"/>
        <v>0</v>
      </c>
      <c r="P315" s="161">
        <f t="shared" si="92"/>
        <v>0</v>
      </c>
      <c r="Q315" s="161">
        <f t="shared" si="92"/>
        <v>0</v>
      </c>
      <c r="R315" s="161">
        <f t="shared" si="92"/>
        <v>0</v>
      </c>
      <c r="S315" s="161">
        <f t="shared" si="92"/>
        <v>0</v>
      </c>
      <c r="T315" s="161">
        <f t="shared" si="92"/>
        <v>0</v>
      </c>
      <c r="U315" s="161">
        <f t="shared" si="92"/>
        <v>0</v>
      </c>
      <c r="V315" s="161">
        <f t="shared" si="92"/>
        <v>0</v>
      </c>
      <c r="W315" s="350"/>
      <c r="X315" s="40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96"/>
      <c r="DC315" s="96"/>
      <c r="DD315" s="96"/>
      <c r="DE315" s="96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96"/>
      <c r="DQ315" s="96"/>
      <c r="DR315" s="96"/>
      <c r="DS315" s="96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96"/>
      <c r="EE315" s="96"/>
      <c r="EF315" s="96"/>
      <c r="EG315" s="96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96"/>
      <c r="ES315" s="96"/>
      <c r="ET315" s="96"/>
      <c r="EU315" s="96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96"/>
      <c r="FG315" s="96"/>
      <c r="FH315" s="96"/>
      <c r="FI315" s="96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96"/>
      <c r="FU315" s="96"/>
      <c r="FV315" s="96"/>
      <c r="FW315" s="96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96"/>
      <c r="GI315" s="96"/>
      <c r="GJ315" s="96"/>
      <c r="GK315" s="96"/>
      <c r="GL315" s="96"/>
      <c r="GM315" s="96"/>
      <c r="GN315" s="96"/>
      <c r="GO315" s="96"/>
    </row>
    <row r="316" spans="1:197" ht="12" customHeight="1">
      <c r="A316" s="339">
        <v>13</v>
      </c>
      <c r="B316" s="363" t="s">
        <v>145</v>
      </c>
      <c r="C316" s="365">
        <v>2022</v>
      </c>
      <c r="D316" s="357">
        <v>2028</v>
      </c>
      <c r="E316" s="346" t="s">
        <v>251</v>
      </c>
      <c r="F316" s="372">
        <f>46050+W316</f>
        <v>896050</v>
      </c>
      <c r="G316" s="441">
        <v>60016</v>
      </c>
      <c r="H316" s="153">
        <v>6050</v>
      </c>
      <c r="I316" s="162" t="s">
        <v>28</v>
      </c>
      <c r="J316" s="287">
        <v>527095</v>
      </c>
      <c r="K316" s="163">
        <v>762450</v>
      </c>
      <c r="L316" s="157"/>
      <c r="M316" s="157">
        <v>0</v>
      </c>
      <c r="N316" s="185"/>
      <c r="O316" s="155">
        <v>500000</v>
      </c>
      <c r="P316" s="155">
        <v>350000</v>
      </c>
      <c r="Q316" s="185"/>
      <c r="R316" s="185"/>
      <c r="S316" s="185"/>
      <c r="T316" s="185"/>
      <c r="U316" s="185"/>
      <c r="V316" s="185"/>
      <c r="W316" s="350">
        <f>SUM(L320:V320)</f>
        <v>850000</v>
      </c>
      <c r="X316" s="140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</row>
    <row r="317" spans="1:197" ht="12" customHeight="1">
      <c r="A317" s="339"/>
      <c r="B317" s="363"/>
      <c r="C317" s="365"/>
      <c r="D317" s="357"/>
      <c r="E317" s="346"/>
      <c r="F317" s="372"/>
      <c r="G317" s="441"/>
      <c r="H317" s="153"/>
      <c r="I317" s="162" t="s">
        <v>31</v>
      </c>
      <c r="J317" s="185"/>
      <c r="K317" s="185"/>
      <c r="L317" s="185"/>
      <c r="M317" s="185"/>
      <c r="N317" s="185"/>
      <c r="O317" s="186"/>
      <c r="P317" s="186"/>
      <c r="Q317" s="185"/>
      <c r="R317" s="185"/>
      <c r="S317" s="185"/>
      <c r="T317" s="185"/>
      <c r="U317" s="185"/>
      <c r="V317" s="185"/>
      <c r="W317" s="350"/>
      <c r="X317" s="40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</row>
    <row r="318" spans="1:197" ht="12" customHeight="1">
      <c r="A318" s="339"/>
      <c r="B318" s="363"/>
      <c r="C318" s="365"/>
      <c r="D318" s="357"/>
      <c r="E318" s="346"/>
      <c r="F318" s="372"/>
      <c r="G318" s="441"/>
      <c r="H318" s="153"/>
      <c r="I318" s="162" t="s">
        <v>30</v>
      </c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350"/>
      <c r="X318" s="40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</row>
    <row r="319" spans="1:197" ht="12" customHeight="1">
      <c r="A319" s="339"/>
      <c r="B319" s="363"/>
      <c r="C319" s="365"/>
      <c r="D319" s="357"/>
      <c r="E319" s="346"/>
      <c r="F319" s="372"/>
      <c r="G319" s="441"/>
      <c r="H319" s="153"/>
      <c r="I319" s="162" t="s">
        <v>32</v>
      </c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350"/>
      <c r="X319" s="40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</row>
    <row r="320" spans="1:197" ht="12" customHeight="1">
      <c r="A320" s="339"/>
      <c r="B320" s="363"/>
      <c r="C320" s="365"/>
      <c r="D320" s="357"/>
      <c r="E320" s="346"/>
      <c r="F320" s="372"/>
      <c r="G320" s="441"/>
      <c r="H320" s="153"/>
      <c r="I320" s="159" t="s">
        <v>26</v>
      </c>
      <c r="J320" s="160">
        <f>SUM(J316:J319)</f>
        <v>527095</v>
      </c>
      <c r="K320" s="160">
        <f t="shared" ref="K320:V320" si="93">SUM(K316:K319)</f>
        <v>762450</v>
      </c>
      <c r="L320" s="160">
        <f t="shared" si="93"/>
        <v>0</v>
      </c>
      <c r="M320" s="160">
        <f t="shared" si="93"/>
        <v>0</v>
      </c>
      <c r="N320" s="160">
        <f t="shared" si="93"/>
        <v>0</v>
      </c>
      <c r="O320" s="160">
        <f t="shared" si="93"/>
        <v>500000</v>
      </c>
      <c r="P320" s="160">
        <f t="shared" si="93"/>
        <v>350000</v>
      </c>
      <c r="Q320" s="160">
        <f t="shared" si="93"/>
        <v>0</v>
      </c>
      <c r="R320" s="160">
        <f t="shared" si="93"/>
        <v>0</v>
      </c>
      <c r="S320" s="160">
        <f t="shared" si="93"/>
        <v>0</v>
      </c>
      <c r="T320" s="160">
        <f t="shared" si="93"/>
        <v>0</v>
      </c>
      <c r="U320" s="160">
        <f t="shared" si="93"/>
        <v>0</v>
      </c>
      <c r="V320" s="160">
        <f t="shared" si="93"/>
        <v>0</v>
      </c>
      <c r="W320" s="350"/>
      <c r="X320" s="40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</row>
    <row r="321" spans="1:197" ht="12" customHeight="1">
      <c r="A321" s="339">
        <v>14</v>
      </c>
      <c r="B321" s="364" t="s">
        <v>79</v>
      </c>
      <c r="C321" s="365">
        <v>2015</v>
      </c>
      <c r="D321" s="357">
        <v>2029</v>
      </c>
      <c r="E321" s="346" t="s">
        <v>251</v>
      </c>
      <c r="F321" s="400">
        <f>60789+W321+20000</f>
        <v>1030789</v>
      </c>
      <c r="G321" s="371">
        <v>60016</v>
      </c>
      <c r="H321" s="169">
        <v>6050</v>
      </c>
      <c r="I321" s="154" t="s">
        <v>28</v>
      </c>
      <c r="J321" s="163"/>
      <c r="K321" s="156"/>
      <c r="L321" s="163">
        <v>0</v>
      </c>
      <c r="M321" s="156"/>
      <c r="N321" s="163"/>
      <c r="O321" s="163">
        <v>500000</v>
      </c>
      <c r="P321" s="163">
        <v>450000</v>
      </c>
      <c r="Q321" s="163"/>
      <c r="R321" s="163"/>
      <c r="S321" s="156"/>
      <c r="T321" s="156"/>
      <c r="U321" s="156"/>
      <c r="V321" s="156"/>
      <c r="W321" s="466">
        <f>SUM(L325:V325)</f>
        <v>950000</v>
      </c>
      <c r="X321" s="140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</row>
    <row r="322" spans="1:197" ht="12" customHeight="1">
      <c r="A322" s="339"/>
      <c r="B322" s="364"/>
      <c r="C322" s="365"/>
      <c r="D322" s="357"/>
      <c r="E322" s="346"/>
      <c r="F322" s="400"/>
      <c r="G322" s="371"/>
      <c r="H322" s="169"/>
      <c r="I322" s="154" t="s">
        <v>31</v>
      </c>
      <c r="J322" s="198"/>
      <c r="K322" s="198"/>
      <c r="L322" s="198"/>
      <c r="M322" s="198"/>
      <c r="N322" s="168"/>
      <c r="O322" s="168"/>
      <c r="P322" s="168"/>
      <c r="Q322" s="168"/>
      <c r="R322" s="168"/>
      <c r="S322" s="198"/>
      <c r="T322" s="198"/>
      <c r="U322" s="198"/>
      <c r="V322" s="198"/>
      <c r="W322" s="466"/>
      <c r="X322" s="40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</row>
    <row r="323" spans="1:197" ht="12" customHeight="1">
      <c r="A323" s="339"/>
      <c r="B323" s="364"/>
      <c r="C323" s="365"/>
      <c r="D323" s="357"/>
      <c r="E323" s="346"/>
      <c r="F323" s="400"/>
      <c r="G323" s="371"/>
      <c r="H323" s="169"/>
      <c r="I323" s="154" t="s">
        <v>30</v>
      </c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466"/>
      <c r="X323" s="40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</row>
    <row r="324" spans="1:197" ht="12" customHeight="1">
      <c r="A324" s="339"/>
      <c r="B324" s="364"/>
      <c r="C324" s="365"/>
      <c r="D324" s="357"/>
      <c r="E324" s="346"/>
      <c r="F324" s="400"/>
      <c r="G324" s="371"/>
      <c r="H324" s="169"/>
      <c r="I324" s="154" t="s">
        <v>33</v>
      </c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466"/>
      <c r="X324" s="40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96"/>
      <c r="DC324" s="96"/>
      <c r="DD324" s="96"/>
      <c r="DE324" s="96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96"/>
      <c r="DQ324" s="96"/>
      <c r="DR324" s="96"/>
      <c r="DS324" s="96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96"/>
      <c r="EE324" s="96"/>
      <c r="EF324" s="96"/>
      <c r="EG324" s="96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96"/>
      <c r="ES324" s="96"/>
      <c r="ET324" s="96"/>
      <c r="EU324" s="96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96"/>
      <c r="FG324" s="96"/>
      <c r="FH324" s="96"/>
      <c r="FI324" s="96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96"/>
      <c r="FU324" s="96"/>
      <c r="FV324" s="96"/>
      <c r="FW324" s="96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96"/>
      <c r="GI324" s="96"/>
      <c r="GJ324" s="96"/>
      <c r="GK324" s="96"/>
      <c r="GL324" s="96"/>
      <c r="GM324" s="96"/>
      <c r="GN324" s="96"/>
      <c r="GO324" s="96"/>
    </row>
    <row r="325" spans="1:197" ht="12" customHeight="1">
      <c r="A325" s="339"/>
      <c r="B325" s="364"/>
      <c r="C325" s="365"/>
      <c r="D325" s="357"/>
      <c r="E325" s="346"/>
      <c r="F325" s="400"/>
      <c r="G325" s="371"/>
      <c r="H325" s="169"/>
      <c r="I325" s="159" t="s">
        <v>26</v>
      </c>
      <c r="J325" s="160">
        <f>J321+J322+J323+J324</f>
        <v>0</v>
      </c>
      <c r="K325" s="160">
        <f t="shared" ref="K325:M325" si="94">K321+K322+K323+K324</f>
        <v>0</v>
      </c>
      <c r="L325" s="160">
        <f t="shared" si="94"/>
        <v>0</v>
      </c>
      <c r="M325" s="160">
        <f t="shared" si="94"/>
        <v>0</v>
      </c>
      <c r="N325" s="160">
        <f>N321+N322+N323+N324</f>
        <v>0</v>
      </c>
      <c r="O325" s="160">
        <f>O321+O322+O323+O324</f>
        <v>500000</v>
      </c>
      <c r="P325" s="160">
        <f>SUM(P321:P324)</f>
        <v>450000</v>
      </c>
      <c r="Q325" s="160">
        <f>SUM(Q321:Q324)</f>
        <v>0</v>
      </c>
      <c r="R325" s="160"/>
      <c r="S325" s="160"/>
      <c r="T325" s="160"/>
      <c r="U325" s="160"/>
      <c r="V325" s="160"/>
      <c r="W325" s="466"/>
      <c r="X325" s="40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</row>
    <row r="326" spans="1:197" ht="12" customHeight="1">
      <c r="A326" s="339">
        <v>15</v>
      </c>
      <c r="B326" s="363" t="s">
        <v>210</v>
      </c>
      <c r="C326" s="365">
        <v>2015</v>
      </c>
      <c r="D326" s="357">
        <v>2029</v>
      </c>
      <c r="E326" s="346" t="s">
        <v>251</v>
      </c>
      <c r="F326" s="400">
        <f>920655+W326</f>
        <v>1420655</v>
      </c>
      <c r="G326" s="342">
        <v>60016</v>
      </c>
      <c r="H326" s="169">
        <v>6050</v>
      </c>
      <c r="I326" s="154" t="s">
        <v>28</v>
      </c>
      <c r="J326" s="198">
        <v>0</v>
      </c>
      <c r="K326" s="156">
        <v>0</v>
      </c>
      <c r="L326" s="163">
        <v>0</v>
      </c>
      <c r="M326" s="163">
        <v>0</v>
      </c>
      <c r="N326" s="156"/>
      <c r="O326" s="156"/>
      <c r="P326" s="163">
        <v>200000</v>
      </c>
      <c r="Q326" s="163">
        <v>300000</v>
      </c>
      <c r="R326" s="198"/>
      <c r="S326" s="198"/>
      <c r="T326" s="198"/>
      <c r="U326" s="198"/>
      <c r="V326" s="198"/>
      <c r="W326" s="466">
        <f>SUM(K330:V330)</f>
        <v>500000</v>
      </c>
      <c r="X326" s="140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96"/>
      <c r="DC326" s="96"/>
      <c r="DD326" s="96"/>
      <c r="DE326" s="96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96"/>
      <c r="DQ326" s="96"/>
      <c r="DR326" s="96"/>
      <c r="DS326" s="96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96"/>
      <c r="EE326" s="96"/>
      <c r="EF326" s="96"/>
      <c r="EG326" s="96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96"/>
      <c r="ES326" s="96"/>
      <c r="ET326" s="96"/>
      <c r="EU326" s="96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96"/>
      <c r="FG326" s="96"/>
      <c r="FH326" s="96"/>
      <c r="FI326" s="96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96"/>
      <c r="FU326" s="96"/>
      <c r="FV326" s="96"/>
      <c r="FW326" s="96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96"/>
      <c r="GI326" s="96"/>
      <c r="GJ326" s="96"/>
      <c r="GK326" s="96"/>
      <c r="GL326" s="96"/>
      <c r="GM326" s="96"/>
      <c r="GN326" s="96"/>
      <c r="GO326" s="96"/>
    </row>
    <row r="327" spans="1:197" ht="12" customHeight="1">
      <c r="A327" s="339"/>
      <c r="B327" s="363"/>
      <c r="C327" s="365"/>
      <c r="D327" s="357"/>
      <c r="E327" s="346"/>
      <c r="F327" s="400"/>
      <c r="G327" s="342"/>
      <c r="H327" s="169"/>
      <c r="I327" s="154" t="s">
        <v>31</v>
      </c>
      <c r="J327" s="198"/>
      <c r="K327" s="198"/>
      <c r="L327" s="198"/>
      <c r="M327" s="168"/>
      <c r="N327" s="198"/>
      <c r="O327" s="198"/>
      <c r="P327" s="198"/>
      <c r="Q327" s="198"/>
      <c r="R327" s="198"/>
      <c r="S327" s="198"/>
      <c r="T327" s="198"/>
      <c r="U327" s="198"/>
      <c r="V327" s="198"/>
      <c r="W327" s="466"/>
      <c r="X327" s="40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96"/>
      <c r="DC327" s="96"/>
      <c r="DD327" s="96"/>
      <c r="DE327" s="96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96"/>
      <c r="DQ327" s="96"/>
      <c r="DR327" s="96"/>
      <c r="DS327" s="96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96"/>
      <c r="EE327" s="96"/>
      <c r="EF327" s="96"/>
      <c r="EG327" s="96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96"/>
      <c r="ES327" s="96"/>
      <c r="ET327" s="96"/>
      <c r="EU327" s="96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96"/>
      <c r="FG327" s="96"/>
      <c r="FH327" s="96"/>
      <c r="FI327" s="96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96"/>
      <c r="FU327" s="96"/>
      <c r="FV327" s="96"/>
      <c r="FW327" s="96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96"/>
      <c r="GI327" s="96"/>
      <c r="GJ327" s="96"/>
      <c r="GK327" s="96"/>
      <c r="GL327" s="96"/>
      <c r="GM327" s="96"/>
      <c r="GN327" s="96"/>
      <c r="GO327" s="96"/>
    </row>
    <row r="328" spans="1:197" ht="12" customHeight="1">
      <c r="A328" s="339"/>
      <c r="B328" s="363"/>
      <c r="C328" s="365"/>
      <c r="D328" s="357"/>
      <c r="E328" s="346"/>
      <c r="F328" s="400"/>
      <c r="G328" s="342"/>
      <c r="H328" s="169"/>
      <c r="I328" s="154" t="s">
        <v>30</v>
      </c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466"/>
      <c r="X328" s="40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96"/>
      <c r="DC328" s="96"/>
      <c r="DD328" s="96"/>
      <c r="DE328" s="96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96"/>
      <c r="DQ328" s="96"/>
      <c r="DR328" s="96"/>
      <c r="DS328" s="96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96"/>
      <c r="EE328" s="96"/>
      <c r="EF328" s="96"/>
      <c r="EG328" s="96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96"/>
      <c r="ES328" s="96"/>
      <c r="ET328" s="96"/>
      <c r="EU328" s="96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96"/>
      <c r="FG328" s="96"/>
      <c r="FH328" s="96"/>
      <c r="FI328" s="96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96"/>
      <c r="FU328" s="96"/>
      <c r="FV328" s="96"/>
      <c r="FW328" s="96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96"/>
      <c r="GI328" s="96"/>
      <c r="GJ328" s="96"/>
      <c r="GK328" s="96"/>
      <c r="GL328" s="96"/>
      <c r="GM328" s="96"/>
      <c r="GN328" s="96"/>
      <c r="GO328" s="96"/>
    </row>
    <row r="329" spans="1:197" ht="12" customHeight="1">
      <c r="A329" s="339"/>
      <c r="B329" s="363"/>
      <c r="C329" s="365"/>
      <c r="D329" s="357"/>
      <c r="E329" s="346"/>
      <c r="F329" s="400"/>
      <c r="G329" s="342"/>
      <c r="H329" s="169"/>
      <c r="I329" s="154" t="s">
        <v>32</v>
      </c>
      <c r="J329" s="198"/>
      <c r="K329" s="198"/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466"/>
      <c r="X329" s="40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96"/>
      <c r="DC329" s="96"/>
      <c r="DD329" s="96"/>
      <c r="DE329" s="96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96"/>
      <c r="DQ329" s="96"/>
      <c r="DR329" s="96"/>
      <c r="DS329" s="96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96"/>
      <c r="EE329" s="96"/>
      <c r="EF329" s="96"/>
      <c r="EG329" s="96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96"/>
      <c r="ES329" s="96"/>
      <c r="ET329" s="96"/>
      <c r="EU329" s="96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96"/>
      <c r="FG329" s="96"/>
      <c r="FH329" s="96"/>
      <c r="FI329" s="96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96"/>
      <c r="FU329" s="96"/>
      <c r="FV329" s="96"/>
      <c r="FW329" s="96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96"/>
      <c r="GI329" s="96"/>
      <c r="GJ329" s="96"/>
      <c r="GK329" s="96"/>
      <c r="GL329" s="96"/>
      <c r="GM329" s="96"/>
      <c r="GN329" s="96"/>
      <c r="GO329" s="96"/>
    </row>
    <row r="330" spans="1:197" ht="12" customHeight="1">
      <c r="A330" s="339"/>
      <c r="B330" s="363"/>
      <c r="C330" s="365"/>
      <c r="D330" s="357"/>
      <c r="E330" s="346"/>
      <c r="F330" s="400"/>
      <c r="G330" s="342"/>
      <c r="H330" s="169"/>
      <c r="I330" s="220" t="s">
        <v>26</v>
      </c>
      <c r="J330" s="161">
        <f>SUM(J326:J329)</f>
        <v>0</v>
      </c>
      <c r="K330" s="161">
        <f t="shared" ref="K330:V330" si="95">SUM(K326:K329)</f>
        <v>0</v>
      </c>
      <c r="L330" s="161">
        <f t="shared" si="95"/>
        <v>0</v>
      </c>
      <c r="M330" s="161">
        <f t="shared" si="95"/>
        <v>0</v>
      </c>
      <c r="N330" s="161">
        <f>SUM(N326:N329)</f>
        <v>0</v>
      </c>
      <c r="O330" s="161">
        <f>SUM(O326:O329)</f>
        <v>0</v>
      </c>
      <c r="P330" s="161">
        <f t="shared" si="95"/>
        <v>200000</v>
      </c>
      <c r="Q330" s="161">
        <f t="shared" si="95"/>
        <v>300000</v>
      </c>
      <c r="R330" s="161">
        <f t="shared" si="95"/>
        <v>0</v>
      </c>
      <c r="S330" s="161">
        <f t="shared" si="95"/>
        <v>0</v>
      </c>
      <c r="T330" s="161">
        <f t="shared" si="95"/>
        <v>0</v>
      </c>
      <c r="U330" s="161">
        <f t="shared" si="95"/>
        <v>0</v>
      </c>
      <c r="V330" s="161">
        <f t="shared" si="95"/>
        <v>0</v>
      </c>
      <c r="W330" s="466"/>
      <c r="X330" s="40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96"/>
      <c r="DC330" s="96"/>
      <c r="DD330" s="96"/>
      <c r="DE330" s="96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96"/>
      <c r="DQ330" s="96"/>
      <c r="DR330" s="96"/>
      <c r="DS330" s="96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96"/>
      <c r="EE330" s="96"/>
      <c r="EF330" s="96"/>
      <c r="EG330" s="96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96"/>
      <c r="ES330" s="96"/>
      <c r="ET330" s="96"/>
      <c r="EU330" s="96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96"/>
      <c r="FG330" s="96"/>
      <c r="FH330" s="96"/>
      <c r="FI330" s="96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96"/>
      <c r="FU330" s="96"/>
      <c r="FV330" s="96"/>
      <c r="FW330" s="96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96"/>
      <c r="GI330" s="96"/>
      <c r="GJ330" s="96"/>
      <c r="GK330" s="96"/>
      <c r="GL330" s="96"/>
      <c r="GM330" s="96"/>
      <c r="GN330" s="96"/>
      <c r="GO330" s="96"/>
    </row>
    <row r="331" spans="1:197" ht="13.5" customHeight="1">
      <c r="A331" s="339">
        <v>16</v>
      </c>
      <c r="B331" s="364" t="s">
        <v>57</v>
      </c>
      <c r="C331" s="357">
        <v>2020</v>
      </c>
      <c r="D331" s="357">
        <v>2026</v>
      </c>
      <c r="E331" s="346" t="s">
        <v>251</v>
      </c>
      <c r="F331" s="400">
        <f>34563+W331</f>
        <v>644563</v>
      </c>
      <c r="G331" s="342">
        <v>60016</v>
      </c>
      <c r="H331" s="169">
        <v>6050</v>
      </c>
      <c r="I331" s="154" t="s">
        <v>28</v>
      </c>
      <c r="J331" s="163"/>
      <c r="K331" s="163">
        <v>34563</v>
      </c>
      <c r="L331" s="241">
        <v>0</v>
      </c>
      <c r="M331" s="241">
        <v>0</v>
      </c>
      <c r="N331" s="163">
        <v>610000</v>
      </c>
      <c r="O331" s="163"/>
      <c r="P331" s="163">
        <v>0</v>
      </c>
      <c r="Q331" s="163">
        <v>0</v>
      </c>
      <c r="R331" s="168"/>
      <c r="S331" s="198"/>
      <c r="T331" s="198"/>
      <c r="U331" s="198"/>
      <c r="V331" s="198"/>
      <c r="W331" s="466">
        <f>SUM(L335:V335)</f>
        <v>610000</v>
      </c>
      <c r="X331" s="140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96"/>
      <c r="DC331" s="96"/>
      <c r="DD331" s="96"/>
      <c r="DE331" s="96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96"/>
      <c r="DQ331" s="96"/>
      <c r="DR331" s="96"/>
      <c r="DS331" s="96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96"/>
      <c r="EE331" s="96"/>
      <c r="EF331" s="96"/>
      <c r="EG331" s="96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96"/>
      <c r="ES331" s="96"/>
      <c r="ET331" s="96"/>
      <c r="EU331" s="96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96"/>
      <c r="FG331" s="96"/>
      <c r="FH331" s="96"/>
      <c r="FI331" s="96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96"/>
      <c r="FU331" s="96"/>
      <c r="FV331" s="96"/>
      <c r="FW331" s="96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96"/>
      <c r="GI331" s="96"/>
      <c r="GJ331" s="96"/>
      <c r="GK331" s="96"/>
      <c r="GL331" s="96"/>
      <c r="GM331" s="96"/>
      <c r="GN331" s="96"/>
      <c r="GO331" s="96"/>
    </row>
    <row r="332" spans="1:197" ht="13.5" customHeight="1">
      <c r="A332" s="339"/>
      <c r="B332" s="364"/>
      <c r="C332" s="357"/>
      <c r="D332" s="357"/>
      <c r="E332" s="346"/>
      <c r="F332" s="400"/>
      <c r="G332" s="342"/>
      <c r="H332" s="169"/>
      <c r="I332" s="154" t="s">
        <v>31</v>
      </c>
      <c r="J332" s="198"/>
      <c r="K332" s="198"/>
      <c r="L332" s="198"/>
      <c r="M332" s="198"/>
      <c r="N332" s="168"/>
      <c r="O332" s="168"/>
      <c r="P332" s="168"/>
      <c r="Q332" s="168"/>
      <c r="R332" s="168"/>
      <c r="S332" s="198"/>
      <c r="T332" s="198"/>
      <c r="U332" s="198"/>
      <c r="V332" s="198"/>
      <c r="W332" s="466"/>
      <c r="X332" s="40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96"/>
      <c r="DC332" s="96"/>
      <c r="DD332" s="96"/>
      <c r="DE332" s="96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96"/>
      <c r="DQ332" s="96"/>
      <c r="DR332" s="96"/>
      <c r="DS332" s="96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96"/>
      <c r="EE332" s="96"/>
      <c r="EF332" s="96"/>
      <c r="EG332" s="96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96"/>
      <c r="ES332" s="96"/>
      <c r="ET332" s="96"/>
      <c r="EU332" s="96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96"/>
      <c r="FG332" s="96"/>
      <c r="FH332" s="96"/>
      <c r="FI332" s="96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96"/>
      <c r="FU332" s="96"/>
      <c r="FV332" s="96"/>
      <c r="FW332" s="96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96"/>
      <c r="GI332" s="96"/>
      <c r="GJ332" s="96"/>
      <c r="GK332" s="96"/>
      <c r="GL332" s="96"/>
      <c r="GM332" s="96"/>
      <c r="GN332" s="96"/>
      <c r="GO332" s="96"/>
    </row>
    <row r="333" spans="1:197" ht="13.5" customHeight="1">
      <c r="A333" s="339"/>
      <c r="B333" s="364"/>
      <c r="C333" s="357"/>
      <c r="D333" s="357"/>
      <c r="E333" s="346"/>
      <c r="F333" s="400"/>
      <c r="G333" s="342"/>
      <c r="H333" s="169"/>
      <c r="I333" s="154" t="s">
        <v>30</v>
      </c>
      <c r="J333" s="198"/>
      <c r="K333" s="198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466"/>
      <c r="X333" s="40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96"/>
      <c r="DC333" s="96"/>
      <c r="DD333" s="96"/>
      <c r="DE333" s="96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96"/>
      <c r="DQ333" s="96"/>
      <c r="DR333" s="96"/>
      <c r="DS333" s="96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96"/>
      <c r="EE333" s="96"/>
      <c r="EF333" s="96"/>
      <c r="EG333" s="96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96"/>
      <c r="ES333" s="96"/>
      <c r="ET333" s="96"/>
      <c r="EU333" s="96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96"/>
      <c r="FG333" s="96"/>
      <c r="FH333" s="96"/>
      <c r="FI333" s="96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96"/>
      <c r="FU333" s="96"/>
      <c r="FV333" s="96"/>
      <c r="FW333" s="96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96"/>
      <c r="GI333" s="96"/>
      <c r="GJ333" s="96"/>
      <c r="GK333" s="96"/>
      <c r="GL333" s="96"/>
      <c r="GM333" s="96"/>
      <c r="GN333" s="96"/>
      <c r="GO333" s="96"/>
    </row>
    <row r="334" spans="1:197" ht="13.5" customHeight="1">
      <c r="A334" s="339"/>
      <c r="B334" s="364"/>
      <c r="C334" s="357"/>
      <c r="D334" s="357"/>
      <c r="E334" s="346"/>
      <c r="F334" s="400"/>
      <c r="G334" s="342"/>
      <c r="H334" s="169"/>
      <c r="I334" s="154" t="s">
        <v>32</v>
      </c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466"/>
      <c r="X334" s="40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96"/>
      <c r="DC334" s="96"/>
      <c r="DD334" s="96"/>
      <c r="DE334" s="96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96"/>
      <c r="DQ334" s="96"/>
      <c r="DR334" s="96"/>
      <c r="DS334" s="96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96"/>
      <c r="EE334" s="96"/>
      <c r="EF334" s="96"/>
      <c r="EG334" s="96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96"/>
      <c r="ES334" s="96"/>
      <c r="ET334" s="96"/>
      <c r="EU334" s="96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96"/>
      <c r="FG334" s="96"/>
      <c r="FH334" s="96"/>
      <c r="FI334" s="96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96"/>
      <c r="FU334" s="96"/>
      <c r="FV334" s="96"/>
      <c r="FW334" s="96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96"/>
      <c r="GI334" s="96"/>
      <c r="GJ334" s="96"/>
      <c r="GK334" s="96"/>
      <c r="GL334" s="96"/>
      <c r="GM334" s="96"/>
      <c r="GN334" s="96"/>
      <c r="GO334" s="96"/>
    </row>
    <row r="335" spans="1:197" ht="12" customHeight="1">
      <c r="A335" s="339"/>
      <c r="B335" s="364"/>
      <c r="C335" s="357"/>
      <c r="D335" s="357"/>
      <c r="E335" s="346"/>
      <c r="F335" s="400"/>
      <c r="G335" s="342"/>
      <c r="H335" s="169"/>
      <c r="I335" s="220" t="s">
        <v>26</v>
      </c>
      <c r="J335" s="161">
        <f>J331+J332+J333+J334</f>
        <v>0</v>
      </c>
      <c r="K335" s="161">
        <f t="shared" ref="K335:Q335" si="96">K331+K332+K333+K334</f>
        <v>34563</v>
      </c>
      <c r="L335" s="161">
        <f t="shared" si="96"/>
        <v>0</v>
      </c>
      <c r="M335" s="161">
        <f t="shared" si="96"/>
        <v>0</v>
      </c>
      <c r="N335" s="161">
        <f t="shared" si="96"/>
        <v>610000</v>
      </c>
      <c r="O335" s="161">
        <f t="shared" si="96"/>
        <v>0</v>
      </c>
      <c r="P335" s="161">
        <f t="shared" si="96"/>
        <v>0</v>
      </c>
      <c r="Q335" s="161">
        <f t="shared" si="96"/>
        <v>0</v>
      </c>
      <c r="R335" s="161"/>
      <c r="S335" s="161"/>
      <c r="T335" s="161"/>
      <c r="U335" s="161"/>
      <c r="V335" s="161"/>
      <c r="W335" s="466"/>
      <c r="X335" s="40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96"/>
      <c r="DC335" s="96"/>
      <c r="DD335" s="96"/>
      <c r="DE335" s="96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96"/>
      <c r="DQ335" s="96"/>
      <c r="DR335" s="96"/>
      <c r="DS335" s="96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96"/>
      <c r="EE335" s="96"/>
      <c r="EF335" s="96"/>
      <c r="EG335" s="96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96"/>
      <c r="ES335" s="96"/>
      <c r="ET335" s="96"/>
      <c r="EU335" s="96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96"/>
      <c r="FG335" s="96"/>
      <c r="FH335" s="96"/>
      <c r="FI335" s="96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96"/>
      <c r="FU335" s="96"/>
      <c r="FV335" s="96"/>
      <c r="FW335" s="96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96"/>
      <c r="GI335" s="96"/>
      <c r="GJ335" s="96"/>
      <c r="GK335" s="96"/>
      <c r="GL335" s="96"/>
      <c r="GM335" s="96"/>
      <c r="GN335" s="96"/>
      <c r="GO335" s="96"/>
    </row>
    <row r="336" spans="1:197" ht="12.75" customHeight="1">
      <c r="A336" s="339">
        <v>17</v>
      </c>
      <c r="B336" s="364" t="s">
        <v>58</v>
      </c>
      <c r="C336" s="365">
        <v>2021</v>
      </c>
      <c r="D336" s="357">
        <v>2030</v>
      </c>
      <c r="E336" s="346" t="s">
        <v>251</v>
      </c>
      <c r="F336" s="400">
        <f>80505+W336</f>
        <v>980505</v>
      </c>
      <c r="G336" s="371">
        <v>60016</v>
      </c>
      <c r="H336" s="169">
        <v>6050</v>
      </c>
      <c r="I336" s="154" t="s">
        <v>28</v>
      </c>
      <c r="J336" s="163"/>
      <c r="K336" s="166"/>
      <c r="L336" s="156"/>
      <c r="M336" s="156"/>
      <c r="N336" s="163"/>
      <c r="O336" s="163"/>
      <c r="P336" s="163">
        <v>0</v>
      </c>
      <c r="Q336" s="156">
        <v>400000</v>
      </c>
      <c r="R336" s="163">
        <v>500000</v>
      </c>
      <c r="S336" s="163"/>
      <c r="T336" s="156"/>
      <c r="U336" s="156"/>
      <c r="V336" s="156"/>
      <c r="W336" s="466">
        <f>SUM(L340:V340)</f>
        <v>900000</v>
      </c>
      <c r="X336" s="140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96"/>
      <c r="DC336" s="96"/>
      <c r="DD336" s="96"/>
      <c r="DE336" s="96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96"/>
      <c r="DQ336" s="96"/>
      <c r="DR336" s="96"/>
      <c r="DS336" s="96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96"/>
      <c r="EE336" s="96"/>
      <c r="EF336" s="96"/>
      <c r="EG336" s="96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96"/>
      <c r="ES336" s="96"/>
      <c r="ET336" s="96"/>
      <c r="EU336" s="96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96"/>
      <c r="FG336" s="96"/>
      <c r="FH336" s="96"/>
      <c r="FI336" s="96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96"/>
      <c r="FU336" s="96"/>
      <c r="FV336" s="96"/>
      <c r="FW336" s="96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96"/>
      <c r="GI336" s="96"/>
      <c r="GJ336" s="96"/>
      <c r="GK336" s="96"/>
      <c r="GL336" s="96"/>
      <c r="GM336" s="96"/>
      <c r="GN336" s="96"/>
      <c r="GO336" s="96"/>
    </row>
    <row r="337" spans="1:197" ht="12.75" customHeight="1">
      <c r="A337" s="339"/>
      <c r="B337" s="364"/>
      <c r="C337" s="365"/>
      <c r="D337" s="357"/>
      <c r="E337" s="346"/>
      <c r="F337" s="400"/>
      <c r="G337" s="371"/>
      <c r="H337" s="169"/>
      <c r="I337" s="154" t="s">
        <v>31</v>
      </c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466"/>
      <c r="X337" s="40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96"/>
      <c r="DC337" s="96"/>
      <c r="DD337" s="96"/>
      <c r="DE337" s="96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96"/>
      <c r="DQ337" s="96"/>
      <c r="DR337" s="96"/>
      <c r="DS337" s="96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96"/>
      <c r="EE337" s="96"/>
      <c r="EF337" s="96"/>
      <c r="EG337" s="96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96"/>
      <c r="ES337" s="96"/>
      <c r="ET337" s="96"/>
      <c r="EU337" s="96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96"/>
      <c r="FG337" s="96"/>
      <c r="FH337" s="96"/>
      <c r="FI337" s="96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96"/>
      <c r="FU337" s="96"/>
      <c r="FV337" s="96"/>
      <c r="FW337" s="96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96"/>
      <c r="GI337" s="96"/>
      <c r="GJ337" s="96"/>
      <c r="GK337" s="96"/>
      <c r="GL337" s="96"/>
      <c r="GM337" s="96"/>
      <c r="GN337" s="96"/>
      <c r="GO337" s="96"/>
    </row>
    <row r="338" spans="1:197" ht="12.75" customHeight="1">
      <c r="A338" s="339"/>
      <c r="B338" s="364"/>
      <c r="C338" s="365"/>
      <c r="D338" s="357"/>
      <c r="E338" s="346"/>
      <c r="F338" s="400"/>
      <c r="G338" s="371"/>
      <c r="H338" s="169"/>
      <c r="I338" s="154" t="s">
        <v>30</v>
      </c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466"/>
      <c r="X338" s="40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96"/>
      <c r="DC338" s="96"/>
      <c r="DD338" s="96"/>
      <c r="DE338" s="96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96"/>
      <c r="DQ338" s="96"/>
      <c r="DR338" s="96"/>
      <c r="DS338" s="96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96"/>
      <c r="EE338" s="96"/>
      <c r="EF338" s="96"/>
      <c r="EG338" s="96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96"/>
      <c r="ES338" s="96"/>
      <c r="ET338" s="96"/>
      <c r="EU338" s="96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96"/>
      <c r="FG338" s="96"/>
      <c r="FH338" s="96"/>
      <c r="FI338" s="96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96"/>
      <c r="FU338" s="96"/>
      <c r="FV338" s="96"/>
      <c r="FW338" s="96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96"/>
      <c r="GI338" s="96"/>
      <c r="GJ338" s="96"/>
      <c r="GK338" s="96"/>
      <c r="GL338" s="96"/>
      <c r="GM338" s="96"/>
      <c r="GN338" s="96"/>
      <c r="GO338" s="96"/>
    </row>
    <row r="339" spans="1:197" ht="12.75" customHeight="1">
      <c r="A339" s="339"/>
      <c r="B339" s="364"/>
      <c r="C339" s="365"/>
      <c r="D339" s="357"/>
      <c r="E339" s="346"/>
      <c r="F339" s="400"/>
      <c r="G339" s="371"/>
      <c r="H339" s="169"/>
      <c r="I339" s="154" t="s">
        <v>32</v>
      </c>
      <c r="J339" s="198"/>
      <c r="K339" s="198"/>
      <c r="L339" s="198"/>
      <c r="M339" s="198"/>
      <c r="N339" s="198"/>
      <c r="O339" s="198"/>
      <c r="P339" s="198">
        <f>SUM(J339:O339)</f>
        <v>0</v>
      </c>
      <c r="Q339" s="198"/>
      <c r="R339" s="198"/>
      <c r="S339" s="198"/>
      <c r="T339" s="198"/>
      <c r="U339" s="198"/>
      <c r="V339" s="198"/>
      <c r="W339" s="466"/>
      <c r="X339" s="40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96"/>
      <c r="DC339" s="96"/>
      <c r="DD339" s="96"/>
      <c r="DE339" s="96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96"/>
      <c r="DQ339" s="96"/>
      <c r="DR339" s="96"/>
      <c r="DS339" s="96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96"/>
      <c r="EE339" s="96"/>
      <c r="EF339" s="96"/>
      <c r="EG339" s="96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96"/>
      <c r="ES339" s="96"/>
      <c r="ET339" s="96"/>
      <c r="EU339" s="96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96"/>
      <c r="FG339" s="96"/>
      <c r="FH339" s="96"/>
      <c r="FI339" s="96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96"/>
      <c r="FU339" s="96"/>
      <c r="FV339" s="96"/>
      <c r="FW339" s="96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96"/>
      <c r="GI339" s="96"/>
      <c r="GJ339" s="96"/>
      <c r="GK339" s="96"/>
      <c r="GL339" s="96"/>
      <c r="GM339" s="96"/>
      <c r="GN339" s="96"/>
      <c r="GO339" s="96"/>
    </row>
    <row r="340" spans="1:197" ht="10.5" customHeight="1">
      <c r="A340" s="339"/>
      <c r="B340" s="364"/>
      <c r="C340" s="365"/>
      <c r="D340" s="357"/>
      <c r="E340" s="346"/>
      <c r="F340" s="400"/>
      <c r="G340" s="371"/>
      <c r="H340" s="169"/>
      <c r="I340" s="220" t="s">
        <v>26</v>
      </c>
      <c r="J340" s="161">
        <f>J336+J337+J338+J339</f>
        <v>0</v>
      </c>
      <c r="K340" s="161">
        <f t="shared" ref="K340:M340" si="97">K336+K337+K338+K339</f>
        <v>0</v>
      </c>
      <c r="L340" s="161">
        <f t="shared" si="97"/>
        <v>0</v>
      </c>
      <c r="M340" s="161">
        <f t="shared" si="97"/>
        <v>0</v>
      </c>
      <c r="N340" s="161">
        <f>SUM(N336:N339)</f>
        <v>0</v>
      </c>
      <c r="O340" s="161">
        <f>SUM(O336:O339)</f>
        <v>0</v>
      </c>
      <c r="P340" s="160">
        <f>SUM(P336:P339)</f>
        <v>0</v>
      </c>
      <c r="Q340" s="160">
        <f t="shared" ref="Q340:V340" si="98">SUM(Q336:Q339)</f>
        <v>400000</v>
      </c>
      <c r="R340" s="160">
        <f t="shared" si="98"/>
        <v>500000</v>
      </c>
      <c r="S340" s="160">
        <f t="shared" si="98"/>
        <v>0</v>
      </c>
      <c r="T340" s="160">
        <f t="shared" si="98"/>
        <v>0</v>
      </c>
      <c r="U340" s="160">
        <f t="shared" si="98"/>
        <v>0</v>
      </c>
      <c r="V340" s="160">
        <f t="shared" si="98"/>
        <v>0</v>
      </c>
      <c r="W340" s="466"/>
      <c r="X340" s="40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96"/>
      <c r="DC340" s="96"/>
      <c r="DD340" s="96"/>
      <c r="DE340" s="96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96"/>
      <c r="DQ340" s="96"/>
      <c r="DR340" s="96"/>
      <c r="DS340" s="96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96"/>
      <c r="EE340" s="96"/>
      <c r="EF340" s="96"/>
      <c r="EG340" s="96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96"/>
      <c r="ES340" s="96"/>
      <c r="ET340" s="96"/>
      <c r="EU340" s="96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96"/>
      <c r="FG340" s="96"/>
      <c r="FH340" s="96"/>
      <c r="FI340" s="96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96"/>
      <c r="FU340" s="96"/>
      <c r="FV340" s="96"/>
      <c r="FW340" s="96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96"/>
      <c r="GI340" s="96"/>
      <c r="GJ340" s="96"/>
      <c r="GK340" s="96"/>
      <c r="GL340" s="96"/>
      <c r="GM340" s="96"/>
      <c r="GN340" s="96"/>
      <c r="GO340" s="96"/>
    </row>
    <row r="341" spans="1:197" ht="12.75" customHeight="1">
      <c r="A341" s="339">
        <v>18</v>
      </c>
      <c r="B341" s="364" t="s">
        <v>214</v>
      </c>
      <c r="C341" s="365">
        <v>2022</v>
      </c>
      <c r="D341" s="365">
        <v>2031</v>
      </c>
      <c r="E341" s="346" t="s">
        <v>251</v>
      </c>
      <c r="F341" s="372">
        <f>24700+W341</f>
        <v>1124700</v>
      </c>
      <c r="G341" s="441">
        <v>60016</v>
      </c>
      <c r="H341" s="153">
        <v>6050</v>
      </c>
      <c r="I341" s="288" t="s">
        <v>28</v>
      </c>
      <c r="J341" s="168"/>
      <c r="K341" s="168">
        <v>0</v>
      </c>
      <c r="L341" s="168">
        <v>0</v>
      </c>
      <c r="M341" s="289"/>
      <c r="N341" s="198"/>
      <c r="O341" s="198"/>
      <c r="P341" s="156">
        <v>0</v>
      </c>
      <c r="Q341" s="163">
        <v>200000</v>
      </c>
      <c r="R341" s="163">
        <v>450000</v>
      </c>
      <c r="S341" s="163">
        <v>450000</v>
      </c>
      <c r="T341" s="198"/>
      <c r="U341" s="198"/>
      <c r="V341" s="198"/>
      <c r="W341" s="444">
        <f>SUM(J345:V345)</f>
        <v>1100000</v>
      </c>
      <c r="X341" s="140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96"/>
      <c r="DC341" s="96"/>
      <c r="DD341" s="96"/>
      <c r="DE341" s="96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96"/>
      <c r="DQ341" s="96"/>
      <c r="DR341" s="96"/>
      <c r="DS341" s="96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96"/>
      <c r="EE341" s="96"/>
      <c r="EF341" s="96"/>
      <c r="EG341" s="96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96"/>
      <c r="ES341" s="96"/>
      <c r="ET341" s="96"/>
      <c r="EU341" s="96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96"/>
      <c r="FG341" s="96"/>
      <c r="FH341" s="96"/>
      <c r="FI341" s="96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96"/>
      <c r="FU341" s="96"/>
      <c r="FV341" s="96"/>
      <c r="FW341" s="96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96"/>
      <c r="GI341" s="96"/>
      <c r="GJ341" s="96"/>
      <c r="GK341" s="96"/>
      <c r="GL341" s="96"/>
      <c r="GM341" s="96"/>
      <c r="GN341" s="96"/>
      <c r="GO341" s="96"/>
    </row>
    <row r="342" spans="1:197" ht="12.75" customHeight="1">
      <c r="A342" s="339"/>
      <c r="B342" s="364"/>
      <c r="C342" s="365"/>
      <c r="D342" s="365"/>
      <c r="E342" s="346"/>
      <c r="F342" s="372"/>
      <c r="G342" s="441"/>
      <c r="H342" s="153"/>
      <c r="I342" s="288" t="s">
        <v>31</v>
      </c>
      <c r="J342" s="185"/>
      <c r="K342" s="185"/>
      <c r="L342" s="198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444"/>
      <c r="X342" s="40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96"/>
      <c r="DC342" s="96"/>
      <c r="DD342" s="96"/>
      <c r="DE342" s="96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96"/>
      <c r="DQ342" s="96"/>
      <c r="DR342" s="96"/>
      <c r="DS342" s="96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96"/>
      <c r="EE342" s="96"/>
      <c r="EF342" s="96"/>
      <c r="EG342" s="96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96"/>
      <c r="ES342" s="96"/>
      <c r="ET342" s="96"/>
      <c r="EU342" s="96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96"/>
      <c r="FG342" s="96"/>
      <c r="FH342" s="96"/>
      <c r="FI342" s="96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96"/>
      <c r="FU342" s="96"/>
      <c r="FV342" s="96"/>
      <c r="FW342" s="96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96"/>
      <c r="GI342" s="96"/>
      <c r="GJ342" s="96"/>
      <c r="GK342" s="96"/>
      <c r="GL342" s="96"/>
      <c r="GM342" s="96"/>
      <c r="GN342" s="96"/>
      <c r="GO342" s="96"/>
    </row>
    <row r="343" spans="1:197" ht="12.75" customHeight="1">
      <c r="A343" s="339"/>
      <c r="B343" s="364"/>
      <c r="C343" s="365"/>
      <c r="D343" s="365"/>
      <c r="E343" s="346"/>
      <c r="F343" s="372"/>
      <c r="G343" s="441"/>
      <c r="H343" s="153"/>
      <c r="I343" s="288" t="s">
        <v>30</v>
      </c>
      <c r="J343" s="185"/>
      <c r="K343" s="185"/>
      <c r="L343" s="198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444"/>
      <c r="X343" s="40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96"/>
      <c r="BM343" s="96"/>
      <c r="BN343" s="96"/>
      <c r="BO343" s="96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96"/>
      <c r="CA343" s="96"/>
      <c r="CB343" s="96"/>
      <c r="CC343" s="96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96"/>
      <c r="CO343" s="96"/>
      <c r="CP343" s="96"/>
      <c r="CQ343" s="96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96"/>
      <c r="DC343" s="96"/>
      <c r="DD343" s="96"/>
      <c r="DE343" s="96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96"/>
      <c r="DQ343" s="96"/>
      <c r="DR343" s="96"/>
      <c r="DS343" s="96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96"/>
      <c r="EE343" s="96"/>
      <c r="EF343" s="96"/>
      <c r="EG343" s="96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96"/>
      <c r="ES343" s="96"/>
      <c r="ET343" s="96"/>
      <c r="EU343" s="96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96"/>
      <c r="FG343" s="96"/>
      <c r="FH343" s="96"/>
      <c r="FI343" s="96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96"/>
      <c r="FU343" s="96"/>
      <c r="FV343" s="96"/>
      <c r="FW343" s="96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96"/>
      <c r="GI343" s="96"/>
      <c r="GJ343" s="96"/>
      <c r="GK343" s="96"/>
      <c r="GL343" s="96"/>
      <c r="GM343" s="96"/>
      <c r="GN343" s="96"/>
      <c r="GO343" s="96"/>
    </row>
    <row r="344" spans="1:197" ht="12.75" customHeight="1">
      <c r="A344" s="339"/>
      <c r="B344" s="364"/>
      <c r="C344" s="365"/>
      <c r="D344" s="365"/>
      <c r="E344" s="346"/>
      <c r="F344" s="372"/>
      <c r="G344" s="441"/>
      <c r="H344" s="153"/>
      <c r="I344" s="288" t="s">
        <v>59</v>
      </c>
      <c r="J344" s="185"/>
      <c r="K344" s="185"/>
      <c r="L344" s="198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444"/>
      <c r="X344" s="40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96"/>
      <c r="BM344" s="96"/>
      <c r="BN344" s="96"/>
      <c r="BO344" s="96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96"/>
      <c r="CA344" s="96"/>
      <c r="CB344" s="96"/>
      <c r="CC344" s="96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96"/>
      <c r="CO344" s="96"/>
      <c r="CP344" s="96"/>
      <c r="CQ344" s="96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96"/>
      <c r="DC344" s="96"/>
      <c r="DD344" s="96"/>
      <c r="DE344" s="96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96"/>
      <c r="DQ344" s="96"/>
      <c r="DR344" s="96"/>
      <c r="DS344" s="96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96"/>
      <c r="EE344" s="96"/>
      <c r="EF344" s="96"/>
      <c r="EG344" s="96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96"/>
      <c r="ES344" s="96"/>
      <c r="ET344" s="96"/>
      <c r="EU344" s="96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96"/>
      <c r="FG344" s="96"/>
      <c r="FH344" s="96"/>
      <c r="FI344" s="96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96"/>
      <c r="FU344" s="96"/>
      <c r="FV344" s="96"/>
      <c r="FW344" s="96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96"/>
      <c r="GI344" s="96"/>
      <c r="GJ344" s="96"/>
      <c r="GK344" s="96"/>
      <c r="GL344" s="96"/>
      <c r="GM344" s="96"/>
      <c r="GN344" s="96"/>
      <c r="GO344" s="96"/>
    </row>
    <row r="345" spans="1:197" ht="12" customHeight="1">
      <c r="A345" s="339"/>
      <c r="B345" s="364"/>
      <c r="C345" s="365"/>
      <c r="D345" s="365"/>
      <c r="E345" s="346"/>
      <c r="F345" s="372"/>
      <c r="G345" s="441"/>
      <c r="H345" s="153"/>
      <c r="I345" s="220" t="s">
        <v>26</v>
      </c>
      <c r="J345" s="161">
        <f>SUM(J341:J344)</f>
        <v>0</v>
      </c>
      <c r="K345" s="161">
        <f>SUM(K341:K344)</f>
        <v>0</v>
      </c>
      <c r="L345" s="161">
        <f>SUM(L341:L344)</f>
        <v>0</v>
      </c>
      <c r="M345" s="161">
        <f>SUM(M341:M344)</f>
        <v>0</v>
      </c>
      <c r="N345" s="161">
        <f t="shared" ref="N345:V345" si="99">SUM(N341:N344)</f>
        <v>0</v>
      </c>
      <c r="O345" s="161">
        <f t="shared" si="99"/>
        <v>0</v>
      </c>
      <c r="P345" s="161">
        <f t="shared" si="99"/>
        <v>0</v>
      </c>
      <c r="Q345" s="161">
        <f t="shared" si="99"/>
        <v>200000</v>
      </c>
      <c r="R345" s="161">
        <f t="shared" si="99"/>
        <v>450000</v>
      </c>
      <c r="S345" s="161">
        <f t="shared" si="99"/>
        <v>450000</v>
      </c>
      <c r="T345" s="161">
        <f t="shared" si="99"/>
        <v>0</v>
      </c>
      <c r="U345" s="161">
        <f t="shared" si="99"/>
        <v>0</v>
      </c>
      <c r="V345" s="161">
        <f t="shared" si="99"/>
        <v>0</v>
      </c>
      <c r="W345" s="444"/>
      <c r="X345" s="40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96"/>
      <c r="BM345" s="96"/>
      <c r="BN345" s="96"/>
      <c r="BO345" s="96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96"/>
      <c r="DQ345" s="96"/>
      <c r="DR345" s="96"/>
      <c r="DS345" s="96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96"/>
      <c r="EE345" s="96"/>
      <c r="EF345" s="96"/>
      <c r="EG345" s="96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96"/>
      <c r="ES345" s="96"/>
      <c r="ET345" s="96"/>
      <c r="EU345" s="96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96"/>
      <c r="FG345" s="96"/>
      <c r="FH345" s="96"/>
      <c r="FI345" s="96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96"/>
      <c r="FU345" s="96"/>
      <c r="FV345" s="96"/>
      <c r="FW345" s="96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96"/>
      <c r="GI345" s="96"/>
      <c r="GJ345" s="96"/>
      <c r="GK345" s="96"/>
      <c r="GL345" s="96"/>
      <c r="GM345" s="96"/>
      <c r="GN345" s="96"/>
      <c r="GO345" s="96"/>
    </row>
    <row r="346" spans="1:197" ht="12" hidden="1" customHeight="1">
      <c r="A346" s="339"/>
      <c r="B346" s="368" t="s">
        <v>60</v>
      </c>
      <c r="C346" s="429">
        <v>2020</v>
      </c>
      <c r="D346" s="429">
        <v>2021</v>
      </c>
      <c r="E346" s="443" t="s">
        <v>27</v>
      </c>
      <c r="F346" s="395">
        <f>SUM(J350:O350)</f>
        <v>0</v>
      </c>
      <c r="G346" s="462">
        <v>60016</v>
      </c>
      <c r="H346" s="113">
        <v>6050</v>
      </c>
      <c r="I346" s="114" t="s">
        <v>28</v>
      </c>
      <c r="J346" s="94"/>
      <c r="K346" s="93"/>
      <c r="L346" s="94"/>
      <c r="M346" s="136"/>
      <c r="N346" s="136"/>
      <c r="O346" s="93"/>
      <c r="P346" s="93"/>
      <c r="Q346" s="93"/>
      <c r="R346" s="93"/>
      <c r="S346" s="93"/>
      <c r="T346" s="93"/>
      <c r="U346" s="93"/>
      <c r="V346" s="93"/>
      <c r="W346" s="402">
        <f>SUM(J350:O350)</f>
        <v>0</v>
      </c>
      <c r="X346" s="140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96"/>
      <c r="BM346" s="96"/>
      <c r="BN346" s="96"/>
      <c r="BO346" s="96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96"/>
      <c r="DQ346" s="96"/>
      <c r="DR346" s="96"/>
      <c r="DS346" s="96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96"/>
      <c r="EE346" s="96"/>
      <c r="EF346" s="96"/>
      <c r="EG346" s="96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96"/>
      <c r="ES346" s="96"/>
      <c r="ET346" s="96"/>
      <c r="EU346" s="96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96"/>
      <c r="FG346" s="96"/>
      <c r="FH346" s="96"/>
      <c r="FI346" s="96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96"/>
      <c r="FU346" s="96"/>
      <c r="FV346" s="96"/>
      <c r="FW346" s="96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96"/>
      <c r="GI346" s="96"/>
      <c r="GJ346" s="96"/>
      <c r="GK346" s="96"/>
      <c r="GL346" s="96"/>
      <c r="GM346" s="96"/>
      <c r="GN346" s="96"/>
      <c r="GO346" s="96"/>
    </row>
    <row r="347" spans="1:197" ht="12" hidden="1" customHeight="1">
      <c r="A347" s="339"/>
      <c r="B347" s="368"/>
      <c r="C347" s="429"/>
      <c r="D347" s="429"/>
      <c r="E347" s="443"/>
      <c r="F347" s="395"/>
      <c r="G347" s="462"/>
      <c r="H347" s="113"/>
      <c r="I347" s="114" t="s">
        <v>31</v>
      </c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402"/>
      <c r="X347" s="40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96"/>
      <c r="BM347" s="96"/>
      <c r="BN347" s="96"/>
      <c r="BO347" s="96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96"/>
      <c r="DQ347" s="96"/>
      <c r="DR347" s="96"/>
      <c r="DS347" s="96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96"/>
      <c r="EE347" s="96"/>
      <c r="EF347" s="96"/>
      <c r="EG347" s="96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96"/>
      <c r="ES347" s="96"/>
      <c r="ET347" s="96"/>
      <c r="EU347" s="96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96"/>
      <c r="FG347" s="96"/>
      <c r="FH347" s="96"/>
      <c r="FI347" s="96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96"/>
      <c r="FU347" s="96"/>
      <c r="FV347" s="96"/>
      <c r="FW347" s="96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96"/>
      <c r="GI347" s="96"/>
      <c r="GJ347" s="96"/>
      <c r="GK347" s="96"/>
      <c r="GL347" s="96"/>
      <c r="GM347" s="96"/>
      <c r="GN347" s="96"/>
      <c r="GO347" s="96"/>
    </row>
    <row r="348" spans="1:197" ht="12" hidden="1" customHeight="1">
      <c r="A348" s="339"/>
      <c r="B348" s="368"/>
      <c r="C348" s="429"/>
      <c r="D348" s="429"/>
      <c r="E348" s="443"/>
      <c r="F348" s="395"/>
      <c r="G348" s="462"/>
      <c r="H348" s="113"/>
      <c r="I348" s="114" t="s">
        <v>30</v>
      </c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402"/>
      <c r="X348" s="40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96"/>
      <c r="BM348" s="96"/>
      <c r="BN348" s="96"/>
      <c r="BO348" s="96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96"/>
      <c r="DQ348" s="96"/>
      <c r="DR348" s="96"/>
      <c r="DS348" s="96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96"/>
      <c r="EE348" s="96"/>
      <c r="EF348" s="96"/>
      <c r="EG348" s="96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96"/>
      <c r="ES348" s="96"/>
      <c r="ET348" s="96"/>
      <c r="EU348" s="96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96"/>
      <c r="FG348" s="96"/>
      <c r="FH348" s="96"/>
      <c r="FI348" s="96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96"/>
      <c r="FU348" s="96"/>
      <c r="FV348" s="96"/>
      <c r="FW348" s="96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96"/>
      <c r="GI348" s="96"/>
      <c r="GJ348" s="96"/>
      <c r="GK348" s="96"/>
      <c r="GL348" s="96"/>
      <c r="GM348" s="96"/>
      <c r="GN348" s="96"/>
      <c r="GO348" s="96"/>
    </row>
    <row r="349" spans="1:197" ht="12" hidden="1" customHeight="1">
      <c r="A349" s="339"/>
      <c r="B349" s="368"/>
      <c r="C349" s="429"/>
      <c r="D349" s="429"/>
      <c r="E349" s="443"/>
      <c r="F349" s="395"/>
      <c r="G349" s="462"/>
      <c r="H349" s="113"/>
      <c r="I349" s="114" t="s">
        <v>32</v>
      </c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402"/>
      <c r="X349" s="40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96"/>
      <c r="BM349" s="96"/>
      <c r="BN349" s="96"/>
      <c r="BO349" s="96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96"/>
      <c r="DQ349" s="96"/>
      <c r="DR349" s="96"/>
      <c r="DS349" s="96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96"/>
      <c r="EE349" s="96"/>
      <c r="EF349" s="96"/>
      <c r="EG349" s="96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96"/>
      <c r="ES349" s="96"/>
      <c r="ET349" s="96"/>
      <c r="EU349" s="96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96"/>
      <c r="FG349" s="96"/>
      <c r="FH349" s="96"/>
      <c r="FI349" s="96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96"/>
      <c r="FU349" s="96"/>
      <c r="FV349" s="96"/>
      <c r="FW349" s="96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96"/>
      <c r="GI349" s="96"/>
      <c r="GJ349" s="96"/>
      <c r="GK349" s="96"/>
      <c r="GL349" s="96"/>
      <c r="GM349" s="96"/>
      <c r="GN349" s="96"/>
      <c r="GO349" s="96"/>
    </row>
    <row r="350" spans="1:197" ht="12" hidden="1" customHeight="1">
      <c r="A350" s="339"/>
      <c r="B350" s="368"/>
      <c r="C350" s="429"/>
      <c r="D350" s="429"/>
      <c r="E350" s="443"/>
      <c r="F350" s="395"/>
      <c r="G350" s="462"/>
      <c r="H350" s="113"/>
      <c r="I350" s="144" t="s">
        <v>26</v>
      </c>
      <c r="J350" s="103">
        <f>SUM(J346:J349)</f>
        <v>0</v>
      </c>
      <c r="K350" s="103">
        <f t="shared" ref="K350:O350" si="100">SUM(K346:K349)</f>
        <v>0</v>
      </c>
      <c r="L350" s="103">
        <f t="shared" si="100"/>
        <v>0</v>
      </c>
      <c r="M350" s="103">
        <f t="shared" si="100"/>
        <v>0</v>
      </c>
      <c r="N350" s="103">
        <f t="shared" si="100"/>
        <v>0</v>
      </c>
      <c r="O350" s="103">
        <f t="shared" si="100"/>
        <v>0</v>
      </c>
      <c r="P350" s="103"/>
      <c r="Q350" s="103"/>
      <c r="R350" s="103"/>
      <c r="S350" s="103"/>
      <c r="T350" s="103"/>
      <c r="U350" s="103"/>
      <c r="V350" s="103"/>
      <c r="W350" s="402"/>
      <c r="X350" s="40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96"/>
      <c r="BM350" s="96"/>
      <c r="BN350" s="96"/>
      <c r="BO350" s="96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96"/>
      <c r="DQ350" s="96"/>
      <c r="DR350" s="96"/>
      <c r="DS350" s="96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96"/>
      <c r="EE350" s="96"/>
      <c r="EF350" s="96"/>
      <c r="EG350" s="96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96"/>
      <c r="ES350" s="96"/>
      <c r="ET350" s="96"/>
      <c r="EU350" s="96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96"/>
      <c r="FG350" s="96"/>
      <c r="FH350" s="96"/>
      <c r="FI350" s="96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96"/>
      <c r="FU350" s="96"/>
      <c r="FV350" s="96"/>
      <c r="FW350" s="96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96"/>
      <c r="GI350" s="96"/>
      <c r="GJ350" s="96"/>
      <c r="GK350" s="96"/>
      <c r="GL350" s="96"/>
      <c r="GM350" s="96"/>
      <c r="GN350" s="96"/>
      <c r="GO350" s="96"/>
    </row>
    <row r="351" spans="1:197" ht="12" hidden="1" customHeight="1">
      <c r="A351" s="339">
        <v>27</v>
      </c>
      <c r="B351" s="366" t="s">
        <v>61</v>
      </c>
      <c r="C351" s="415">
        <v>2016</v>
      </c>
      <c r="D351" s="415">
        <v>2022</v>
      </c>
      <c r="E351" s="442" t="s">
        <v>27</v>
      </c>
      <c r="F351" s="372">
        <f>W351</f>
        <v>0</v>
      </c>
      <c r="G351" s="441">
        <v>60016</v>
      </c>
      <c r="H351" s="153">
        <v>6050</v>
      </c>
      <c r="I351" s="162" t="s">
        <v>28</v>
      </c>
      <c r="J351" s="163"/>
      <c r="K351" s="163">
        <f>100000-100000</f>
        <v>0</v>
      </c>
      <c r="L351" s="163"/>
      <c r="M351" s="163"/>
      <c r="N351" s="198"/>
      <c r="O351" s="198"/>
      <c r="P351" s="198"/>
      <c r="Q351" s="198"/>
      <c r="R351" s="198"/>
      <c r="S351" s="198"/>
      <c r="T351" s="198"/>
      <c r="U351" s="198"/>
      <c r="V351" s="198"/>
      <c r="W351" s="350">
        <f>SUM(K355:O355)</f>
        <v>0</v>
      </c>
      <c r="X351" s="140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96"/>
      <c r="BM351" s="96"/>
      <c r="BN351" s="96"/>
      <c r="BO351" s="96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96"/>
      <c r="DQ351" s="96"/>
      <c r="DR351" s="96"/>
      <c r="DS351" s="96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96"/>
      <c r="EE351" s="96"/>
      <c r="EF351" s="96"/>
      <c r="EG351" s="96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96"/>
      <c r="ES351" s="96"/>
      <c r="ET351" s="96"/>
      <c r="EU351" s="96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96"/>
      <c r="FG351" s="96"/>
      <c r="FH351" s="96"/>
      <c r="FI351" s="96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96"/>
      <c r="FU351" s="96"/>
      <c r="FV351" s="96"/>
      <c r="FW351" s="96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96"/>
      <c r="GI351" s="96"/>
      <c r="GJ351" s="96"/>
      <c r="GK351" s="96"/>
      <c r="GL351" s="96"/>
      <c r="GM351" s="96"/>
      <c r="GN351" s="96"/>
      <c r="GO351" s="96"/>
    </row>
    <row r="352" spans="1:197" ht="15.75" hidden="1" customHeight="1">
      <c r="A352" s="339"/>
      <c r="B352" s="366"/>
      <c r="C352" s="415"/>
      <c r="D352" s="415"/>
      <c r="E352" s="443"/>
      <c r="F352" s="372"/>
      <c r="G352" s="441"/>
      <c r="H352" s="153"/>
      <c r="I352" s="162" t="s">
        <v>31</v>
      </c>
      <c r="J352" s="185"/>
      <c r="K352" s="185"/>
      <c r="L352" s="198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350"/>
      <c r="X352" s="40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96"/>
      <c r="BM352" s="96"/>
      <c r="BN352" s="96"/>
      <c r="BO352" s="96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96"/>
      <c r="DQ352" s="96"/>
      <c r="DR352" s="96"/>
      <c r="DS352" s="96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96"/>
      <c r="EE352" s="96"/>
      <c r="EF352" s="96"/>
      <c r="EG352" s="96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96"/>
      <c r="ES352" s="96"/>
      <c r="ET352" s="96"/>
      <c r="EU352" s="96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96"/>
      <c r="FG352" s="96"/>
      <c r="FH352" s="96"/>
      <c r="FI352" s="96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96"/>
      <c r="FU352" s="96"/>
      <c r="FV352" s="96"/>
      <c r="FW352" s="96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96"/>
      <c r="GI352" s="96"/>
      <c r="GJ352" s="96"/>
      <c r="GK352" s="96"/>
      <c r="GL352" s="96"/>
      <c r="GM352" s="96"/>
      <c r="GN352" s="96"/>
      <c r="GO352" s="96"/>
    </row>
    <row r="353" spans="1:197" ht="10.5" hidden="1" customHeight="1">
      <c r="A353" s="339"/>
      <c r="B353" s="366"/>
      <c r="C353" s="415"/>
      <c r="D353" s="415"/>
      <c r="E353" s="443"/>
      <c r="F353" s="372"/>
      <c r="G353" s="441"/>
      <c r="H353" s="153"/>
      <c r="I353" s="162" t="s">
        <v>30</v>
      </c>
      <c r="J353" s="185"/>
      <c r="K353" s="185"/>
      <c r="L353" s="198"/>
      <c r="M353" s="186"/>
      <c r="N353" s="186"/>
      <c r="O353" s="186"/>
      <c r="P353" s="186"/>
      <c r="Q353" s="186"/>
      <c r="R353" s="186"/>
      <c r="S353" s="186"/>
      <c r="T353" s="186"/>
      <c r="U353" s="186"/>
      <c r="V353" s="185"/>
      <c r="W353" s="350"/>
      <c r="X353" s="40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96"/>
      <c r="BO353" s="96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96"/>
      <c r="DQ353" s="96"/>
      <c r="DR353" s="96"/>
      <c r="DS353" s="96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96"/>
      <c r="EE353" s="96"/>
      <c r="EF353" s="96"/>
      <c r="EG353" s="96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96"/>
      <c r="ES353" s="96"/>
      <c r="ET353" s="96"/>
      <c r="EU353" s="96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96"/>
      <c r="FG353" s="96"/>
      <c r="FH353" s="96"/>
      <c r="FI353" s="96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96"/>
      <c r="FU353" s="96"/>
      <c r="FV353" s="96"/>
      <c r="FW353" s="96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96"/>
      <c r="GI353" s="96"/>
      <c r="GJ353" s="96"/>
      <c r="GK353" s="96"/>
      <c r="GL353" s="96"/>
      <c r="GM353" s="96"/>
      <c r="GN353" s="96"/>
      <c r="GO353" s="96"/>
    </row>
    <row r="354" spans="1:197" ht="10.5" hidden="1" customHeight="1">
      <c r="A354" s="339"/>
      <c r="B354" s="366"/>
      <c r="C354" s="415"/>
      <c r="D354" s="415"/>
      <c r="E354" s="443"/>
      <c r="F354" s="372"/>
      <c r="G354" s="441"/>
      <c r="H354" s="153"/>
      <c r="I354" s="162" t="s">
        <v>32</v>
      </c>
      <c r="J354" s="185"/>
      <c r="K354" s="185"/>
      <c r="L354" s="198"/>
      <c r="M354" s="186"/>
      <c r="N354" s="186"/>
      <c r="O354" s="186"/>
      <c r="P354" s="186"/>
      <c r="Q354" s="186"/>
      <c r="R354" s="186"/>
      <c r="S354" s="186"/>
      <c r="T354" s="186"/>
      <c r="U354" s="186"/>
      <c r="V354" s="185"/>
      <c r="W354" s="350"/>
      <c r="X354" s="40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96"/>
      <c r="DQ354" s="96"/>
      <c r="DR354" s="96"/>
      <c r="DS354" s="96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96"/>
      <c r="EE354" s="96"/>
      <c r="EF354" s="96"/>
      <c r="EG354" s="96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96"/>
      <c r="ES354" s="96"/>
      <c r="ET354" s="96"/>
      <c r="EU354" s="96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96"/>
      <c r="FG354" s="96"/>
      <c r="FH354" s="96"/>
      <c r="FI354" s="96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96"/>
      <c r="FU354" s="96"/>
      <c r="FV354" s="96"/>
      <c r="FW354" s="96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96"/>
      <c r="GI354" s="96"/>
      <c r="GJ354" s="96"/>
      <c r="GK354" s="96"/>
      <c r="GL354" s="96"/>
      <c r="GM354" s="96"/>
      <c r="GN354" s="96"/>
      <c r="GO354" s="96"/>
    </row>
    <row r="355" spans="1:197" ht="11.25" hidden="1" customHeight="1">
      <c r="A355" s="339"/>
      <c r="B355" s="366"/>
      <c r="C355" s="415"/>
      <c r="D355" s="415"/>
      <c r="E355" s="443"/>
      <c r="F355" s="372"/>
      <c r="G355" s="441"/>
      <c r="H355" s="153"/>
      <c r="I355" s="220" t="s">
        <v>26</v>
      </c>
      <c r="J355" s="161">
        <f>SUM(J351:J354)</f>
        <v>0</v>
      </c>
      <c r="K355" s="161">
        <f t="shared" ref="K355:O355" si="101">SUM(K351:K354)</f>
        <v>0</v>
      </c>
      <c r="L355" s="161">
        <f t="shared" si="101"/>
        <v>0</v>
      </c>
      <c r="M355" s="161">
        <f t="shared" si="101"/>
        <v>0</v>
      </c>
      <c r="N355" s="161">
        <f t="shared" si="101"/>
        <v>0</v>
      </c>
      <c r="O355" s="161">
        <f t="shared" si="101"/>
        <v>0</v>
      </c>
      <c r="P355" s="161"/>
      <c r="Q355" s="161"/>
      <c r="R355" s="161"/>
      <c r="S355" s="161"/>
      <c r="T355" s="161"/>
      <c r="U355" s="161"/>
      <c r="V355" s="161"/>
      <c r="W355" s="350"/>
      <c r="X355" s="40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96"/>
      <c r="DQ355" s="96"/>
      <c r="DR355" s="96"/>
      <c r="DS355" s="96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96"/>
      <c r="EE355" s="96"/>
      <c r="EF355" s="96"/>
      <c r="EG355" s="96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96"/>
      <c r="ES355" s="96"/>
      <c r="ET355" s="96"/>
      <c r="EU355" s="96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96"/>
      <c r="FG355" s="96"/>
      <c r="FH355" s="96"/>
      <c r="FI355" s="96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96"/>
      <c r="FU355" s="96"/>
      <c r="FV355" s="96"/>
      <c r="FW355" s="96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96"/>
      <c r="GI355" s="96"/>
      <c r="GJ355" s="96"/>
      <c r="GK355" s="96"/>
      <c r="GL355" s="96"/>
      <c r="GM355" s="96"/>
      <c r="GN355" s="96"/>
      <c r="GO355" s="96"/>
    </row>
    <row r="356" spans="1:197" ht="15" hidden="1" customHeight="1">
      <c r="A356" s="339">
        <v>28</v>
      </c>
      <c r="B356" s="366" t="s">
        <v>202</v>
      </c>
      <c r="C356" s="365">
        <v>2017</v>
      </c>
      <c r="D356" s="430">
        <v>2023</v>
      </c>
      <c r="E356" s="449" t="s">
        <v>27</v>
      </c>
      <c r="F356" s="372"/>
      <c r="G356" s="371">
        <v>60016</v>
      </c>
      <c r="H356" s="169">
        <v>6050</v>
      </c>
      <c r="I356" s="154" t="s">
        <v>28</v>
      </c>
      <c r="J356" s="163"/>
      <c r="K356" s="185"/>
      <c r="L356" s="163">
        <v>0</v>
      </c>
      <c r="M356" s="163"/>
      <c r="N356" s="185"/>
      <c r="O356" s="185"/>
      <c r="P356" s="185"/>
      <c r="Q356" s="185"/>
      <c r="R356" s="185"/>
      <c r="S356" s="185"/>
      <c r="T356" s="185"/>
      <c r="U356" s="185"/>
      <c r="V356" s="185"/>
      <c r="W356" s="350">
        <f>SUM(K360:O360)</f>
        <v>0</v>
      </c>
      <c r="X356" s="140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96"/>
      <c r="BM356" s="96"/>
      <c r="BN356" s="96"/>
      <c r="BO356" s="96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96"/>
      <c r="DQ356" s="96"/>
      <c r="DR356" s="96"/>
      <c r="DS356" s="96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96"/>
      <c r="EE356" s="96"/>
      <c r="EF356" s="96"/>
      <c r="EG356" s="96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96"/>
      <c r="ES356" s="96"/>
      <c r="ET356" s="96"/>
      <c r="EU356" s="96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96"/>
      <c r="FG356" s="96"/>
      <c r="FH356" s="96"/>
      <c r="FI356" s="96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96"/>
      <c r="FU356" s="96"/>
      <c r="FV356" s="96"/>
      <c r="FW356" s="96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96"/>
      <c r="GI356" s="96"/>
      <c r="GJ356" s="96"/>
      <c r="GK356" s="96"/>
      <c r="GL356" s="96"/>
      <c r="GM356" s="96"/>
      <c r="GN356" s="96"/>
      <c r="GO356" s="96"/>
    </row>
    <row r="357" spans="1:197" ht="15" hidden="1" customHeight="1">
      <c r="A357" s="339"/>
      <c r="B357" s="366"/>
      <c r="C357" s="365"/>
      <c r="D357" s="430"/>
      <c r="E357" s="449"/>
      <c r="F357" s="372"/>
      <c r="G357" s="371"/>
      <c r="H357" s="169"/>
      <c r="I357" s="154" t="s">
        <v>31</v>
      </c>
      <c r="J357" s="163"/>
      <c r="K357" s="185"/>
      <c r="L357" s="163"/>
      <c r="M357" s="168"/>
      <c r="N357" s="185"/>
      <c r="O357" s="185"/>
      <c r="P357" s="185"/>
      <c r="Q357" s="185"/>
      <c r="R357" s="185"/>
      <c r="S357" s="185"/>
      <c r="T357" s="185"/>
      <c r="U357" s="185"/>
      <c r="V357" s="185"/>
      <c r="W357" s="350"/>
      <c r="X357" s="40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96"/>
      <c r="BM357" s="96"/>
      <c r="BN357" s="96"/>
      <c r="BO357" s="96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96"/>
      <c r="DQ357" s="96"/>
      <c r="DR357" s="96"/>
      <c r="DS357" s="96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96"/>
      <c r="EE357" s="96"/>
      <c r="EF357" s="96"/>
      <c r="EG357" s="96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96"/>
      <c r="ES357" s="96"/>
      <c r="ET357" s="96"/>
      <c r="EU357" s="96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96"/>
      <c r="FG357" s="96"/>
      <c r="FH357" s="96"/>
      <c r="FI357" s="96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96"/>
      <c r="FU357" s="96"/>
      <c r="FV357" s="96"/>
      <c r="FW357" s="96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96"/>
      <c r="GI357" s="96"/>
      <c r="GJ357" s="96"/>
      <c r="GK357" s="96"/>
      <c r="GL357" s="96"/>
      <c r="GM357" s="96"/>
      <c r="GN357" s="96"/>
      <c r="GO357" s="96"/>
    </row>
    <row r="358" spans="1:197" ht="15" hidden="1" customHeight="1">
      <c r="A358" s="339"/>
      <c r="B358" s="366"/>
      <c r="C358" s="365"/>
      <c r="D358" s="430"/>
      <c r="E358" s="449"/>
      <c r="F358" s="372"/>
      <c r="G358" s="371"/>
      <c r="H358" s="169"/>
      <c r="I358" s="154" t="s">
        <v>30</v>
      </c>
      <c r="J358" s="163"/>
      <c r="K358" s="185"/>
      <c r="L358" s="163"/>
      <c r="M358" s="168"/>
      <c r="N358" s="185"/>
      <c r="O358" s="185"/>
      <c r="P358" s="185"/>
      <c r="Q358" s="185"/>
      <c r="R358" s="185"/>
      <c r="S358" s="185"/>
      <c r="T358" s="185"/>
      <c r="U358" s="185"/>
      <c r="V358" s="185"/>
      <c r="W358" s="350"/>
      <c r="X358" s="40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96"/>
      <c r="BM358" s="96"/>
      <c r="BN358" s="96"/>
      <c r="BO358" s="96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96"/>
      <c r="DQ358" s="96"/>
      <c r="DR358" s="96"/>
      <c r="DS358" s="96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96"/>
      <c r="EE358" s="96"/>
      <c r="EF358" s="96"/>
      <c r="EG358" s="96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96"/>
      <c r="ES358" s="96"/>
      <c r="ET358" s="96"/>
      <c r="EU358" s="96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96"/>
      <c r="FG358" s="96"/>
      <c r="FH358" s="96"/>
      <c r="FI358" s="96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96"/>
      <c r="FU358" s="96"/>
      <c r="FV358" s="96"/>
      <c r="FW358" s="96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96"/>
      <c r="GI358" s="96"/>
      <c r="GJ358" s="96"/>
      <c r="GK358" s="96"/>
      <c r="GL358" s="96"/>
      <c r="GM358" s="96"/>
      <c r="GN358" s="96"/>
      <c r="GO358" s="96"/>
    </row>
    <row r="359" spans="1:197" ht="15" hidden="1" customHeight="1">
      <c r="A359" s="339"/>
      <c r="B359" s="366"/>
      <c r="C359" s="365"/>
      <c r="D359" s="430"/>
      <c r="E359" s="449"/>
      <c r="F359" s="372"/>
      <c r="G359" s="371"/>
      <c r="H359" s="169">
        <v>6050</v>
      </c>
      <c r="I359" s="154" t="s">
        <v>103</v>
      </c>
      <c r="J359" s="163"/>
      <c r="K359" s="185"/>
      <c r="L359" s="163"/>
      <c r="M359" s="168"/>
      <c r="N359" s="185"/>
      <c r="O359" s="185"/>
      <c r="P359" s="185"/>
      <c r="Q359" s="185"/>
      <c r="R359" s="185"/>
      <c r="S359" s="185"/>
      <c r="T359" s="185"/>
      <c r="U359" s="185"/>
      <c r="V359" s="185"/>
      <c r="W359" s="350"/>
      <c r="X359" s="40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96"/>
      <c r="BM359" s="96"/>
      <c r="BN359" s="96"/>
      <c r="BO359" s="96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96"/>
      <c r="DQ359" s="96"/>
      <c r="DR359" s="96"/>
      <c r="DS359" s="96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96"/>
      <c r="EE359" s="96"/>
      <c r="EF359" s="96"/>
      <c r="EG359" s="96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96"/>
      <c r="ES359" s="96"/>
      <c r="ET359" s="96"/>
      <c r="EU359" s="96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96"/>
      <c r="FG359" s="96"/>
      <c r="FH359" s="96"/>
      <c r="FI359" s="96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96"/>
      <c r="FU359" s="96"/>
      <c r="FV359" s="96"/>
      <c r="FW359" s="96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96"/>
      <c r="GI359" s="96"/>
      <c r="GJ359" s="96"/>
      <c r="GK359" s="96"/>
      <c r="GL359" s="96"/>
      <c r="GM359" s="96"/>
      <c r="GN359" s="96"/>
      <c r="GO359" s="96"/>
    </row>
    <row r="360" spans="1:197" ht="15" hidden="1" customHeight="1">
      <c r="A360" s="339"/>
      <c r="B360" s="366"/>
      <c r="C360" s="365"/>
      <c r="D360" s="430"/>
      <c r="E360" s="449"/>
      <c r="F360" s="372"/>
      <c r="G360" s="371"/>
      <c r="H360" s="169"/>
      <c r="I360" s="159" t="s">
        <v>26</v>
      </c>
      <c r="J360" s="160">
        <f t="shared" ref="J360:O360" si="102">SUM(J356:J359)</f>
        <v>0</v>
      </c>
      <c r="K360" s="160">
        <f t="shared" si="102"/>
        <v>0</v>
      </c>
      <c r="L360" s="160">
        <f t="shared" si="102"/>
        <v>0</v>
      </c>
      <c r="M360" s="160">
        <f t="shared" si="102"/>
        <v>0</v>
      </c>
      <c r="N360" s="160">
        <f t="shared" si="102"/>
        <v>0</v>
      </c>
      <c r="O360" s="160">
        <f t="shared" si="102"/>
        <v>0</v>
      </c>
      <c r="P360" s="160"/>
      <c r="Q360" s="160"/>
      <c r="R360" s="160"/>
      <c r="S360" s="160"/>
      <c r="T360" s="160"/>
      <c r="U360" s="160"/>
      <c r="V360" s="160"/>
      <c r="W360" s="350"/>
      <c r="X360" s="40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96"/>
      <c r="DQ360" s="96"/>
      <c r="DR360" s="96"/>
      <c r="DS360" s="96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96"/>
      <c r="EE360" s="96"/>
      <c r="EF360" s="96"/>
      <c r="EG360" s="96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96"/>
      <c r="ES360" s="96"/>
      <c r="ET360" s="96"/>
      <c r="EU360" s="96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96"/>
      <c r="FG360" s="96"/>
      <c r="FH360" s="96"/>
      <c r="FI360" s="96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96"/>
      <c r="FU360" s="96"/>
      <c r="FV360" s="96"/>
      <c r="FW360" s="96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96"/>
      <c r="GI360" s="96"/>
      <c r="GJ360" s="96"/>
      <c r="GK360" s="96"/>
      <c r="GL360" s="96"/>
      <c r="GM360" s="96"/>
      <c r="GN360" s="96"/>
      <c r="GO360" s="96"/>
    </row>
    <row r="361" spans="1:197" ht="12" customHeight="1">
      <c r="A361" s="339">
        <v>19</v>
      </c>
      <c r="B361" s="364" t="s">
        <v>62</v>
      </c>
      <c r="C361" s="365">
        <v>2017</v>
      </c>
      <c r="D361" s="430">
        <v>2029</v>
      </c>
      <c r="E361" s="346" t="s">
        <v>251</v>
      </c>
      <c r="F361" s="372">
        <f>427004+W361</f>
        <v>1227004</v>
      </c>
      <c r="G361" s="371">
        <v>60016</v>
      </c>
      <c r="H361" s="169">
        <v>6050</v>
      </c>
      <c r="I361" s="154" t="s">
        <v>28</v>
      </c>
      <c r="J361" s="163">
        <v>228000</v>
      </c>
      <c r="K361" s="163">
        <v>110000</v>
      </c>
      <c r="L361" s="163"/>
      <c r="M361" s="241">
        <v>0</v>
      </c>
      <c r="N361" s="163"/>
      <c r="O361" s="163"/>
      <c r="P361" s="163">
        <v>400000</v>
      </c>
      <c r="Q361" s="163">
        <v>400000</v>
      </c>
      <c r="R361" s="163"/>
      <c r="S361" s="163"/>
      <c r="T361" s="163"/>
      <c r="U361" s="163"/>
      <c r="V361" s="163"/>
      <c r="W361" s="350">
        <f>SUM(L365:V365)</f>
        <v>800000</v>
      </c>
      <c r="X361" s="140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96"/>
      <c r="BM361" s="96"/>
      <c r="BN361" s="96"/>
      <c r="BO361" s="96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96"/>
      <c r="DQ361" s="96"/>
      <c r="DR361" s="96"/>
      <c r="DS361" s="96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96"/>
      <c r="EE361" s="96"/>
      <c r="EF361" s="96"/>
      <c r="EG361" s="96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96"/>
      <c r="ES361" s="96"/>
      <c r="ET361" s="96"/>
      <c r="EU361" s="96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96"/>
      <c r="FG361" s="96"/>
      <c r="FH361" s="96"/>
      <c r="FI361" s="96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96"/>
      <c r="FU361" s="96"/>
      <c r="FV361" s="96"/>
      <c r="FW361" s="96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96"/>
      <c r="GI361" s="96"/>
      <c r="GJ361" s="96"/>
      <c r="GK361" s="96"/>
      <c r="GL361" s="96"/>
      <c r="GM361" s="96"/>
      <c r="GN361" s="96"/>
      <c r="GO361" s="96"/>
    </row>
    <row r="362" spans="1:197" ht="12" customHeight="1">
      <c r="A362" s="339"/>
      <c r="B362" s="364"/>
      <c r="C362" s="365"/>
      <c r="D362" s="430"/>
      <c r="E362" s="346"/>
      <c r="F362" s="372"/>
      <c r="G362" s="371"/>
      <c r="H362" s="169"/>
      <c r="I362" s="154" t="s">
        <v>31</v>
      </c>
      <c r="J362" s="157"/>
      <c r="K362" s="157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350"/>
      <c r="X362" s="40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96"/>
      <c r="DQ362" s="96"/>
      <c r="DR362" s="96"/>
      <c r="DS362" s="96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96"/>
      <c r="EE362" s="96"/>
      <c r="EF362" s="96"/>
      <c r="EG362" s="96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96"/>
      <c r="ES362" s="96"/>
      <c r="ET362" s="96"/>
      <c r="EU362" s="96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96"/>
      <c r="FG362" s="96"/>
      <c r="FH362" s="96"/>
      <c r="FI362" s="96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96"/>
      <c r="FU362" s="96"/>
      <c r="FV362" s="96"/>
      <c r="FW362" s="96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96"/>
      <c r="GI362" s="96"/>
      <c r="GJ362" s="96"/>
      <c r="GK362" s="96"/>
      <c r="GL362" s="96"/>
      <c r="GM362" s="96"/>
      <c r="GN362" s="96"/>
      <c r="GO362" s="96"/>
    </row>
    <row r="363" spans="1:197" ht="12" customHeight="1">
      <c r="A363" s="339"/>
      <c r="B363" s="364"/>
      <c r="C363" s="365"/>
      <c r="D363" s="430"/>
      <c r="E363" s="346"/>
      <c r="F363" s="372"/>
      <c r="G363" s="371"/>
      <c r="H363" s="169"/>
      <c r="I363" s="154" t="s">
        <v>30</v>
      </c>
      <c r="J363" s="157"/>
      <c r="K363" s="157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350"/>
      <c r="X363" s="40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96"/>
      <c r="DQ363" s="96"/>
      <c r="DR363" s="96"/>
      <c r="DS363" s="96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96"/>
      <c r="EE363" s="96"/>
      <c r="EF363" s="96"/>
      <c r="EG363" s="96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96"/>
      <c r="ES363" s="96"/>
      <c r="ET363" s="96"/>
      <c r="EU363" s="96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96"/>
      <c r="FG363" s="96"/>
      <c r="FH363" s="96"/>
      <c r="FI363" s="96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96"/>
      <c r="FU363" s="96"/>
      <c r="FV363" s="96"/>
      <c r="FW363" s="96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96"/>
      <c r="GI363" s="96"/>
      <c r="GJ363" s="96"/>
      <c r="GK363" s="96"/>
      <c r="GL363" s="96"/>
      <c r="GM363" s="96"/>
      <c r="GN363" s="96"/>
      <c r="GO363" s="96"/>
    </row>
    <row r="364" spans="1:197" ht="12" customHeight="1">
      <c r="A364" s="339"/>
      <c r="B364" s="364"/>
      <c r="C364" s="365"/>
      <c r="D364" s="430"/>
      <c r="E364" s="346"/>
      <c r="F364" s="372"/>
      <c r="G364" s="371"/>
      <c r="H364" s="169"/>
      <c r="I364" s="154" t="s">
        <v>33</v>
      </c>
      <c r="J364" s="157"/>
      <c r="K364" s="157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350"/>
      <c r="X364" s="40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96"/>
      <c r="DQ364" s="96"/>
      <c r="DR364" s="96"/>
      <c r="DS364" s="96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96"/>
      <c r="EE364" s="96"/>
      <c r="EF364" s="96"/>
      <c r="EG364" s="96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96"/>
      <c r="ES364" s="96"/>
      <c r="ET364" s="96"/>
      <c r="EU364" s="96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96"/>
      <c r="FG364" s="96"/>
      <c r="FH364" s="96"/>
      <c r="FI364" s="96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96"/>
      <c r="FU364" s="96"/>
      <c r="FV364" s="96"/>
      <c r="FW364" s="96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96"/>
      <c r="GI364" s="96"/>
      <c r="GJ364" s="96"/>
      <c r="GK364" s="96"/>
      <c r="GL364" s="96"/>
      <c r="GM364" s="96"/>
      <c r="GN364" s="96"/>
      <c r="GO364" s="96"/>
    </row>
    <row r="365" spans="1:197" ht="12.75" customHeight="1">
      <c r="A365" s="339"/>
      <c r="B365" s="364"/>
      <c r="C365" s="365"/>
      <c r="D365" s="430"/>
      <c r="E365" s="346"/>
      <c r="F365" s="372"/>
      <c r="G365" s="371"/>
      <c r="H365" s="169"/>
      <c r="I365" s="220" t="s">
        <v>26</v>
      </c>
      <c r="J365" s="161">
        <f t="shared" ref="J365:M365" si="103">SUM(J361:J364)</f>
        <v>228000</v>
      </c>
      <c r="K365" s="161">
        <f t="shared" si="103"/>
        <v>110000</v>
      </c>
      <c r="L365" s="161">
        <f t="shared" si="103"/>
        <v>0</v>
      </c>
      <c r="M365" s="161">
        <f t="shared" si="103"/>
        <v>0</v>
      </c>
      <c r="N365" s="161">
        <f>SUM(N361:N364)</f>
        <v>0</v>
      </c>
      <c r="O365" s="161">
        <f>SUM(O361:O364)</f>
        <v>0</v>
      </c>
      <c r="P365" s="161">
        <f t="shared" ref="P365:Q365" si="104">SUM(P361:P364)</f>
        <v>400000</v>
      </c>
      <c r="Q365" s="161">
        <f t="shared" si="104"/>
        <v>400000</v>
      </c>
      <c r="R365" s="161">
        <f t="shared" ref="R365" si="105">SUM(R361:R364)</f>
        <v>0</v>
      </c>
      <c r="S365" s="161">
        <f t="shared" ref="S365" si="106">SUM(S361:S364)</f>
        <v>0</v>
      </c>
      <c r="T365" s="161">
        <f t="shared" ref="T365" si="107">SUM(T361:T364)</f>
        <v>0</v>
      </c>
      <c r="U365" s="161">
        <f t="shared" ref="U365" si="108">SUM(U361:U364)</f>
        <v>0</v>
      </c>
      <c r="V365" s="161">
        <f t="shared" ref="V365" si="109">SUM(V361:V364)</f>
        <v>0</v>
      </c>
      <c r="W365" s="350"/>
      <c r="X365" s="40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96"/>
      <c r="BM365" s="96"/>
      <c r="BN365" s="96"/>
      <c r="BO365" s="96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96"/>
      <c r="DQ365" s="96"/>
      <c r="DR365" s="96"/>
      <c r="DS365" s="96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96"/>
      <c r="EE365" s="96"/>
      <c r="EF365" s="96"/>
      <c r="EG365" s="96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96"/>
      <c r="ES365" s="96"/>
      <c r="ET365" s="96"/>
      <c r="EU365" s="96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96"/>
      <c r="FG365" s="96"/>
      <c r="FH365" s="96"/>
      <c r="FI365" s="96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96"/>
      <c r="FU365" s="96"/>
      <c r="FV365" s="96"/>
      <c r="FW365" s="96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96"/>
      <c r="GI365" s="96"/>
      <c r="GJ365" s="96"/>
      <c r="GK365" s="96"/>
      <c r="GL365" s="96"/>
      <c r="GM365" s="96"/>
      <c r="GN365" s="96"/>
      <c r="GO365" s="96"/>
    </row>
    <row r="366" spans="1:197" ht="12.75" hidden="1" customHeight="1">
      <c r="A366" s="339"/>
      <c r="B366" s="368" t="s">
        <v>127</v>
      </c>
      <c r="C366" s="429">
        <v>2017</v>
      </c>
      <c r="D366" s="500">
        <v>2019</v>
      </c>
      <c r="E366" s="533" t="s">
        <v>27</v>
      </c>
      <c r="F366" s="530"/>
      <c r="G366" s="532">
        <v>60016</v>
      </c>
      <c r="H366" s="119">
        <v>6050</v>
      </c>
      <c r="I366" s="92" t="s">
        <v>28</v>
      </c>
      <c r="J366" s="94">
        <v>182000</v>
      </c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362"/>
      <c r="X366" s="140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96"/>
      <c r="BM366" s="96"/>
      <c r="BN366" s="96"/>
      <c r="BO366" s="96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96"/>
      <c r="DQ366" s="96"/>
      <c r="DR366" s="96"/>
      <c r="DS366" s="96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96"/>
      <c r="EE366" s="96"/>
      <c r="EF366" s="96"/>
      <c r="EG366" s="96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96"/>
      <c r="ES366" s="96"/>
      <c r="ET366" s="96"/>
      <c r="EU366" s="96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96"/>
      <c r="FG366" s="96"/>
      <c r="FH366" s="96"/>
      <c r="FI366" s="96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96"/>
      <c r="FU366" s="96"/>
      <c r="FV366" s="96"/>
      <c r="FW366" s="96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96"/>
      <c r="GI366" s="96"/>
      <c r="GJ366" s="96"/>
      <c r="GK366" s="96"/>
      <c r="GL366" s="96"/>
      <c r="GM366" s="96"/>
      <c r="GN366" s="96"/>
      <c r="GO366" s="96"/>
    </row>
    <row r="367" spans="1:197" ht="12.75" hidden="1" customHeight="1">
      <c r="A367" s="339"/>
      <c r="B367" s="368"/>
      <c r="C367" s="429"/>
      <c r="D367" s="500"/>
      <c r="E367" s="533"/>
      <c r="F367" s="530"/>
      <c r="G367" s="532"/>
      <c r="H367" s="119"/>
      <c r="I367" s="92" t="s">
        <v>31</v>
      </c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362"/>
      <c r="X367" s="40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96"/>
      <c r="DQ367" s="96"/>
      <c r="DR367" s="96"/>
      <c r="DS367" s="96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96"/>
      <c r="EE367" s="96"/>
      <c r="EF367" s="96"/>
      <c r="EG367" s="96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96"/>
      <c r="ES367" s="96"/>
      <c r="ET367" s="96"/>
      <c r="EU367" s="96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96"/>
      <c r="FG367" s="96"/>
      <c r="FH367" s="96"/>
      <c r="FI367" s="96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96"/>
      <c r="FU367" s="96"/>
      <c r="FV367" s="96"/>
      <c r="FW367" s="96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96"/>
      <c r="GI367" s="96"/>
      <c r="GJ367" s="96"/>
      <c r="GK367" s="96"/>
      <c r="GL367" s="96"/>
      <c r="GM367" s="96"/>
      <c r="GN367" s="96"/>
      <c r="GO367" s="96"/>
    </row>
    <row r="368" spans="1:197" ht="12.75" hidden="1" customHeight="1">
      <c r="A368" s="339"/>
      <c r="B368" s="368"/>
      <c r="C368" s="429"/>
      <c r="D368" s="500"/>
      <c r="E368" s="533"/>
      <c r="F368" s="530"/>
      <c r="G368" s="532"/>
      <c r="H368" s="119"/>
      <c r="I368" s="92" t="s">
        <v>30</v>
      </c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362"/>
      <c r="X368" s="40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96"/>
      <c r="DQ368" s="96"/>
      <c r="DR368" s="96"/>
      <c r="DS368" s="96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96"/>
      <c r="EE368" s="96"/>
      <c r="EF368" s="96"/>
      <c r="EG368" s="96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96"/>
      <c r="ES368" s="96"/>
      <c r="ET368" s="96"/>
      <c r="EU368" s="96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96"/>
      <c r="FG368" s="96"/>
      <c r="FH368" s="96"/>
      <c r="FI368" s="96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96"/>
      <c r="FU368" s="96"/>
      <c r="FV368" s="96"/>
      <c r="FW368" s="96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96"/>
      <c r="GI368" s="96"/>
      <c r="GJ368" s="96"/>
      <c r="GK368" s="96"/>
      <c r="GL368" s="96"/>
      <c r="GM368" s="96"/>
      <c r="GN368" s="96"/>
      <c r="GO368" s="96"/>
    </row>
    <row r="369" spans="1:197" ht="12.75" hidden="1" customHeight="1">
      <c r="A369" s="339"/>
      <c r="B369" s="368"/>
      <c r="C369" s="429"/>
      <c r="D369" s="500"/>
      <c r="E369" s="533"/>
      <c r="F369" s="530"/>
      <c r="G369" s="532"/>
      <c r="H369" s="119">
        <v>6050</v>
      </c>
      <c r="I369" s="92" t="s">
        <v>52</v>
      </c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362"/>
      <c r="X369" s="40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96"/>
      <c r="DQ369" s="96"/>
      <c r="DR369" s="96"/>
      <c r="DS369" s="96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96"/>
      <c r="EE369" s="96"/>
      <c r="EF369" s="96"/>
      <c r="EG369" s="96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96"/>
      <c r="ES369" s="96"/>
      <c r="ET369" s="96"/>
      <c r="EU369" s="96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96"/>
      <c r="FG369" s="96"/>
      <c r="FH369" s="96"/>
      <c r="FI369" s="96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96"/>
      <c r="FU369" s="96"/>
      <c r="FV369" s="96"/>
      <c r="FW369" s="96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96"/>
      <c r="GI369" s="96"/>
      <c r="GJ369" s="96"/>
      <c r="GK369" s="96"/>
      <c r="GL369" s="96"/>
      <c r="GM369" s="96"/>
      <c r="GN369" s="96"/>
      <c r="GO369" s="96"/>
    </row>
    <row r="370" spans="1:197" ht="12.75" hidden="1" customHeight="1">
      <c r="A370" s="339"/>
      <c r="B370" s="368"/>
      <c r="C370" s="429"/>
      <c r="D370" s="500"/>
      <c r="E370" s="533"/>
      <c r="F370" s="530"/>
      <c r="G370" s="532"/>
      <c r="H370" s="113"/>
      <c r="I370" s="101" t="s">
        <v>26</v>
      </c>
      <c r="J370" s="102">
        <f t="shared" ref="J370:O370" si="110">SUM(J366:J369)</f>
        <v>182000</v>
      </c>
      <c r="K370" s="103">
        <f t="shared" si="110"/>
        <v>0</v>
      </c>
      <c r="L370" s="103">
        <f t="shared" si="110"/>
        <v>0</v>
      </c>
      <c r="M370" s="103">
        <f t="shared" si="110"/>
        <v>0</v>
      </c>
      <c r="N370" s="103">
        <f t="shared" si="110"/>
        <v>0</v>
      </c>
      <c r="O370" s="103">
        <f t="shared" si="110"/>
        <v>0</v>
      </c>
      <c r="P370" s="103"/>
      <c r="Q370" s="103"/>
      <c r="R370" s="103"/>
      <c r="S370" s="103"/>
      <c r="T370" s="103"/>
      <c r="U370" s="103"/>
      <c r="V370" s="103"/>
      <c r="W370" s="362"/>
      <c r="X370" s="40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96"/>
      <c r="DQ370" s="96"/>
      <c r="DR370" s="96"/>
      <c r="DS370" s="96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96"/>
      <c r="EE370" s="96"/>
      <c r="EF370" s="96"/>
      <c r="EG370" s="96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96"/>
      <c r="ES370" s="96"/>
      <c r="ET370" s="96"/>
      <c r="EU370" s="96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96"/>
      <c r="FG370" s="96"/>
      <c r="FH370" s="96"/>
      <c r="FI370" s="96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96"/>
      <c r="FU370" s="96"/>
      <c r="FV370" s="96"/>
      <c r="FW370" s="96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96"/>
      <c r="GI370" s="96"/>
      <c r="GJ370" s="96"/>
      <c r="GK370" s="96"/>
      <c r="GL370" s="96"/>
      <c r="GM370" s="96"/>
      <c r="GN370" s="96"/>
      <c r="GO370" s="96"/>
    </row>
    <row r="371" spans="1:197" ht="12.75" hidden="1" customHeight="1">
      <c r="A371" s="339">
        <v>29</v>
      </c>
      <c r="B371" s="366" t="s">
        <v>80</v>
      </c>
      <c r="C371" s="429">
        <v>2016</v>
      </c>
      <c r="D371" s="500">
        <v>2025</v>
      </c>
      <c r="E371" s="533" t="s">
        <v>27</v>
      </c>
      <c r="F371" s="395">
        <v>0</v>
      </c>
      <c r="G371" s="532">
        <v>60016</v>
      </c>
      <c r="H371" s="113">
        <v>6050</v>
      </c>
      <c r="I371" s="114" t="s">
        <v>28</v>
      </c>
      <c r="J371" s="94">
        <v>39066</v>
      </c>
      <c r="K371" s="94">
        <f>70000-70000</f>
        <v>0</v>
      </c>
      <c r="L371" s="94"/>
      <c r="M371" s="94"/>
      <c r="N371" s="94"/>
      <c r="O371" s="93"/>
      <c r="P371" s="93"/>
      <c r="Q371" s="93"/>
      <c r="R371" s="93"/>
      <c r="S371" s="93"/>
      <c r="T371" s="93"/>
      <c r="U371" s="93"/>
      <c r="V371" s="93"/>
      <c r="W371" s="362">
        <f>SUM(L375:O375)</f>
        <v>0</v>
      </c>
      <c r="X371" s="140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96"/>
      <c r="DQ371" s="96"/>
      <c r="DR371" s="96"/>
      <c r="DS371" s="96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96"/>
      <c r="EE371" s="96"/>
      <c r="EF371" s="96"/>
      <c r="EG371" s="96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96"/>
      <c r="ES371" s="96"/>
      <c r="ET371" s="96"/>
      <c r="EU371" s="96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96"/>
      <c r="FG371" s="96"/>
      <c r="FH371" s="96"/>
      <c r="FI371" s="96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96"/>
      <c r="FU371" s="96"/>
      <c r="FV371" s="96"/>
      <c r="FW371" s="96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96"/>
      <c r="GI371" s="96"/>
      <c r="GJ371" s="96"/>
      <c r="GK371" s="96"/>
      <c r="GL371" s="96"/>
      <c r="GM371" s="96"/>
      <c r="GN371" s="96"/>
      <c r="GO371" s="96"/>
    </row>
    <row r="372" spans="1:197" ht="16.5" hidden="1" customHeight="1">
      <c r="A372" s="339"/>
      <c r="B372" s="366"/>
      <c r="C372" s="429"/>
      <c r="D372" s="500"/>
      <c r="E372" s="533"/>
      <c r="F372" s="395"/>
      <c r="G372" s="532"/>
      <c r="H372" s="119"/>
      <c r="I372" s="92" t="s">
        <v>31</v>
      </c>
      <c r="J372" s="95"/>
      <c r="K372" s="95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362"/>
      <c r="X372" s="40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96"/>
      <c r="DQ372" s="96"/>
      <c r="DR372" s="96"/>
      <c r="DS372" s="96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96"/>
      <c r="EE372" s="96"/>
      <c r="EF372" s="96"/>
      <c r="EG372" s="96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96"/>
      <c r="ES372" s="96"/>
      <c r="ET372" s="96"/>
      <c r="EU372" s="96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96"/>
      <c r="FG372" s="96"/>
      <c r="FH372" s="96"/>
      <c r="FI372" s="96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96"/>
      <c r="FU372" s="96"/>
      <c r="FV372" s="96"/>
      <c r="FW372" s="96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96"/>
      <c r="GI372" s="96"/>
      <c r="GJ372" s="96"/>
      <c r="GK372" s="96"/>
      <c r="GL372" s="96"/>
      <c r="GM372" s="96"/>
      <c r="GN372" s="96"/>
      <c r="GO372" s="96"/>
    </row>
    <row r="373" spans="1:197" ht="16.5" hidden="1" customHeight="1">
      <c r="A373" s="339"/>
      <c r="B373" s="366"/>
      <c r="C373" s="429"/>
      <c r="D373" s="500"/>
      <c r="E373" s="533"/>
      <c r="F373" s="395"/>
      <c r="G373" s="532"/>
      <c r="H373" s="119"/>
      <c r="I373" s="92" t="s">
        <v>30</v>
      </c>
      <c r="J373" s="95"/>
      <c r="K373" s="95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362"/>
      <c r="X373" s="40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96"/>
      <c r="BM373" s="96"/>
      <c r="BN373" s="96"/>
      <c r="BO373" s="96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96"/>
      <c r="DQ373" s="96"/>
      <c r="DR373" s="96"/>
      <c r="DS373" s="96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96"/>
      <c r="EE373" s="96"/>
      <c r="EF373" s="96"/>
      <c r="EG373" s="96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96"/>
      <c r="ES373" s="96"/>
      <c r="ET373" s="96"/>
      <c r="EU373" s="96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96"/>
      <c r="FG373" s="96"/>
      <c r="FH373" s="96"/>
      <c r="FI373" s="96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96"/>
      <c r="FU373" s="96"/>
      <c r="FV373" s="96"/>
      <c r="FW373" s="96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96"/>
      <c r="GI373" s="96"/>
      <c r="GJ373" s="96"/>
      <c r="GK373" s="96"/>
      <c r="GL373" s="96"/>
      <c r="GM373" s="96"/>
      <c r="GN373" s="96"/>
      <c r="GO373" s="96"/>
    </row>
    <row r="374" spans="1:197" ht="10.5" hidden="1" customHeight="1">
      <c r="A374" s="339"/>
      <c r="B374" s="366"/>
      <c r="C374" s="429"/>
      <c r="D374" s="500"/>
      <c r="E374" s="533"/>
      <c r="F374" s="395"/>
      <c r="G374" s="532"/>
      <c r="H374" s="119"/>
      <c r="I374" s="92" t="s">
        <v>33</v>
      </c>
      <c r="J374" s="95"/>
      <c r="K374" s="95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362"/>
      <c r="X374" s="40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  <c r="DR374" s="96"/>
      <c r="DS374" s="96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96"/>
      <c r="EE374" s="96"/>
      <c r="EF374" s="96"/>
      <c r="EG374" s="96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96"/>
      <c r="ES374" s="96"/>
      <c r="ET374" s="96"/>
      <c r="EU374" s="96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96"/>
      <c r="FG374" s="96"/>
      <c r="FH374" s="96"/>
      <c r="FI374" s="96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96"/>
      <c r="FU374" s="96"/>
      <c r="FV374" s="96"/>
      <c r="FW374" s="96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96"/>
      <c r="GI374" s="96"/>
      <c r="GJ374" s="96"/>
      <c r="GK374" s="96"/>
      <c r="GL374" s="96"/>
      <c r="GM374" s="96"/>
      <c r="GN374" s="96"/>
      <c r="GO374" s="96"/>
    </row>
    <row r="375" spans="1:197" ht="12" hidden="1" customHeight="1">
      <c r="A375" s="339"/>
      <c r="B375" s="366"/>
      <c r="C375" s="429"/>
      <c r="D375" s="500"/>
      <c r="E375" s="533"/>
      <c r="F375" s="395"/>
      <c r="G375" s="532"/>
      <c r="H375" s="119"/>
      <c r="I375" s="144" t="s">
        <v>26</v>
      </c>
      <c r="J375" s="103">
        <f t="shared" ref="J375:O375" si="111">SUM(J371:J374)</f>
        <v>39066</v>
      </c>
      <c r="K375" s="103">
        <f t="shared" si="111"/>
        <v>0</v>
      </c>
      <c r="L375" s="103">
        <f t="shared" si="111"/>
        <v>0</v>
      </c>
      <c r="M375" s="103">
        <f t="shared" si="111"/>
        <v>0</v>
      </c>
      <c r="N375" s="103">
        <f t="shared" si="111"/>
        <v>0</v>
      </c>
      <c r="O375" s="103">
        <f t="shared" si="111"/>
        <v>0</v>
      </c>
      <c r="P375" s="103"/>
      <c r="Q375" s="103"/>
      <c r="R375" s="103"/>
      <c r="S375" s="103"/>
      <c r="T375" s="103"/>
      <c r="U375" s="103"/>
      <c r="V375" s="103"/>
      <c r="W375" s="362"/>
      <c r="X375" s="40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  <c r="DR375" s="96"/>
      <c r="DS375" s="96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96"/>
      <c r="EE375" s="96"/>
      <c r="EF375" s="96"/>
      <c r="EG375" s="96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96"/>
      <c r="ES375" s="96"/>
      <c r="ET375" s="96"/>
      <c r="EU375" s="96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96"/>
      <c r="FG375" s="96"/>
      <c r="FH375" s="96"/>
      <c r="FI375" s="96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96"/>
      <c r="FU375" s="96"/>
      <c r="FV375" s="96"/>
      <c r="FW375" s="96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96"/>
      <c r="GI375" s="96"/>
      <c r="GJ375" s="96"/>
      <c r="GK375" s="96"/>
      <c r="GL375" s="96"/>
      <c r="GM375" s="96"/>
      <c r="GN375" s="96"/>
      <c r="GO375" s="96"/>
    </row>
    <row r="376" spans="1:197" ht="12" customHeight="1">
      <c r="A376" s="351">
        <v>20</v>
      </c>
      <c r="B376" s="364" t="s">
        <v>143</v>
      </c>
      <c r="C376" s="365">
        <v>2014</v>
      </c>
      <c r="D376" s="430">
        <v>2028</v>
      </c>
      <c r="E376" s="346" t="s">
        <v>251</v>
      </c>
      <c r="F376" s="372">
        <f>60640+W376</f>
        <v>760640</v>
      </c>
      <c r="G376" s="371">
        <v>60016</v>
      </c>
      <c r="H376" s="169">
        <v>6050</v>
      </c>
      <c r="I376" s="154" t="s">
        <v>28</v>
      </c>
      <c r="J376" s="163">
        <v>228000</v>
      </c>
      <c r="K376" s="163">
        <v>110000</v>
      </c>
      <c r="L376" s="163"/>
      <c r="M376" s="241">
        <v>0</v>
      </c>
      <c r="N376" s="243"/>
      <c r="O376" s="163">
        <v>300000</v>
      </c>
      <c r="P376" s="163">
        <v>400000</v>
      </c>
      <c r="Q376" s="163"/>
      <c r="R376" s="163"/>
      <c r="S376" s="163"/>
      <c r="T376" s="163"/>
      <c r="U376" s="163"/>
      <c r="V376" s="163"/>
      <c r="W376" s="350">
        <f>SUM(L380:V380)</f>
        <v>700000</v>
      </c>
      <c r="X376" s="40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  <c r="DR376" s="96"/>
      <c r="DS376" s="96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96"/>
      <c r="EE376" s="96"/>
      <c r="EF376" s="96"/>
      <c r="EG376" s="96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96"/>
      <c r="ES376" s="96"/>
      <c r="ET376" s="96"/>
      <c r="EU376" s="96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96"/>
      <c r="FG376" s="96"/>
      <c r="FH376" s="96"/>
      <c r="FI376" s="96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96"/>
      <c r="FU376" s="96"/>
      <c r="FV376" s="96"/>
      <c r="FW376" s="96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96"/>
      <c r="GI376" s="96"/>
      <c r="GJ376" s="96"/>
      <c r="GK376" s="96"/>
      <c r="GL376" s="96"/>
      <c r="GM376" s="96"/>
      <c r="GN376" s="96"/>
      <c r="GO376" s="96"/>
    </row>
    <row r="377" spans="1:197" ht="12" customHeight="1">
      <c r="A377" s="352"/>
      <c r="B377" s="364"/>
      <c r="C377" s="365"/>
      <c r="D377" s="430"/>
      <c r="E377" s="346"/>
      <c r="F377" s="372"/>
      <c r="G377" s="371"/>
      <c r="H377" s="169"/>
      <c r="I377" s="154" t="s">
        <v>31</v>
      </c>
      <c r="J377" s="157"/>
      <c r="K377" s="157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350"/>
      <c r="X377" s="40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  <c r="DR377" s="96"/>
      <c r="DS377" s="96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96"/>
      <c r="EE377" s="96"/>
      <c r="EF377" s="96"/>
      <c r="EG377" s="96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96"/>
      <c r="ES377" s="96"/>
      <c r="ET377" s="96"/>
      <c r="EU377" s="96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96"/>
      <c r="FG377" s="96"/>
      <c r="FH377" s="96"/>
      <c r="FI377" s="96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96"/>
      <c r="FU377" s="96"/>
      <c r="FV377" s="96"/>
      <c r="FW377" s="96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96"/>
      <c r="GI377" s="96"/>
      <c r="GJ377" s="96"/>
      <c r="GK377" s="96"/>
      <c r="GL377" s="96"/>
      <c r="GM377" s="96"/>
      <c r="GN377" s="96"/>
      <c r="GO377" s="96"/>
    </row>
    <row r="378" spans="1:197" ht="12" customHeight="1">
      <c r="A378" s="352"/>
      <c r="B378" s="364"/>
      <c r="C378" s="365"/>
      <c r="D378" s="430"/>
      <c r="E378" s="346"/>
      <c r="F378" s="372"/>
      <c r="G378" s="371"/>
      <c r="H378" s="169"/>
      <c r="I378" s="154" t="s">
        <v>30</v>
      </c>
      <c r="J378" s="157"/>
      <c r="K378" s="157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350"/>
      <c r="X378" s="40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  <c r="DR378" s="96"/>
      <c r="DS378" s="96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96"/>
      <c r="EE378" s="96"/>
      <c r="EF378" s="96"/>
      <c r="EG378" s="96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96"/>
      <c r="ES378" s="96"/>
      <c r="ET378" s="96"/>
      <c r="EU378" s="96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96"/>
      <c r="FG378" s="96"/>
      <c r="FH378" s="96"/>
      <c r="FI378" s="96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96"/>
      <c r="FU378" s="96"/>
      <c r="FV378" s="96"/>
      <c r="FW378" s="96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96"/>
      <c r="GI378" s="96"/>
      <c r="GJ378" s="96"/>
      <c r="GK378" s="96"/>
      <c r="GL378" s="96"/>
      <c r="GM378" s="96"/>
      <c r="GN378" s="96"/>
      <c r="GO378" s="96"/>
    </row>
    <row r="379" spans="1:197" ht="12" customHeight="1">
      <c r="A379" s="352"/>
      <c r="B379" s="364"/>
      <c r="C379" s="365"/>
      <c r="D379" s="430"/>
      <c r="E379" s="346"/>
      <c r="F379" s="372"/>
      <c r="G379" s="371"/>
      <c r="H379" s="169"/>
      <c r="I379" s="154" t="s">
        <v>33</v>
      </c>
      <c r="J379" s="157"/>
      <c r="K379" s="157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350"/>
      <c r="X379" s="40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  <c r="DR379" s="96"/>
      <c r="DS379" s="96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96"/>
      <c r="EE379" s="96"/>
      <c r="EF379" s="96"/>
      <c r="EG379" s="96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96"/>
      <c r="ES379" s="96"/>
      <c r="ET379" s="96"/>
      <c r="EU379" s="96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96"/>
      <c r="FG379" s="96"/>
      <c r="FH379" s="96"/>
      <c r="FI379" s="96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96"/>
      <c r="FU379" s="96"/>
      <c r="FV379" s="96"/>
      <c r="FW379" s="96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96"/>
      <c r="GI379" s="96"/>
      <c r="GJ379" s="96"/>
      <c r="GK379" s="96"/>
      <c r="GL379" s="96"/>
      <c r="GM379" s="96"/>
      <c r="GN379" s="96"/>
      <c r="GO379" s="96"/>
    </row>
    <row r="380" spans="1:197" ht="11.25" customHeight="1">
      <c r="A380" s="353"/>
      <c r="B380" s="364"/>
      <c r="C380" s="365"/>
      <c r="D380" s="430"/>
      <c r="E380" s="346"/>
      <c r="F380" s="372"/>
      <c r="G380" s="371"/>
      <c r="H380" s="169"/>
      <c r="I380" s="220" t="s">
        <v>26</v>
      </c>
      <c r="J380" s="161">
        <f t="shared" ref="J380:M380" si="112">SUM(J376:J379)</f>
        <v>228000</v>
      </c>
      <c r="K380" s="161">
        <f t="shared" si="112"/>
        <v>110000</v>
      </c>
      <c r="L380" s="161">
        <f t="shared" si="112"/>
        <v>0</v>
      </c>
      <c r="M380" s="161">
        <f t="shared" si="112"/>
        <v>0</v>
      </c>
      <c r="N380" s="161">
        <f>SUM(N376:N379)</f>
        <v>0</v>
      </c>
      <c r="O380" s="161">
        <f>SUM(O376:O379)</f>
        <v>300000</v>
      </c>
      <c r="P380" s="161">
        <f t="shared" ref="P380:V380" si="113">SUM(P376:P379)</f>
        <v>400000</v>
      </c>
      <c r="Q380" s="161">
        <f t="shared" si="113"/>
        <v>0</v>
      </c>
      <c r="R380" s="161">
        <f t="shared" si="113"/>
        <v>0</v>
      </c>
      <c r="S380" s="161">
        <f t="shared" si="113"/>
        <v>0</v>
      </c>
      <c r="T380" s="161">
        <f t="shared" si="113"/>
        <v>0</v>
      </c>
      <c r="U380" s="161">
        <f t="shared" si="113"/>
        <v>0</v>
      </c>
      <c r="V380" s="161">
        <f t="shared" si="113"/>
        <v>0</v>
      </c>
      <c r="W380" s="350"/>
      <c r="X380" s="40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  <c r="DR380" s="96"/>
      <c r="DS380" s="96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96"/>
      <c r="EE380" s="96"/>
      <c r="EF380" s="96"/>
      <c r="EG380" s="96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96"/>
      <c r="ES380" s="96"/>
      <c r="ET380" s="96"/>
      <c r="EU380" s="96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96"/>
      <c r="FG380" s="96"/>
      <c r="FH380" s="96"/>
      <c r="FI380" s="96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96"/>
      <c r="FU380" s="96"/>
      <c r="FV380" s="96"/>
      <c r="FW380" s="96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96"/>
      <c r="GI380" s="96"/>
      <c r="GJ380" s="96"/>
      <c r="GK380" s="96"/>
      <c r="GL380" s="96"/>
      <c r="GM380" s="96"/>
      <c r="GN380" s="96"/>
      <c r="GO380" s="96"/>
    </row>
    <row r="381" spans="1:197" ht="12" customHeight="1">
      <c r="A381" s="339">
        <v>21</v>
      </c>
      <c r="B381" s="363" t="s">
        <v>181</v>
      </c>
      <c r="C381" s="357">
        <v>2024</v>
      </c>
      <c r="D381" s="430">
        <v>2027</v>
      </c>
      <c r="E381" s="346" t="s">
        <v>251</v>
      </c>
      <c r="F381" s="372">
        <f>W381+175000</f>
        <v>4949177</v>
      </c>
      <c r="G381" s="371">
        <v>60016</v>
      </c>
      <c r="H381" s="169">
        <v>6050</v>
      </c>
      <c r="I381" s="162" t="s">
        <v>28</v>
      </c>
      <c r="J381" s="163">
        <v>40363</v>
      </c>
      <c r="K381" s="156">
        <v>0</v>
      </c>
      <c r="L381" s="163">
        <v>0</v>
      </c>
      <c r="M381" s="163"/>
      <c r="N381" s="163">
        <v>2009340</v>
      </c>
      <c r="O381" s="163">
        <v>2764837</v>
      </c>
      <c r="P381" s="163">
        <v>0</v>
      </c>
      <c r="Q381" s="163">
        <v>0</v>
      </c>
      <c r="R381" s="163"/>
      <c r="S381" s="156"/>
      <c r="T381" s="156"/>
      <c r="U381" s="156"/>
      <c r="V381" s="156"/>
      <c r="W381" s="350">
        <f>SUM(L385:V385)</f>
        <v>4774177</v>
      </c>
      <c r="X381" s="40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  <c r="DR381" s="96"/>
      <c r="DS381" s="96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96"/>
      <c r="EE381" s="96"/>
      <c r="EF381" s="96"/>
      <c r="EG381" s="96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96"/>
      <c r="ES381" s="96"/>
      <c r="ET381" s="96"/>
      <c r="EU381" s="96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96"/>
      <c r="FG381" s="96"/>
      <c r="FH381" s="96"/>
      <c r="FI381" s="96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96"/>
      <c r="FU381" s="96"/>
      <c r="FV381" s="96"/>
      <c r="FW381" s="96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96"/>
      <c r="GI381" s="96"/>
      <c r="GJ381" s="96"/>
      <c r="GK381" s="96"/>
      <c r="GL381" s="96"/>
      <c r="GM381" s="96"/>
      <c r="GN381" s="96"/>
      <c r="GO381" s="96"/>
    </row>
    <row r="382" spans="1:197" ht="12" customHeight="1">
      <c r="A382" s="339"/>
      <c r="B382" s="363"/>
      <c r="C382" s="357"/>
      <c r="D382" s="430"/>
      <c r="E382" s="346"/>
      <c r="F382" s="372"/>
      <c r="G382" s="371"/>
      <c r="H382" s="169"/>
      <c r="I382" s="154" t="s">
        <v>31</v>
      </c>
      <c r="J382" s="156"/>
      <c r="K382" s="157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350"/>
      <c r="X382" s="40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  <c r="DR382" s="96"/>
      <c r="DS382" s="96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96"/>
      <c r="EE382" s="96"/>
      <c r="EF382" s="96"/>
      <c r="EG382" s="96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96"/>
      <c r="ES382" s="96"/>
      <c r="ET382" s="96"/>
      <c r="EU382" s="96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96"/>
      <c r="FG382" s="96"/>
      <c r="FH382" s="96"/>
      <c r="FI382" s="96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96"/>
      <c r="FU382" s="96"/>
      <c r="FV382" s="96"/>
      <c r="FW382" s="96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96"/>
      <c r="GI382" s="96"/>
      <c r="GJ382" s="96"/>
      <c r="GK382" s="96"/>
      <c r="GL382" s="96"/>
      <c r="GM382" s="96"/>
      <c r="GN382" s="96"/>
      <c r="GO382" s="96"/>
    </row>
    <row r="383" spans="1:197" ht="12" customHeight="1">
      <c r="A383" s="339"/>
      <c r="B383" s="363"/>
      <c r="C383" s="357"/>
      <c r="D383" s="430"/>
      <c r="E383" s="346"/>
      <c r="F383" s="372"/>
      <c r="G383" s="371"/>
      <c r="H383" s="169"/>
      <c r="I383" s="154" t="s">
        <v>33</v>
      </c>
      <c r="J383" s="156"/>
      <c r="K383" s="155">
        <v>12000</v>
      </c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350"/>
      <c r="X383" s="40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  <c r="DR383" s="96"/>
      <c r="DS383" s="96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96"/>
      <c r="EE383" s="96"/>
      <c r="EF383" s="96"/>
      <c r="EG383" s="96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96"/>
      <c r="ES383" s="96"/>
      <c r="ET383" s="96"/>
      <c r="EU383" s="96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96"/>
      <c r="FG383" s="96"/>
      <c r="FH383" s="96"/>
      <c r="FI383" s="96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96"/>
      <c r="FU383" s="96"/>
      <c r="FV383" s="96"/>
      <c r="FW383" s="96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96"/>
      <c r="GI383" s="96"/>
      <c r="GJ383" s="96"/>
      <c r="GK383" s="96"/>
      <c r="GL383" s="96"/>
      <c r="GM383" s="96"/>
      <c r="GN383" s="96"/>
      <c r="GO383" s="96"/>
    </row>
    <row r="384" spans="1:197" ht="12" customHeight="1">
      <c r="A384" s="339"/>
      <c r="B384" s="363"/>
      <c r="C384" s="357"/>
      <c r="D384" s="430"/>
      <c r="E384" s="346"/>
      <c r="F384" s="372"/>
      <c r="G384" s="371"/>
      <c r="I384" s="154" t="s">
        <v>70</v>
      </c>
      <c r="J384" s="156">
        <v>17323</v>
      </c>
      <c r="K384" s="157">
        <v>16166</v>
      </c>
      <c r="L384" s="157"/>
      <c r="M384" s="186">
        <v>0</v>
      </c>
      <c r="N384" s="185"/>
      <c r="O384" s="185"/>
      <c r="P384" s="185"/>
      <c r="Q384" s="185"/>
      <c r="R384" s="185"/>
      <c r="S384" s="185"/>
      <c r="T384" s="185"/>
      <c r="U384" s="185"/>
      <c r="V384" s="185"/>
      <c r="W384" s="350"/>
      <c r="X384" s="40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  <c r="DR384" s="96"/>
      <c r="DS384" s="96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96"/>
      <c r="EE384" s="96"/>
      <c r="EF384" s="96"/>
      <c r="EG384" s="96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96"/>
      <c r="ES384" s="96"/>
      <c r="ET384" s="96"/>
      <c r="EU384" s="96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96"/>
      <c r="FG384" s="96"/>
      <c r="FH384" s="96"/>
      <c r="FI384" s="96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96"/>
      <c r="FU384" s="96"/>
      <c r="FV384" s="96"/>
      <c r="FW384" s="96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96"/>
      <c r="GI384" s="96"/>
      <c r="GJ384" s="96"/>
      <c r="GK384" s="96"/>
      <c r="GL384" s="96"/>
      <c r="GM384" s="96"/>
      <c r="GN384" s="96"/>
      <c r="GO384" s="96"/>
    </row>
    <row r="385" spans="1:197" ht="12" customHeight="1">
      <c r="A385" s="339"/>
      <c r="B385" s="363"/>
      <c r="C385" s="357"/>
      <c r="D385" s="430"/>
      <c r="E385" s="346"/>
      <c r="F385" s="372"/>
      <c r="G385" s="371"/>
      <c r="H385" s="169"/>
      <c r="I385" s="159" t="s">
        <v>26</v>
      </c>
      <c r="J385" s="160">
        <f>SUM(J381:J384)</f>
        <v>57686</v>
      </c>
      <c r="K385" s="161">
        <f t="shared" ref="K385:V385" si="114">SUM(K381:K384)</f>
        <v>28166</v>
      </c>
      <c r="L385" s="161">
        <f t="shared" si="114"/>
        <v>0</v>
      </c>
      <c r="M385" s="161">
        <f t="shared" si="114"/>
        <v>0</v>
      </c>
      <c r="N385" s="161">
        <f t="shared" si="114"/>
        <v>2009340</v>
      </c>
      <c r="O385" s="161">
        <f t="shared" si="114"/>
        <v>2764837</v>
      </c>
      <c r="P385" s="161">
        <f t="shared" si="114"/>
        <v>0</v>
      </c>
      <c r="Q385" s="161">
        <f t="shared" si="114"/>
        <v>0</v>
      </c>
      <c r="R385" s="161">
        <f t="shared" si="114"/>
        <v>0</v>
      </c>
      <c r="S385" s="161">
        <f t="shared" si="114"/>
        <v>0</v>
      </c>
      <c r="T385" s="161">
        <f t="shared" si="114"/>
        <v>0</v>
      </c>
      <c r="U385" s="161">
        <f t="shared" si="114"/>
        <v>0</v>
      </c>
      <c r="V385" s="161">
        <f t="shared" si="114"/>
        <v>0</v>
      </c>
      <c r="W385" s="350"/>
      <c r="X385" s="40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  <c r="DR385" s="96"/>
      <c r="DS385" s="96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96"/>
      <c r="EE385" s="96"/>
      <c r="EF385" s="96"/>
      <c r="EG385" s="96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96"/>
      <c r="ES385" s="96"/>
      <c r="ET385" s="96"/>
      <c r="EU385" s="96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96"/>
      <c r="FG385" s="96"/>
      <c r="FH385" s="96"/>
      <c r="FI385" s="96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96"/>
      <c r="FU385" s="96"/>
      <c r="FV385" s="96"/>
      <c r="FW385" s="96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96"/>
      <c r="GI385" s="96"/>
      <c r="GJ385" s="96"/>
      <c r="GK385" s="96"/>
      <c r="GL385" s="96"/>
      <c r="GM385" s="96"/>
      <c r="GN385" s="96"/>
      <c r="GO385" s="96"/>
    </row>
    <row r="386" spans="1:197" ht="12.6" hidden="1" customHeight="1">
      <c r="A386" s="339">
        <v>29</v>
      </c>
      <c r="B386" s="363" t="s">
        <v>180</v>
      </c>
      <c r="C386" s="365">
        <v>2023</v>
      </c>
      <c r="D386" s="430">
        <v>2027</v>
      </c>
      <c r="E386" s="346" t="s">
        <v>251</v>
      </c>
      <c r="F386" s="372">
        <f>W386</f>
        <v>0</v>
      </c>
      <c r="G386" s="371">
        <v>60016</v>
      </c>
      <c r="H386" s="169">
        <v>6050</v>
      </c>
      <c r="I386" s="162" t="s">
        <v>28</v>
      </c>
      <c r="J386" s="163">
        <v>40363</v>
      </c>
      <c r="K386" s="156">
        <v>0</v>
      </c>
      <c r="L386" s="163">
        <v>0</v>
      </c>
      <c r="M386" s="163">
        <v>0</v>
      </c>
      <c r="N386" s="163">
        <v>0</v>
      </c>
      <c r="O386" s="163">
        <v>0</v>
      </c>
      <c r="P386" s="242"/>
      <c r="Q386" s="163"/>
      <c r="R386" s="163"/>
      <c r="S386" s="156"/>
      <c r="T386" s="156"/>
      <c r="U386" s="156"/>
      <c r="V386" s="156"/>
      <c r="W386" s="350">
        <f>SUM(L390:V390)</f>
        <v>0</v>
      </c>
      <c r="X386" s="40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  <c r="DR386" s="96"/>
      <c r="DS386" s="96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96"/>
      <c r="EE386" s="96"/>
      <c r="EF386" s="96"/>
      <c r="EG386" s="96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96"/>
      <c r="ES386" s="96"/>
      <c r="ET386" s="96"/>
      <c r="EU386" s="96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96"/>
      <c r="FG386" s="96"/>
      <c r="FH386" s="96"/>
      <c r="FI386" s="96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96"/>
      <c r="FU386" s="96"/>
      <c r="FV386" s="96"/>
      <c r="FW386" s="96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96"/>
      <c r="GI386" s="96"/>
      <c r="GJ386" s="96"/>
      <c r="GK386" s="96"/>
      <c r="GL386" s="96"/>
      <c r="GM386" s="96"/>
      <c r="GN386" s="96"/>
      <c r="GO386" s="96"/>
    </row>
    <row r="387" spans="1:197" ht="12.6" hidden="1" customHeight="1">
      <c r="A387" s="339"/>
      <c r="B387" s="363"/>
      <c r="C387" s="365"/>
      <c r="D387" s="430"/>
      <c r="E387" s="346"/>
      <c r="F387" s="372"/>
      <c r="G387" s="371"/>
      <c r="H387" s="169"/>
      <c r="I387" s="154" t="s">
        <v>31</v>
      </c>
      <c r="J387" s="156"/>
      <c r="K387" s="157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350"/>
      <c r="X387" s="40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  <c r="DR387" s="96"/>
      <c r="DS387" s="96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96"/>
      <c r="EE387" s="96"/>
      <c r="EF387" s="96"/>
      <c r="EG387" s="96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96"/>
      <c r="ES387" s="96"/>
      <c r="ET387" s="96"/>
      <c r="EU387" s="96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96"/>
      <c r="FG387" s="96"/>
      <c r="FH387" s="96"/>
      <c r="FI387" s="96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96"/>
      <c r="FU387" s="96"/>
      <c r="FV387" s="96"/>
      <c r="FW387" s="96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96"/>
      <c r="GI387" s="96"/>
      <c r="GJ387" s="96"/>
      <c r="GK387" s="96"/>
      <c r="GL387" s="96"/>
      <c r="GM387" s="96"/>
      <c r="GN387" s="96"/>
      <c r="GO387" s="96"/>
    </row>
    <row r="388" spans="1:197" ht="12.6" hidden="1" customHeight="1">
      <c r="A388" s="339"/>
      <c r="B388" s="363"/>
      <c r="C388" s="365"/>
      <c r="D388" s="430"/>
      <c r="E388" s="346"/>
      <c r="F388" s="372"/>
      <c r="G388" s="371"/>
      <c r="H388" s="169"/>
      <c r="I388" s="154" t="s">
        <v>33</v>
      </c>
      <c r="J388" s="156"/>
      <c r="K388" s="155">
        <v>12000</v>
      </c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350"/>
      <c r="X388" s="40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  <c r="DR388" s="96"/>
      <c r="DS388" s="96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96"/>
      <c r="EE388" s="96"/>
      <c r="EF388" s="96"/>
      <c r="EG388" s="96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96"/>
      <c r="ES388" s="96"/>
      <c r="ET388" s="96"/>
      <c r="EU388" s="96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96"/>
      <c r="FG388" s="96"/>
      <c r="FH388" s="96"/>
      <c r="FI388" s="96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96"/>
      <c r="FU388" s="96"/>
      <c r="FV388" s="96"/>
      <c r="FW388" s="96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96"/>
      <c r="GI388" s="96"/>
      <c r="GJ388" s="96"/>
      <c r="GK388" s="96"/>
      <c r="GL388" s="96"/>
      <c r="GM388" s="96"/>
      <c r="GN388" s="96"/>
      <c r="GO388" s="96"/>
    </row>
    <row r="389" spans="1:197" ht="12.6" hidden="1" customHeight="1">
      <c r="A389" s="339"/>
      <c r="B389" s="363"/>
      <c r="C389" s="365"/>
      <c r="D389" s="430"/>
      <c r="E389" s="346"/>
      <c r="F389" s="372"/>
      <c r="G389" s="371"/>
      <c r="I389" s="154" t="s">
        <v>70</v>
      </c>
      <c r="J389" s="156">
        <v>17323</v>
      </c>
      <c r="K389" s="157">
        <v>16166</v>
      </c>
      <c r="L389" s="157"/>
      <c r="M389" s="186">
        <v>0</v>
      </c>
      <c r="N389" s="185"/>
      <c r="O389" s="185"/>
      <c r="P389" s="185"/>
      <c r="Q389" s="185"/>
      <c r="R389" s="185"/>
      <c r="S389" s="185"/>
      <c r="T389" s="185"/>
      <c r="U389" s="185"/>
      <c r="V389" s="185"/>
      <c r="W389" s="350"/>
      <c r="X389" s="40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  <c r="DR389" s="96"/>
      <c r="DS389" s="96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96"/>
      <c r="EE389" s="96"/>
      <c r="EF389" s="96"/>
      <c r="EG389" s="96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96"/>
      <c r="ES389" s="96"/>
      <c r="ET389" s="96"/>
      <c r="EU389" s="96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96"/>
      <c r="FG389" s="96"/>
      <c r="FH389" s="96"/>
      <c r="FI389" s="96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96"/>
      <c r="FU389" s="96"/>
      <c r="FV389" s="96"/>
      <c r="FW389" s="96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96"/>
      <c r="GI389" s="96"/>
      <c r="GJ389" s="96"/>
      <c r="GK389" s="96"/>
      <c r="GL389" s="96"/>
      <c r="GM389" s="96"/>
      <c r="GN389" s="96"/>
      <c r="GO389" s="96"/>
    </row>
    <row r="390" spans="1:197" ht="12" hidden="1" customHeight="1">
      <c r="A390" s="339"/>
      <c r="B390" s="363"/>
      <c r="C390" s="365"/>
      <c r="D390" s="430"/>
      <c r="E390" s="346"/>
      <c r="F390" s="372"/>
      <c r="G390" s="371"/>
      <c r="H390" s="169"/>
      <c r="I390" s="159" t="s">
        <v>26</v>
      </c>
      <c r="J390" s="160">
        <f>SUM(J386:J389)</f>
        <v>57686</v>
      </c>
      <c r="K390" s="161">
        <f t="shared" ref="K390:V390" si="115">SUM(K386:K389)</f>
        <v>28166</v>
      </c>
      <c r="L390" s="161">
        <f t="shared" si="115"/>
        <v>0</v>
      </c>
      <c r="M390" s="161">
        <f t="shared" si="115"/>
        <v>0</v>
      </c>
      <c r="N390" s="161">
        <f t="shared" si="115"/>
        <v>0</v>
      </c>
      <c r="O390" s="161">
        <f t="shared" si="115"/>
        <v>0</v>
      </c>
      <c r="P390" s="161">
        <f t="shared" si="115"/>
        <v>0</v>
      </c>
      <c r="Q390" s="161">
        <f t="shared" si="115"/>
        <v>0</v>
      </c>
      <c r="R390" s="161">
        <f t="shared" si="115"/>
        <v>0</v>
      </c>
      <c r="S390" s="161">
        <f t="shared" si="115"/>
        <v>0</v>
      </c>
      <c r="T390" s="161">
        <f t="shared" si="115"/>
        <v>0</v>
      </c>
      <c r="U390" s="161">
        <f t="shared" si="115"/>
        <v>0</v>
      </c>
      <c r="V390" s="161">
        <f t="shared" si="115"/>
        <v>0</v>
      </c>
      <c r="W390" s="350"/>
      <c r="X390" s="40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  <c r="DR390" s="96"/>
      <c r="DS390" s="96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96"/>
      <c r="EE390" s="96"/>
      <c r="EF390" s="96"/>
      <c r="EG390" s="96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96"/>
      <c r="ES390" s="96"/>
      <c r="ET390" s="96"/>
      <c r="EU390" s="96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96"/>
      <c r="FG390" s="96"/>
      <c r="FH390" s="96"/>
      <c r="FI390" s="96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96"/>
      <c r="FU390" s="96"/>
      <c r="FV390" s="96"/>
      <c r="FW390" s="96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96"/>
      <c r="GI390" s="96"/>
      <c r="GJ390" s="96"/>
      <c r="GK390" s="96"/>
      <c r="GL390" s="96"/>
      <c r="GM390" s="96"/>
      <c r="GN390" s="96"/>
      <c r="GO390" s="96"/>
    </row>
    <row r="391" spans="1:197" ht="13.15" customHeight="1">
      <c r="A391" s="339">
        <v>22</v>
      </c>
      <c r="B391" s="364" t="s">
        <v>179</v>
      </c>
      <c r="C391" s="365">
        <v>2022</v>
      </c>
      <c r="D391" s="430">
        <v>2030</v>
      </c>
      <c r="E391" s="346" t="s">
        <v>251</v>
      </c>
      <c r="F391" s="372">
        <f>81574+W391</f>
        <v>1881574</v>
      </c>
      <c r="G391" s="371">
        <v>60016</v>
      </c>
      <c r="H391" s="169">
        <v>6050</v>
      </c>
      <c r="I391" s="162" t="s">
        <v>28</v>
      </c>
      <c r="J391" s="163">
        <v>40363</v>
      </c>
      <c r="K391" s="156">
        <v>0</v>
      </c>
      <c r="L391" s="163">
        <v>0</v>
      </c>
      <c r="M391" s="163"/>
      <c r="N391" s="156"/>
      <c r="O391" s="163">
        <v>200000</v>
      </c>
      <c r="P391" s="163">
        <v>500000</v>
      </c>
      <c r="Q391" s="163">
        <v>480000</v>
      </c>
      <c r="R391" s="163">
        <v>620000</v>
      </c>
      <c r="S391" s="156"/>
      <c r="T391" s="156"/>
      <c r="U391" s="156"/>
      <c r="V391" s="156"/>
      <c r="W391" s="350">
        <f>SUM(L395:V395)</f>
        <v>1800000</v>
      </c>
      <c r="X391" s="40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  <c r="DR391" s="96"/>
      <c r="DS391" s="96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96"/>
      <c r="EE391" s="96"/>
      <c r="EF391" s="96"/>
      <c r="EG391" s="96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96"/>
      <c r="ES391" s="96"/>
      <c r="ET391" s="96"/>
      <c r="EU391" s="96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96"/>
      <c r="FG391" s="96"/>
      <c r="FH391" s="96"/>
      <c r="FI391" s="96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96"/>
      <c r="FU391" s="96"/>
      <c r="FV391" s="96"/>
      <c r="FW391" s="96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96"/>
      <c r="GI391" s="96"/>
      <c r="GJ391" s="96"/>
      <c r="GK391" s="96"/>
      <c r="GL391" s="96"/>
      <c r="GM391" s="96"/>
      <c r="GN391" s="96"/>
      <c r="GO391" s="96"/>
    </row>
    <row r="392" spans="1:197" ht="13.15" customHeight="1">
      <c r="A392" s="339"/>
      <c r="B392" s="364"/>
      <c r="C392" s="365"/>
      <c r="D392" s="430"/>
      <c r="E392" s="346"/>
      <c r="F392" s="372"/>
      <c r="G392" s="371"/>
      <c r="H392" s="169"/>
      <c r="I392" s="154" t="s">
        <v>31</v>
      </c>
      <c r="J392" s="156"/>
      <c r="K392" s="157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350"/>
      <c r="X392" s="40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96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96"/>
      <c r="BM392" s="96"/>
      <c r="BN392" s="96"/>
      <c r="BO392" s="96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96"/>
      <c r="CA392" s="96"/>
      <c r="CB392" s="96"/>
      <c r="CC392" s="96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96"/>
      <c r="CO392" s="96"/>
      <c r="CP392" s="96"/>
      <c r="CQ392" s="96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96"/>
      <c r="DC392" s="96"/>
      <c r="DD392" s="96"/>
      <c r="DE392" s="96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96"/>
      <c r="DQ392" s="96"/>
      <c r="DR392" s="96"/>
      <c r="DS392" s="96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96"/>
      <c r="EE392" s="96"/>
      <c r="EF392" s="96"/>
      <c r="EG392" s="96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96"/>
      <c r="ES392" s="96"/>
      <c r="ET392" s="96"/>
      <c r="EU392" s="96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96"/>
      <c r="FG392" s="96"/>
      <c r="FH392" s="96"/>
      <c r="FI392" s="96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96"/>
      <c r="FU392" s="96"/>
      <c r="FV392" s="96"/>
      <c r="FW392" s="96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96"/>
      <c r="GI392" s="96"/>
      <c r="GJ392" s="96"/>
      <c r="GK392" s="96"/>
      <c r="GL392" s="96"/>
      <c r="GM392" s="96"/>
      <c r="GN392" s="96"/>
      <c r="GO392" s="96"/>
    </row>
    <row r="393" spans="1:197" ht="13.15" customHeight="1">
      <c r="A393" s="339"/>
      <c r="B393" s="364"/>
      <c r="C393" s="365"/>
      <c r="D393" s="430"/>
      <c r="E393" s="346"/>
      <c r="F393" s="372"/>
      <c r="G393" s="371"/>
      <c r="H393" s="169"/>
      <c r="I393" s="154" t="s">
        <v>33</v>
      </c>
      <c r="J393" s="156"/>
      <c r="K393" s="155">
        <v>12000</v>
      </c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350"/>
      <c r="X393" s="40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96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96"/>
      <c r="BM393" s="96"/>
      <c r="BN393" s="96"/>
      <c r="BO393" s="96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96"/>
      <c r="CA393" s="96"/>
      <c r="CB393" s="96"/>
      <c r="CC393" s="96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96"/>
      <c r="CO393" s="96"/>
      <c r="CP393" s="96"/>
      <c r="CQ393" s="96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96"/>
      <c r="DC393" s="96"/>
      <c r="DD393" s="96"/>
      <c r="DE393" s="96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96"/>
      <c r="DQ393" s="96"/>
      <c r="DR393" s="96"/>
      <c r="DS393" s="96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96"/>
      <c r="EE393" s="96"/>
      <c r="EF393" s="96"/>
      <c r="EG393" s="96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96"/>
      <c r="ES393" s="96"/>
      <c r="ET393" s="96"/>
      <c r="EU393" s="96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96"/>
      <c r="FG393" s="96"/>
      <c r="FH393" s="96"/>
      <c r="FI393" s="96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96"/>
      <c r="FU393" s="96"/>
      <c r="FV393" s="96"/>
      <c r="FW393" s="96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96"/>
      <c r="GI393" s="96"/>
      <c r="GJ393" s="96"/>
      <c r="GK393" s="96"/>
      <c r="GL393" s="96"/>
      <c r="GM393" s="96"/>
      <c r="GN393" s="96"/>
      <c r="GO393" s="96"/>
    </row>
    <row r="394" spans="1:197" ht="13.15" customHeight="1">
      <c r="A394" s="339"/>
      <c r="B394" s="364"/>
      <c r="C394" s="365"/>
      <c r="D394" s="430"/>
      <c r="E394" s="346"/>
      <c r="F394" s="372"/>
      <c r="G394" s="371"/>
      <c r="I394" s="154" t="s">
        <v>70</v>
      </c>
      <c r="J394" s="156">
        <v>17323</v>
      </c>
      <c r="K394" s="157">
        <v>16166</v>
      </c>
      <c r="L394" s="157"/>
      <c r="M394" s="186">
        <v>0</v>
      </c>
      <c r="N394" s="185"/>
      <c r="O394" s="185"/>
      <c r="P394" s="185"/>
      <c r="Q394" s="185"/>
      <c r="R394" s="185"/>
      <c r="S394" s="185"/>
      <c r="T394" s="185"/>
      <c r="U394" s="185"/>
      <c r="V394" s="185"/>
      <c r="W394" s="350"/>
      <c r="X394" s="40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96"/>
      <c r="CA394" s="96"/>
      <c r="CB394" s="96"/>
      <c r="CC394" s="96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96"/>
      <c r="CO394" s="96"/>
      <c r="CP394" s="96"/>
      <c r="CQ394" s="96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96"/>
      <c r="DC394" s="96"/>
      <c r="DD394" s="96"/>
      <c r="DE394" s="96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96"/>
      <c r="DQ394" s="96"/>
      <c r="DR394" s="96"/>
      <c r="DS394" s="96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96"/>
      <c r="EE394" s="96"/>
      <c r="EF394" s="96"/>
      <c r="EG394" s="96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96"/>
      <c r="ES394" s="96"/>
      <c r="ET394" s="96"/>
      <c r="EU394" s="96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96"/>
      <c r="FG394" s="96"/>
      <c r="FH394" s="96"/>
      <c r="FI394" s="96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96"/>
      <c r="FU394" s="96"/>
      <c r="FV394" s="96"/>
      <c r="FW394" s="96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96"/>
      <c r="GI394" s="96"/>
      <c r="GJ394" s="96"/>
      <c r="GK394" s="96"/>
      <c r="GL394" s="96"/>
      <c r="GM394" s="96"/>
      <c r="GN394" s="96"/>
      <c r="GO394" s="96"/>
    </row>
    <row r="395" spans="1:197" ht="11.25" customHeight="1">
      <c r="A395" s="339"/>
      <c r="B395" s="364"/>
      <c r="C395" s="365"/>
      <c r="D395" s="430"/>
      <c r="E395" s="346"/>
      <c r="F395" s="372"/>
      <c r="G395" s="371"/>
      <c r="H395" s="169"/>
      <c r="I395" s="159" t="s">
        <v>26</v>
      </c>
      <c r="J395" s="160">
        <f>SUM(J391:J394)</f>
        <v>57686</v>
      </c>
      <c r="K395" s="161">
        <f t="shared" ref="K395:V395" si="116">SUM(K391:K394)</f>
        <v>28166</v>
      </c>
      <c r="L395" s="161">
        <f t="shared" si="116"/>
        <v>0</v>
      </c>
      <c r="M395" s="161">
        <f t="shared" si="116"/>
        <v>0</v>
      </c>
      <c r="N395" s="161">
        <f t="shared" si="116"/>
        <v>0</v>
      </c>
      <c r="O395" s="161">
        <f t="shared" si="116"/>
        <v>200000</v>
      </c>
      <c r="P395" s="161">
        <f t="shared" si="116"/>
        <v>500000</v>
      </c>
      <c r="Q395" s="161">
        <f t="shared" si="116"/>
        <v>480000</v>
      </c>
      <c r="R395" s="161">
        <f t="shared" si="116"/>
        <v>620000</v>
      </c>
      <c r="S395" s="161">
        <f t="shared" si="116"/>
        <v>0</v>
      </c>
      <c r="T395" s="161">
        <f t="shared" si="116"/>
        <v>0</v>
      </c>
      <c r="U395" s="161">
        <f t="shared" si="116"/>
        <v>0</v>
      </c>
      <c r="V395" s="161">
        <f t="shared" si="116"/>
        <v>0</v>
      </c>
      <c r="W395" s="350"/>
      <c r="X395" s="40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96"/>
      <c r="CA395" s="96"/>
      <c r="CB395" s="96"/>
      <c r="CC395" s="96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96"/>
      <c r="CO395" s="96"/>
      <c r="CP395" s="96"/>
      <c r="CQ395" s="96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96"/>
      <c r="DC395" s="96"/>
      <c r="DD395" s="96"/>
      <c r="DE395" s="96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96"/>
      <c r="DQ395" s="96"/>
      <c r="DR395" s="96"/>
      <c r="DS395" s="96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96"/>
      <c r="EE395" s="96"/>
      <c r="EF395" s="96"/>
      <c r="EG395" s="96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96"/>
      <c r="ES395" s="96"/>
      <c r="ET395" s="96"/>
      <c r="EU395" s="96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96"/>
      <c r="FG395" s="96"/>
      <c r="FH395" s="96"/>
      <c r="FI395" s="96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96"/>
      <c r="FU395" s="96"/>
      <c r="FV395" s="96"/>
      <c r="FW395" s="96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96"/>
      <c r="GI395" s="96"/>
      <c r="GJ395" s="96"/>
      <c r="GK395" s="96"/>
      <c r="GL395" s="96"/>
      <c r="GM395" s="96"/>
      <c r="GN395" s="96"/>
      <c r="GO395" s="96"/>
    </row>
    <row r="396" spans="1:197" ht="13.15" hidden="1" customHeight="1">
      <c r="A396" s="339">
        <v>31</v>
      </c>
      <c r="B396" s="363" t="s">
        <v>206</v>
      </c>
      <c r="C396" s="365">
        <v>2024</v>
      </c>
      <c r="D396" s="430">
        <v>2026</v>
      </c>
      <c r="E396" s="346" t="s">
        <v>251</v>
      </c>
      <c r="F396" s="372">
        <f>W396</f>
        <v>0</v>
      </c>
      <c r="G396" s="371">
        <v>60016</v>
      </c>
      <c r="H396" s="169">
        <v>6050</v>
      </c>
      <c r="I396" s="162" t="s">
        <v>28</v>
      </c>
      <c r="J396" s="163">
        <v>40363</v>
      </c>
      <c r="K396" s="156">
        <v>0</v>
      </c>
      <c r="L396" s="163">
        <v>0</v>
      </c>
      <c r="M396" s="163"/>
      <c r="N396" s="163">
        <v>0</v>
      </c>
      <c r="O396" s="156"/>
      <c r="P396" s="156"/>
      <c r="Q396" s="156"/>
      <c r="R396" s="156"/>
      <c r="S396" s="156"/>
      <c r="T396" s="156"/>
      <c r="U396" s="156"/>
      <c r="V396" s="156"/>
      <c r="W396" s="350">
        <f>SUM(L400:V400)</f>
        <v>0</v>
      </c>
      <c r="X396" s="140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96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96"/>
      <c r="BM396" s="96"/>
      <c r="BN396" s="96"/>
      <c r="BO396" s="96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96"/>
      <c r="CA396" s="96"/>
      <c r="CB396" s="96"/>
      <c r="CC396" s="96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96"/>
      <c r="CO396" s="96"/>
      <c r="CP396" s="96"/>
      <c r="CQ396" s="96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96"/>
      <c r="DC396" s="96"/>
      <c r="DD396" s="96"/>
      <c r="DE396" s="96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96"/>
      <c r="DQ396" s="96"/>
      <c r="DR396" s="96"/>
      <c r="DS396" s="96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96"/>
      <c r="EE396" s="96"/>
      <c r="EF396" s="96"/>
      <c r="EG396" s="96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96"/>
      <c r="ES396" s="96"/>
      <c r="ET396" s="96"/>
      <c r="EU396" s="96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96"/>
      <c r="FG396" s="96"/>
      <c r="FH396" s="96"/>
      <c r="FI396" s="96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96"/>
      <c r="FU396" s="96"/>
      <c r="FV396" s="96"/>
      <c r="FW396" s="96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96"/>
      <c r="GI396" s="96"/>
      <c r="GJ396" s="96"/>
      <c r="GK396" s="96"/>
      <c r="GL396" s="96"/>
      <c r="GM396" s="96"/>
      <c r="GN396" s="96"/>
      <c r="GO396" s="96"/>
    </row>
    <row r="397" spans="1:197" ht="13.15" hidden="1" customHeight="1">
      <c r="A397" s="339"/>
      <c r="B397" s="363"/>
      <c r="C397" s="365"/>
      <c r="D397" s="430"/>
      <c r="E397" s="346"/>
      <c r="F397" s="372"/>
      <c r="G397" s="371"/>
      <c r="H397" s="169"/>
      <c r="I397" s="154" t="s">
        <v>31</v>
      </c>
      <c r="J397" s="156"/>
      <c r="K397" s="157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350"/>
      <c r="X397" s="40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96"/>
      <c r="CA397" s="96"/>
      <c r="CB397" s="96"/>
      <c r="CC397" s="96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96"/>
      <c r="CO397" s="96"/>
      <c r="CP397" s="96"/>
      <c r="CQ397" s="96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96"/>
      <c r="DC397" s="96"/>
      <c r="DD397" s="96"/>
      <c r="DE397" s="96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96"/>
      <c r="DQ397" s="96"/>
      <c r="DR397" s="96"/>
      <c r="DS397" s="96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96"/>
      <c r="EE397" s="96"/>
      <c r="EF397" s="96"/>
      <c r="EG397" s="96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96"/>
      <c r="ES397" s="96"/>
      <c r="ET397" s="96"/>
      <c r="EU397" s="96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96"/>
      <c r="FG397" s="96"/>
      <c r="FH397" s="96"/>
      <c r="FI397" s="96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96"/>
      <c r="FU397" s="96"/>
      <c r="FV397" s="96"/>
      <c r="FW397" s="96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96"/>
      <c r="GI397" s="96"/>
      <c r="GJ397" s="96"/>
      <c r="GK397" s="96"/>
      <c r="GL397" s="96"/>
      <c r="GM397" s="96"/>
      <c r="GN397" s="96"/>
      <c r="GO397" s="96"/>
    </row>
    <row r="398" spans="1:197" ht="13.15" hidden="1" customHeight="1">
      <c r="A398" s="339"/>
      <c r="B398" s="363"/>
      <c r="C398" s="365"/>
      <c r="D398" s="430"/>
      <c r="E398" s="346"/>
      <c r="F398" s="372"/>
      <c r="G398" s="371"/>
      <c r="H398" s="169"/>
      <c r="I398" s="154" t="s">
        <v>33</v>
      </c>
      <c r="J398" s="156"/>
      <c r="K398" s="155">
        <v>12000</v>
      </c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350"/>
      <c r="X398" s="40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96"/>
      <c r="CA398" s="96"/>
      <c r="CB398" s="96"/>
      <c r="CC398" s="96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96"/>
      <c r="CO398" s="96"/>
      <c r="CP398" s="96"/>
      <c r="CQ398" s="96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96"/>
      <c r="DC398" s="96"/>
      <c r="DD398" s="96"/>
      <c r="DE398" s="96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96"/>
      <c r="DQ398" s="96"/>
      <c r="DR398" s="96"/>
      <c r="DS398" s="96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96"/>
      <c r="EE398" s="96"/>
      <c r="EF398" s="96"/>
      <c r="EG398" s="96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96"/>
      <c r="ES398" s="96"/>
      <c r="ET398" s="96"/>
      <c r="EU398" s="96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96"/>
      <c r="FG398" s="96"/>
      <c r="FH398" s="96"/>
      <c r="FI398" s="96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96"/>
      <c r="FU398" s="96"/>
      <c r="FV398" s="96"/>
      <c r="FW398" s="96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96"/>
      <c r="GI398" s="96"/>
      <c r="GJ398" s="96"/>
      <c r="GK398" s="96"/>
      <c r="GL398" s="96"/>
      <c r="GM398" s="96"/>
      <c r="GN398" s="96"/>
      <c r="GO398" s="96"/>
    </row>
    <row r="399" spans="1:197" ht="13.15" hidden="1" customHeight="1">
      <c r="A399" s="339"/>
      <c r="B399" s="363"/>
      <c r="C399" s="365"/>
      <c r="D399" s="430"/>
      <c r="E399" s="346"/>
      <c r="F399" s="372"/>
      <c r="G399" s="371"/>
      <c r="I399" s="154" t="s">
        <v>70</v>
      </c>
      <c r="J399" s="156">
        <v>17323</v>
      </c>
      <c r="K399" s="157">
        <v>16166</v>
      </c>
      <c r="L399" s="157"/>
      <c r="M399" s="155">
        <v>0</v>
      </c>
      <c r="N399" s="185"/>
      <c r="O399" s="185"/>
      <c r="P399" s="185"/>
      <c r="Q399" s="185"/>
      <c r="R399" s="185"/>
      <c r="S399" s="185"/>
      <c r="T399" s="185"/>
      <c r="U399" s="185"/>
      <c r="V399" s="185"/>
      <c r="W399" s="350"/>
      <c r="X399" s="40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96"/>
      <c r="CA399" s="96"/>
      <c r="CB399" s="96"/>
      <c r="CC399" s="96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96"/>
      <c r="CO399" s="96"/>
      <c r="CP399" s="96"/>
      <c r="CQ399" s="96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96"/>
      <c r="DC399" s="96"/>
      <c r="DD399" s="96"/>
      <c r="DE399" s="96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96"/>
      <c r="DQ399" s="96"/>
      <c r="DR399" s="96"/>
      <c r="DS399" s="96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96"/>
      <c r="EE399" s="96"/>
      <c r="EF399" s="96"/>
      <c r="EG399" s="96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96"/>
      <c r="ES399" s="96"/>
      <c r="ET399" s="96"/>
      <c r="EU399" s="96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96"/>
      <c r="FG399" s="96"/>
      <c r="FH399" s="96"/>
      <c r="FI399" s="96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96"/>
      <c r="FU399" s="96"/>
      <c r="FV399" s="96"/>
      <c r="FW399" s="96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96"/>
      <c r="GI399" s="96"/>
      <c r="GJ399" s="96"/>
      <c r="GK399" s="96"/>
      <c r="GL399" s="96"/>
      <c r="GM399" s="96"/>
      <c r="GN399" s="96"/>
      <c r="GO399" s="96"/>
    </row>
    <row r="400" spans="1:197" ht="13.9" hidden="1" customHeight="1">
      <c r="A400" s="339"/>
      <c r="B400" s="363"/>
      <c r="C400" s="365"/>
      <c r="D400" s="430"/>
      <c r="E400" s="346"/>
      <c r="F400" s="372"/>
      <c r="G400" s="371"/>
      <c r="H400" s="169"/>
      <c r="I400" s="159" t="s">
        <v>26</v>
      </c>
      <c r="J400" s="160">
        <f>SUM(J396:J399)</f>
        <v>57686</v>
      </c>
      <c r="K400" s="161">
        <f t="shared" ref="K400:O400" si="117">SUM(K396:K399)</f>
        <v>28166</v>
      </c>
      <c r="L400" s="161">
        <f t="shared" si="117"/>
        <v>0</v>
      </c>
      <c r="M400" s="161">
        <f t="shared" si="117"/>
        <v>0</v>
      </c>
      <c r="N400" s="161">
        <f t="shared" si="117"/>
        <v>0</v>
      </c>
      <c r="O400" s="161">
        <f t="shared" si="117"/>
        <v>0</v>
      </c>
      <c r="P400" s="161"/>
      <c r="Q400" s="161"/>
      <c r="R400" s="161"/>
      <c r="S400" s="161"/>
      <c r="T400" s="161"/>
      <c r="U400" s="161"/>
      <c r="V400" s="161"/>
      <c r="W400" s="350"/>
      <c r="X400" s="40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96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96"/>
      <c r="BM400" s="96"/>
      <c r="BN400" s="96"/>
      <c r="BO400" s="96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96"/>
      <c r="CA400" s="96"/>
      <c r="CB400" s="96"/>
      <c r="CC400" s="96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96"/>
      <c r="CO400" s="96"/>
      <c r="CP400" s="96"/>
      <c r="CQ400" s="96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96"/>
      <c r="DC400" s="96"/>
      <c r="DD400" s="96"/>
      <c r="DE400" s="96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96"/>
      <c r="DQ400" s="96"/>
      <c r="DR400" s="96"/>
      <c r="DS400" s="96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96"/>
      <c r="EE400" s="96"/>
      <c r="EF400" s="96"/>
      <c r="EG400" s="96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96"/>
      <c r="ES400" s="96"/>
      <c r="ET400" s="96"/>
      <c r="EU400" s="96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96"/>
      <c r="FG400" s="96"/>
      <c r="FH400" s="96"/>
      <c r="FI400" s="96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96"/>
      <c r="FU400" s="96"/>
      <c r="FV400" s="96"/>
      <c r="FW400" s="96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96"/>
      <c r="GI400" s="96"/>
      <c r="GJ400" s="96"/>
      <c r="GK400" s="96"/>
      <c r="GL400" s="96"/>
      <c r="GM400" s="96"/>
      <c r="GN400" s="96"/>
      <c r="GO400" s="96"/>
    </row>
    <row r="401" spans="1:197" ht="11.25" hidden="1" customHeight="1">
      <c r="A401" s="339">
        <v>32</v>
      </c>
      <c r="B401" s="366" t="s">
        <v>203</v>
      </c>
      <c r="C401" s="365">
        <v>2018</v>
      </c>
      <c r="D401" s="430">
        <v>2022</v>
      </c>
      <c r="E401" s="449" t="s">
        <v>27</v>
      </c>
      <c r="F401" s="372">
        <f>W401</f>
        <v>0</v>
      </c>
      <c r="G401" s="371">
        <v>60016</v>
      </c>
      <c r="H401" s="153">
        <v>6050</v>
      </c>
      <c r="I401" s="162" t="s">
        <v>28</v>
      </c>
      <c r="J401" s="166"/>
      <c r="K401" s="163"/>
      <c r="L401" s="163"/>
      <c r="M401" s="163"/>
      <c r="N401" s="156"/>
      <c r="O401" s="156"/>
      <c r="P401" s="156"/>
      <c r="Q401" s="156"/>
      <c r="R401" s="156"/>
      <c r="S401" s="156"/>
      <c r="T401" s="156"/>
      <c r="U401" s="156"/>
      <c r="V401" s="156"/>
      <c r="W401" s="350">
        <f>SUM(L405:O405)</f>
        <v>0</v>
      </c>
      <c r="X401" s="140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96"/>
      <c r="DC401" s="96"/>
      <c r="DD401" s="96"/>
      <c r="DE401" s="96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96"/>
      <c r="DQ401" s="96"/>
      <c r="DR401" s="96"/>
      <c r="DS401" s="96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96"/>
      <c r="EE401" s="96"/>
      <c r="EF401" s="96"/>
      <c r="EG401" s="96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96"/>
      <c r="ES401" s="96"/>
      <c r="ET401" s="96"/>
      <c r="EU401" s="96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96"/>
      <c r="FG401" s="96"/>
      <c r="FH401" s="96"/>
      <c r="FI401" s="96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96"/>
      <c r="FU401" s="96"/>
      <c r="FV401" s="96"/>
      <c r="FW401" s="96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96"/>
      <c r="GI401" s="96"/>
      <c r="GJ401" s="96"/>
      <c r="GK401" s="96"/>
      <c r="GL401" s="96"/>
      <c r="GM401" s="96"/>
      <c r="GN401" s="96"/>
      <c r="GO401" s="96"/>
    </row>
    <row r="402" spans="1:197" ht="11.25" hidden="1" customHeight="1">
      <c r="A402" s="339"/>
      <c r="B402" s="366"/>
      <c r="C402" s="365"/>
      <c r="D402" s="430"/>
      <c r="E402" s="449"/>
      <c r="F402" s="372"/>
      <c r="G402" s="371"/>
      <c r="H402" s="169"/>
      <c r="I402" s="154" t="s">
        <v>31</v>
      </c>
      <c r="J402" s="156"/>
      <c r="K402" s="157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350"/>
      <c r="X402" s="40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96"/>
      <c r="CA402" s="96"/>
      <c r="CB402" s="96"/>
      <c r="CC402" s="96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96"/>
      <c r="CO402" s="96"/>
      <c r="CP402" s="96"/>
      <c r="CQ402" s="96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96"/>
      <c r="DC402" s="96"/>
      <c r="DD402" s="96"/>
      <c r="DE402" s="96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96"/>
      <c r="DQ402" s="96"/>
      <c r="DR402" s="96"/>
      <c r="DS402" s="96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96"/>
      <c r="EE402" s="96"/>
      <c r="EF402" s="96"/>
      <c r="EG402" s="96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96"/>
      <c r="ES402" s="96"/>
      <c r="ET402" s="96"/>
      <c r="EU402" s="96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96"/>
      <c r="FG402" s="96"/>
      <c r="FH402" s="96"/>
      <c r="FI402" s="96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96"/>
      <c r="FU402" s="96"/>
      <c r="FV402" s="96"/>
      <c r="FW402" s="96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96"/>
      <c r="GI402" s="96"/>
      <c r="GJ402" s="96"/>
      <c r="GK402" s="96"/>
      <c r="GL402" s="96"/>
      <c r="GM402" s="96"/>
      <c r="GN402" s="96"/>
      <c r="GO402" s="96"/>
    </row>
    <row r="403" spans="1:197" ht="11.25" hidden="1" customHeight="1">
      <c r="A403" s="339"/>
      <c r="B403" s="366"/>
      <c r="C403" s="365"/>
      <c r="D403" s="430"/>
      <c r="E403" s="449"/>
      <c r="F403" s="372"/>
      <c r="G403" s="371"/>
      <c r="H403" s="169"/>
      <c r="I403" s="154" t="s">
        <v>30</v>
      </c>
      <c r="J403" s="156"/>
      <c r="K403" s="157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350"/>
      <c r="X403" s="40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96"/>
      <c r="CA403" s="96"/>
      <c r="CB403" s="96"/>
      <c r="CC403" s="96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96"/>
      <c r="CO403" s="96"/>
      <c r="CP403" s="96"/>
      <c r="CQ403" s="96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96"/>
      <c r="DC403" s="96"/>
      <c r="DD403" s="96"/>
      <c r="DE403" s="96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96"/>
      <c r="DQ403" s="96"/>
      <c r="DR403" s="96"/>
      <c r="DS403" s="96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96"/>
      <c r="EE403" s="96"/>
      <c r="EF403" s="96"/>
      <c r="EG403" s="96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96"/>
      <c r="ES403" s="96"/>
      <c r="ET403" s="96"/>
      <c r="EU403" s="96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96"/>
      <c r="FG403" s="96"/>
      <c r="FH403" s="96"/>
      <c r="FI403" s="96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96"/>
      <c r="FU403" s="96"/>
      <c r="FV403" s="96"/>
      <c r="FW403" s="96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96"/>
      <c r="GI403" s="96"/>
      <c r="GJ403" s="96"/>
      <c r="GK403" s="96"/>
      <c r="GL403" s="96"/>
      <c r="GM403" s="96"/>
      <c r="GN403" s="96"/>
      <c r="GO403" s="96"/>
    </row>
    <row r="404" spans="1:197" ht="11.25" hidden="1" customHeight="1">
      <c r="A404" s="339"/>
      <c r="B404" s="366"/>
      <c r="C404" s="365"/>
      <c r="D404" s="430"/>
      <c r="E404" s="449"/>
      <c r="F404" s="372"/>
      <c r="G404" s="371"/>
      <c r="H404" s="169"/>
      <c r="I404" s="154" t="s">
        <v>32</v>
      </c>
      <c r="J404" s="156"/>
      <c r="K404" s="157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350"/>
      <c r="X404" s="40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96"/>
      <c r="CA404" s="96"/>
      <c r="CB404" s="96"/>
      <c r="CC404" s="96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96"/>
      <c r="CO404" s="96"/>
      <c r="CP404" s="96"/>
      <c r="CQ404" s="96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96"/>
      <c r="DC404" s="96"/>
      <c r="DD404" s="96"/>
      <c r="DE404" s="96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96"/>
      <c r="DQ404" s="96"/>
      <c r="DR404" s="96"/>
      <c r="DS404" s="96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96"/>
      <c r="EE404" s="96"/>
      <c r="EF404" s="96"/>
      <c r="EG404" s="96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96"/>
      <c r="ES404" s="96"/>
      <c r="ET404" s="96"/>
      <c r="EU404" s="96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96"/>
      <c r="FG404" s="96"/>
      <c r="FH404" s="96"/>
      <c r="FI404" s="96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96"/>
      <c r="FU404" s="96"/>
      <c r="FV404" s="96"/>
      <c r="FW404" s="96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96"/>
      <c r="GI404" s="96"/>
      <c r="GJ404" s="96"/>
      <c r="GK404" s="96"/>
      <c r="GL404" s="96"/>
      <c r="GM404" s="96"/>
      <c r="GN404" s="96"/>
      <c r="GO404" s="96"/>
    </row>
    <row r="405" spans="1:197" ht="11.25" hidden="1" customHeight="1">
      <c r="A405" s="339"/>
      <c r="B405" s="366"/>
      <c r="C405" s="365"/>
      <c r="D405" s="430"/>
      <c r="E405" s="449"/>
      <c r="F405" s="372"/>
      <c r="G405" s="371"/>
      <c r="H405" s="169"/>
      <c r="I405" s="159" t="s">
        <v>26</v>
      </c>
      <c r="J405" s="160">
        <f>SUM(J401:J404)</f>
        <v>0</v>
      </c>
      <c r="K405" s="160">
        <f t="shared" ref="K405:O405" si="118">SUM(K401:K404)</f>
        <v>0</v>
      </c>
      <c r="L405" s="160">
        <f>SUM(L401:L404)</f>
        <v>0</v>
      </c>
      <c r="M405" s="160">
        <f t="shared" si="118"/>
        <v>0</v>
      </c>
      <c r="N405" s="161">
        <f t="shared" si="118"/>
        <v>0</v>
      </c>
      <c r="O405" s="161">
        <f t="shared" si="118"/>
        <v>0</v>
      </c>
      <c r="P405" s="161"/>
      <c r="Q405" s="161"/>
      <c r="R405" s="161"/>
      <c r="S405" s="161"/>
      <c r="T405" s="161"/>
      <c r="U405" s="161"/>
      <c r="V405" s="161"/>
      <c r="W405" s="350"/>
      <c r="X405" s="40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96"/>
      <c r="CA405" s="96"/>
      <c r="CB405" s="96"/>
      <c r="CC405" s="96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96"/>
      <c r="CO405" s="96"/>
      <c r="CP405" s="96"/>
      <c r="CQ405" s="96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96"/>
      <c r="DC405" s="96"/>
      <c r="DD405" s="96"/>
      <c r="DE405" s="96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96"/>
      <c r="DQ405" s="96"/>
      <c r="DR405" s="96"/>
      <c r="DS405" s="96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96"/>
      <c r="EE405" s="96"/>
      <c r="EF405" s="96"/>
      <c r="EG405" s="96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96"/>
      <c r="ES405" s="96"/>
      <c r="ET405" s="96"/>
      <c r="EU405" s="96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96"/>
      <c r="FG405" s="96"/>
      <c r="FH405" s="96"/>
      <c r="FI405" s="96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96"/>
      <c r="FU405" s="96"/>
      <c r="FV405" s="96"/>
      <c r="FW405" s="96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96"/>
      <c r="GI405" s="96"/>
      <c r="GJ405" s="96"/>
      <c r="GK405" s="96"/>
      <c r="GL405" s="96"/>
      <c r="GM405" s="96"/>
      <c r="GN405" s="96"/>
      <c r="GO405" s="96"/>
    </row>
    <row r="406" spans="1:197" ht="13.9" customHeight="1">
      <c r="A406" s="339">
        <v>23</v>
      </c>
      <c r="B406" s="364" t="s">
        <v>212</v>
      </c>
      <c r="C406" s="431">
        <v>2021</v>
      </c>
      <c r="D406" s="431">
        <v>2029</v>
      </c>
      <c r="E406" s="346" t="s">
        <v>251</v>
      </c>
      <c r="F406" s="372">
        <f>20000+W406</f>
        <v>920000</v>
      </c>
      <c r="G406" s="367">
        <v>60016</v>
      </c>
      <c r="H406" s="164">
        <v>6050</v>
      </c>
      <c r="I406" s="182" t="s">
        <v>28</v>
      </c>
      <c r="J406" s="163">
        <v>353900</v>
      </c>
      <c r="K406" s="198"/>
      <c r="L406" s="198"/>
      <c r="M406" s="198"/>
      <c r="N406" s="198"/>
      <c r="O406" s="198"/>
      <c r="P406" s="156">
        <v>500000</v>
      </c>
      <c r="Q406" s="163">
        <v>400000</v>
      </c>
      <c r="R406" s="168"/>
      <c r="S406" s="168"/>
      <c r="T406" s="198"/>
      <c r="U406" s="198"/>
      <c r="V406" s="198"/>
      <c r="W406" s="350">
        <f>SUM(L410:V410)</f>
        <v>900000</v>
      </c>
      <c r="X406" s="140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96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96"/>
      <c r="BM406" s="96"/>
      <c r="BN406" s="96"/>
      <c r="BO406" s="96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96"/>
      <c r="CA406" s="96"/>
      <c r="CB406" s="96"/>
      <c r="CC406" s="96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96"/>
      <c r="CO406" s="96"/>
      <c r="CP406" s="96"/>
      <c r="CQ406" s="96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96"/>
      <c r="DC406" s="96"/>
      <c r="DD406" s="96"/>
      <c r="DE406" s="96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96"/>
      <c r="DQ406" s="96"/>
      <c r="DR406" s="96"/>
      <c r="DS406" s="96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96"/>
      <c r="EE406" s="96"/>
      <c r="EF406" s="96"/>
      <c r="EG406" s="96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96"/>
      <c r="ES406" s="96"/>
      <c r="ET406" s="96"/>
      <c r="EU406" s="96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96"/>
      <c r="FG406" s="96"/>
      <c r="FH406" s="96"/>
      <c r="FI406" s="96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96"/>
      <c r="FU406" s="96"/>
      <c r="FV406" s="96"/>
      <c r="FW406" s="96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96"/>
      <c r="GI406" s="96"/>
      <c r="GJ406" s="96"/>
      <c r="GK406" s="96"/>
      <c r="GL406" s="96"/>
      <c r="GM406" s="96"/>
      <c r="GN406" s="96"/>
      <c r="GO406" s="96"/>
    </row>
    <row r="407" spans="1:197" ht="13.9" customHeight="1">
      <c r="A407" s="339"/>
      <c r="B407" s="364"/>
      <c r="C407" s="431"/>
      <c r="D407" s="431"/>
      <c r="E407" s="346"/>
      <c r="F407" s="372"/>
      <c r="G407" s="367"/>
      <c r="H407" s="164">
        <v>6050</v>
      </c>
      <c r="I407" s="182" t="s">
        <v>262</v>
      </c>
      <c r="J407" s="163">
        <v>200000</v>
      </c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350"/>
      <c r="X407" s="40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96"/>
      <c r="CA407" s="96"/>
      <c r="CB407" s="96"/>
      <c r="CC407" s="96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96"/>
      <c r="CO407" s="96"/>
      <c r="CP407" s="96"/>
      <c r="CQ407" s="96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96"/>
      <c r="DC407" s="96"/>
      <c r="DD407" s="96"/>
      <c r="DE407" s="96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96"/>
      <c r="DQ407" s="96"/>
      <c r="DR407" s="96"/>
      <c r="DS407" s="96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96"/>
      <c r="EE407" s="96"/>
      <c r="EF407" s="96"/>
      <c r="EG407" s="96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96"/>
      <c r="ES407" s="96"/>
      <c r="ET407" s="96"/>
      <c r="EU407" s="96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96"/>
      <c r="FG407" s="96"/>
      <c r="FH407" s="96"/>
      <c r="FI407" s="96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96"/>
      <c r="FU407" s="96"/>
      <c r="FV407" s="96"/>
      <c r="FW407" s="96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96"/>
      <c r="GI407" s="96"/>
      <c r="GJ407" s="96"/>
      <c r="GK407" s="96"/>
      <c r="GL407" s="96"/>
      <c r="GM407" s="96"/>
      <c r="GN407" s="96"/>
      <c r="GO407" s="96"/>
    </row>
    <row r="408" spans="1:197" ht="13.9" customHeight="1">
      <c r="A408" s="339"/>
      <c r="B408" s="364"/>
      <c r="C408" s="431"/>
      <c r="D408" s="431"/>
      <c r="E408" s="346"/>
      <c r="F408" s="372"/>
      <c r="G408" s="367"/>
      <c r="H408" s="164"/>
      <c r="I408" s="182" t="s">
        <v>30</v>
      </c>
      <c r="J408" s="16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350"/>
      <c r="X408" s="40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96"/>
      <c r="CA408" s="96"/>
      <c r="CB408" s="96"/>
      <c r="CC408" s="96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96"/>
      <c r="CO408" s="96"/>
      <c r="CP408" s="96"/>
      <c r="CQ408" s="96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96"/>
      <c r="DC408" s="96"/>
      <c r="DD408" s="96"/>
      <c r="DE408" s="96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96"/>
      <c r="DQ408" s="96"/>
      <c r="DR408" s="96"/>
      <c r="DS408" s="96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96"/>
      <c r="EE408" s="96"/>
      <c r="EF408" s="96"/>
      <c r="EG408" s="96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96"/>
      <c r="ES408" s="96"/>
      <c r="ET408" s="96"/>
      <c r="EU408" s="96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96"/>
      <c r="FG408" s="96"/>
      <c r="FH408" s="96"/>
      <c r="FI408" s="96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96"/>
      <c r="FU408" s="96"/>
      <c r="FV408" s="96"/>
      <c r="FW408" s="96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96"/>
      <c r="GI408" s="96"/>
      <c r="GJ408" s="96"/>
      <c r="GK408" s="96"/>
      <c r="GL408" s="96"/>
      <c r="GM408" s="96"/>
      <c r="GN408" s="96"/>
      <c r="GO408" s="96"/>
    </row>
    <row r="409" spans="1:197" ht="13.9" customHeight="1">
      <c r="A409" s="339"/>
      <c r="B409" s="364"/>
      <c r="C409" s="431"/>
      <c r="D409" s="431"/>
      <c r="E409" s="346"/>
      <c r="F409" s="372"/>
      <c r="G409" s="367"/>
      <c r="H409" s="164">
        <v>6050</v>
      </c>
      <c r="I409" s="162" t="s">
        <v>81</v>
      </c>
      <c r="J409" s="156">
        <v>353900</v>
      </c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350"/>
      <c r="X409" s="40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96"/>
      <c r="CA409" s="96"/>
      <c r="CB409" s="96"/>
      <c r="CC409" s="96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96"/>
      <c r="CO409" s="96"/>
      <c r="CP409" s="96"/>
      <c r="CQ409" s="96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96"/>
      <c r="DC409" s="96"/>
      <c r="DD409" s="96"/>
      <c r="DE409" s="96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96"/>
      <c r="DQ409" s="96"/>
      <c r="DR409" s="96"/>
      <c r="DS409" s="96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96"/>
      <c r="EE409" s="96"/>
      <c r="EF409" s="96"/>
      <c r="EG409" s="96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96"/>
      <c r="ES409" s="96"/>
      <c r="ET409" s="96"/>
      <c r="EU409" s="96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96"/>
      <c r="FG409" s="96"/>
      <c r="FH409" s="96"/>
      <c r="FI409" s="96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96"/>
      <c r="FU409" s="96"/>
      <c r="FV409" s="96"/>
      <c r="FW409" s="96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96"/>
      <c r="GI409" s="96"/>
      <c r="GJ409" s="96"/>
      <c r="GK409" s="96"/>
      <c r="GL409" s="96"/>
      <c r="GM409" s="96"/>
      <c r="GN409" s="96"/>
      <c r="GO409" s="96"/>
    </row>
    <row r="410" spans="1:197" ht="18.75" customHeight="1">
      <c r="A410" s="339"/>
      <c r="B410" s="364"/>
      <c r="C410" s="431"/>
      <c r="D410" s="431"/>
      <c r="E410" s="346"/>
      <c r="F410" s="372"/>
      <c r="G410" s="367"/>
      <c r="H410" s="164"/>
      <c r="I410" s="190" t="s">
        <v>26</v>
      </c>
      <c r="J410" s="160">
        <f>SUM(J406:J409)</f>
        <v>907800</v>
      </c>
      <c r="K410" s="160">
        <f t="shared" ref="K410:V410" si="119">SUM(K406:K409)</f>
        <v>0</v>
      </c>
      <c r="L410" s="160">
        <f t="shared" si="119"/>
        <v>0</v>
      </c>
      <c r="M410" s="160">
        <f t="shared" si="119"/>
        <v>0</v>
      </c>
      <c r="N410" s="160">
        <f t="shared" si="119"/>
        <v>0</v>
      </c>
      <c r="O410" s="160">
        <f t="shared" si="119"/>
        <v>0</v>
      </c>
      <c r="P410" s="160">
        <f t="shared" si="119"/>
        <v>500000</v>
      </c>
      <c r="Q410" s="160">
        <f t="shared" si="119"/>
        <v>400000</v>
      </c>
      <c r="R410" s="160">
        <f t="shared" si="119"/>
        <v>0</v>
      </c>
      <c r="S410" s="160">
        <f t="shared" si="119"/>
        <v>0</v>
      </c>
      <c r="T410" s="160">
        <f t="shared" si="119"/>
        <v>0</v>
      </c>
      <c r="U410" s="160">
        <f t="shared" si="119"/>
        <v>0</v>
      </c>
      <c r="V410" s="160">
        <f t="shared" si="119"/>
        <v>0</v>
      </c>
      <c r="W410" s="350"/>
      <c r="X410" s="40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96"/>
      <c r="CA410" s="96"/>
      <c r="CB410" s="96"/>
      <c r="CC410" s="96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96"/>
      <c r="CO410" s="96"/>
      <c r="CP410" s="96"/>
      <c r="CQ410" s="96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96"/>
      <c r="DC410" s="96"/>
      <c r="DD410" s="96"/>
      <c r="DE410" s="96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96"/>
      <c r="DQ410" s="96"/>
      <c r="DR410" s="96"/>
      <c r="DS410" s="96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96"/>
      <c r="EE410" s="96"/>
      <c r="EF410" s="96"/>
      <c r="EG410" s="96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96"/>
      <c r="ES410" s="96"/>
      <c r="ET410" s="96"/>
      <c r="EU410" s="96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96"/>
      <c r="FG410" s="96"/>
      <c r="FH410" s="96"/>
      <c r="FI410" s="96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96"/>
      <c r="FU410" s="96"/>
      <c r="FV410" s="96"/>
      <c r="FW410" s="96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96"/>
      <c r="GI410" s="96"/>
      <c r="GJ410" s="96"/>
      <c r="GK410" s="96"/>
      <c r="GL410" s="96"/>
      <c r="GM410" s="96"/>
      <c r="GN410" s="96"/>
      <c r="GO410" s="96"/>
    </row>
    <row r="411" spans="1:197" ht="14.25" hidden="1" customHeight="1">
      <c r="A411" s="339">
        <v>33</v>
      </c>
      <c r="B411" s="363" t="s">
        <v>116</v>
      </c>
      <c r="C411" s="431">
        <v>2018</v>
      </c>
      <c r="D411" s="431">
        <v>2028</v>
      </c>
      <c r="E411" s="346" t="s">
        <v>251</v>
      </c>
      <c r="F411" s="372">
        <f>149720+W411-149720</f>
        <v>0</v>
      </c>
      <c r="G411" s="367">
        <v>60016</v>
      </c>
      <c r="H411" s="164">
        <v>6050</v>
      </c>
      <c r="I411" s="182" t="s">
        <v>28</v>
      </c>
      <c r="J411" s="163">
        <v>69975</v>
      </c>
      <c r="K411" s="163"/>
      <c r="L411" s="163"/>
      <c r="M411" s="163"/>
      <c r="N411" s="163">
        <v>0</v>
      </c>
      <c r="O411" s="163">
        <v>0</v>
      </c>
      <c r="P411" s="163">
        <v>0</v>
      </c>
      <c r="Q411" s="168"/>
      <c r="R411" s="168"/>
      <c r="S411" s="198"/>
      <c r="T411" s="198"/>
      <c r="U411" s="198"/>
      <c r="V411" s="198"/>
      <c r="W411" s="350">
        <f>SUM(M415:V415)</f>
        <v>0</v>
      </c>
      <c r="X411" s="140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96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96"/>
      <c r="BM411" s="96"/>
      <c r="BN411" s="96"/>
      <c r="BO411" s="96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96"/>
      <c r="CA411" s="96"/>
      <c r="CB411" s="96"/>
      <c r="CC411" s="96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96"/>
      <c r="CO411" s="96"/>
      <c r="CP411" s="96"/>
      <c r="CQ411" s="96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96"/>
      <c r="DC411" s="96"/>
      <c r="DD411" s="96"/>
      <c r="DE411" s="96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96"/>
      <c r="DQ411" s="96"/>
      <c r="DR411" s="96"/>
      <c r="DS411" s="96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96"/>
      <c r="EE411" s="96"/>
      <c r="EF411" s="96"/>
      <c r="EG411" s="96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96"/>
      <c r="ES411" s="96"/>
      <c r="ET411" s="96"/>
      <c r="EU411" s="96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96"/>
      <c r="FG411" s="96"/>
      <c r="FH411" s="96"/>
      <c r="FI411" s="96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96"/>
      <c r="FU411" s="96"/>
      <c r="FV411" s="96"/>
      <c r="FW411" s="96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96"/>
      <c r="GI411" s="96"/>
      <c r="GJ411" s="96"/>
      <c r="GK411" s="96"/>
      <c r="GL411" s="96"/>
      <c r="GM411" s="96"/>
      <c r="GN411" s="96"/>
      <c r="GO411" s="96"/>
    </row>
    <row r="412" spans="1:197" ht="14.25" hidden="1" customHeight="1">
      <c r="A412" s="339"/>
      <c r="B412" s="363"/>
      <c r="C412" s="431"/>
      <c r="D412" s="431"/>
      <c r="E412" s="346"/>
      <c r="F412" s="372"/>
      <c r="G412" s="367"/>
      <c r="H412" s="164"/>
      <c r="I412" s="182" t="s">
        <v>31</v>
      </c>
      <c r="J412" s="198"/>
      <c r="K412" s="198"/>
      <c r="L412" s="198"/>
      <c r="M412" s="198"/>
      <c r="N412" s="168"/>
      <c r="O412" s="168"/>
      <c r="P412" s="168"/>
      <c r="Q412" s="168"/>
      <c r="R412" s="168"/>
      <c r="S412" s="198"/>
      <c r="T412" s="198"/>
      <c r="U412" s="198"/>
      <c r="V412" s="198"/>
      <c r="W412" s="350"/>
      <c r="X412" s="40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96"/>
      <c r="CA412" s="96"/>
      <c r="CB412" s="96"/>
      <c r="CC412" s="96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96"/>
      <c r="CO412" s="96"/>
      <c r="CP412" s="96"/>
      <c r="CQ412" s="96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96"/>
      <c r="DC412" s="96"/>
      <c r="DD412" s="96"/>
      <c r="DE412" s="96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96"/>
      <c r="DQ412" s="96"/>
      <c r="DR412" s="96"/>
      <c r="DS412" s="96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96"/>
      <c r="EE412" s="96"/>
      <c r="EF412" s="96"/>
      <c r="EG412" s="96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96"/>
      <c r="ES412" s="96"/>
      <c r="ET412" s="96"/>
      <c r="EU412" s="96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96"/>
      <c r="FG412" s="96"/>
      <c r="FH412" s="96"/>
      <c r="FI412" s="96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96"/>
      <c r="FU412" s="96"/>
      <c r="FV412" s="96"/>
      <c r="FW412" s="96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96"/>
      <c r="GI412" s="96"/>
      <c r="GJ412" s="96"/>
      <c r="GK412" s="96"/>
      <c r="GL412" s="96"/>
      <c r="GM412" s="96"/>
      <c r="GN412" s="96"/>
      <c r="GO412" s="96"/>
    </row>
    <row r="413" spans="1:197" ht="14.25" hidden="1" customHeight="1">
      <c r="A413" s="339"/>
      <c r="B413" s="363"/>
      <c r="C413" s="431"/>
      <c r="D413" s="431"/>
      <c r="E413" s="346"/>
      <c r="F413" s="372"/>
      <c r="G413" s="367"/>
      <c r="H413" s="164"/>
      <c r="I413" s="182" t="s">
        <v>30</v>
      </c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350"/>
      <c r="X413" s="40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96"/>
      <c r="CA413" s="96"/>
      <c r="CB413" s="96"/>
      <c r="CC413" s="96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96"/>
      <c r="CO413" s="96"/>
      <c r="CP413" s="96"/>
      <c r="CQ413" s="96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96"/>
      <c r="DC413" s="96"/>
      <c r="DD413" s="96"/>
      <c r="DE413" s="96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96"/>
      <c r="DQ413" s="96"/>
      <c r="DR413" s="96"/>
      <c r="DS413" s="96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96"/>
      <c r="EE413" s="96"/>
      <c r="EF413" s="96"/>
      <c r="EG413" s="96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96"/>
      <c r="ES413" s="96"/>
      <c r="ET413" s="96"/>
      <c r="EU413" s="96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96"/>
      <c r="FG413" s="96"/>
      <c r="FH413" s="96"/>
      <c r="FI413" s="96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96"/>
      <c r="FU413" s="96"/>
      <c r="FV413" s="96"/>
      <c r="FW413" s="96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96"/>
      <c r="GI413" s="96"/>
      <c r="GJ413" s="96"/>
      <c r="GK413" s="96"/>
      <c r="GL413" s="96"/>
      <c r="GM413" s="96"/>
      <c r="GN413" s="96"/>
      <c r="GO413" s="96"/>
    </row>
    <row r="414" spans="1:197" ht="14.25" hidden="1" customHeight="1">
      <c r="A414" s="339"/>
      <c r="B414" s="363"/>
      <c r="C414" s="431"/>
      <c r="D414" s="431"/>
      <c r="E414" s="346"/>
      <c r="F414" s="372"/>
      <c r="G414" s="367"/>
      <c r="H414" s="164"/>
      <c r="I414" s="182" t="s">
        <v>32</v>
      </c>
      <c r="J414" s="156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350"/>
      <c r="X414" s="40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96"/>
      <c r="CA414" s="96"/>
      <c r="CB414" s="96"/>
      <c r="CC414" s="96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96"/>
      <c r="CO414" s="96"/>
      <c r="CP414" s="96"/>
      <c r="CQ414" s="96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96"/>
      <c r="DC414" s="96"/>
      <c r="DD414" s="96"/>
      <c r="DE414" s="96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96"/>
      <c r="DQ414" s="96"/>
      <c r="DR414" s="96"/>
      <c r="DS414" s="96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96"/>
      <c r="EE414" s="96"/>
      <c r="EF414" s="96"/>
      <c r="EG414" s="96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96"/>
      <c r="ES414" s="96"/>
      <c r="ET414" s="96"/>
      <c r="EU414" s="96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96"/>
      <c r="FG414" s="96"/>
      <c r="FH414" s="96"/>
      <c r="FI414" s="96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96"/>
      <c r="FU414" s="96"/>
      <c r="FV414" s="96"/>
      <c r="FW414" s="96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96"/>
      <c r="GI414" s="96"/>
      <c r="GJ414" s="96"/>
      <c r="GK414" s="96"/>
      <c r="GL414" s="96"/>
      <c r="GM414" s="96"/>
      <c r="GN414" s="96"/>
      <c r="GO414" s="96"/>
    </row>
    <row r="415" spans="1:197" ht="13.5" hidden="1" customHeight="1">
      <c r="A415" s="339"/>
      <c r="B415" s="363"/>
      <c r="C415" s="431"/>
      <c r="D415" s="431"/>
      <c r="E415" s="346"/>
      <c r="F415" s="372"/>
      <c r="G415" s="367"/>
      <c r="H415" s="164"/>
      <c r="I415" s="190" t="s">
        <v>26</v>
      </c>
      <c r="J415" s="160">
        <f>SUM(J411:J414)</f>
        <v>69975</v>
      </c>
      <c r="K415" s="160">
        <f t="shared" ref="K415" si="120">SUM(K411:K414)</f>
        <v>0</v>
      </c>
      <c r="L415" s="160">
        <f t="shared" ref="L415" si="121">SUM(L411:L414)</f>
        <v>0</v>
      </c>
      <c r="M415" s="160">
        <f t="shared" ref="M415" si="122">SUM(M411:M414)</f>
        <v>0</v>
      </c>
      <c r="N415" s="160">
        <f t="shared" ref="N415" si="123">SUM(N411:N414)</f>
        <v>0</v>
      </c>
      <c r="O415" s="160">
        <f t="shared" ref="O415" si="124">SUM(O411:O414)</f>
        <v>0</v>
      </c>
      <c r="P415" s="160">
        <f>SUM(P411:P414)</f>
        <v>0</v>
      </c>
      <c r="Q415" s="160"/>
      <c r="R415" s="160"/>
      <c r="S415" s="160"/>
      <c r="T415" s="160"/>
      <c r="U415" s="160"/>
      <c r="V415" s="160"/>
      <c r="W415" s="350"/>
      <c r="X415" s="40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96"/>
      <c r="CA415" s="96"/>
      <c r="CB415" s="96"/>
      <c r="CC415" s="96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96"/>
      <c r="CO415" s="96"/>
      <c r="CP415" s="96"/>
      <c r="CQ415" s="96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96"/>
      <c r="DC415" s="96"/>
      <c r="DD415" s="96"/>
      <c r="DE415" s="96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96"/>
      <c r="DQ415" s="96"/>
      <c r="DR415" s="96"/>
      <c r="DS415" s="96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96"/>
      <c r="EE415" s="96"/>
      <c r="EF415" s="96"/>
      <c r="EG415" s="96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96"/>
      <c r="ES415" s="96"/>
      <c r="ET415" s="96"/>
      <c r="EU415" s="96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96"/>
      <c r="FG415" s="96"/>
      <c r="FH415" s="96"/>
      <c r="FI415" s="96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96"/>
      <c r="FU415" s="96"/>
      <c r="FV415" s="96"/>
      <c r="FW415" s="96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96"/>
      <c r="GI415" s="96"/>
      <c r="GJ415" s="96"/>
      <c r="GK415" s="96"/>
      <c r="GL415" s="96"/>
      <c r="GM415" s="96"/>
      <c r="GN415" s="96"/>
      <c r="GO415" s="96"/>
    </row>
    <row r="416" spans="1:197" ht="13.5" customHeight="1">
      <c r="A416" s="339">
        <v>24</v>
      </c>
      <c r="B416" s="364" t="s">
        <v>213</v>
      </c>
      <c r="C416" s="365">
        <v>2021</v>
      </c>
      <c r="D416" s="369">
        <v>2031</v>
      </c>
      <c r="E416" s="346" t="s">
        <v>251</v>
      </c>
      <c r="F416" s="372">
        <f>140190+W416</f>
        <v>990190</v>
      </c>
      <c r="G416" s="371">
        <v>60016</v>
      </c>
      <c r="H416" s="153">
        <v>6050</v>
      </c>
      <c r="I416" s="162" t="s">
        <v>28</v>
      </c>
      <c r="J416" s="163">
        <v>55525</v>
      </c>
      <c r="K416" s="163">
        <v>165000</v>
      </c>
      <c r="L416" s="163"/>
      <c r="M416" s="163">
        <v>0</v>
      </c>
      <c r="N416" s="163"/>
      <c r="O416" s="156"/>
      <c r="P416" s="156"/>
      <c r="Q416" s="163">
        <v>0</v>
      </c>
      <c r="R416" s="163">
        <v>600000</v>
      </c>
      <c r="S416" s="163">
        <v>250000</v>
      </c>
      <c r="T416" s="156"/>
      <c r="U416" s="156"/>
      <c r="V416" s="156"/>
      <c r="W416" s="350">
        <f>SUM(L420:V420)</f>
        <v>850000</v>
      </c>
      <c r="X416" s="140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96"/>
      <c r="CO416" s="96"/>
      <c r="CP416" s="96"/>
      <c r="CQ416" s="96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96"/>
      <c r="DC416" s="96"/>
      <c r="DD416" s="96"/>
      <c r="DE416" s="96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96"/>
      <c r="DQ416" s="96"/>
      <c r="DR416" s="96"/>
      <c r="DS416" s="96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96"/>
      <c r="EE416" s="96"/>
      <c r="EF416" s="96"/>
      <c r="EG416" s="96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96"/>
      <c r="ES416" s="96"/>
      <c r="ET416" s="96"/>
      <c r="EU416" s="96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96"/>
      <c r="FG416" s="96"/>
      <c r="FH416" s="96"/>
      <c r="FI416" s="96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96"/>
      <c r="FU416" s="96"/>
      <c r="FV416" s="96"/>
      <c r="FW416" s="96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96"/>
      <c r="GI416" s="96"/>
      <c r="GJ416" s="96"/>
      <c r="GK416" s="96"/>
      <c r="GL416" s="96"/>
      <c r="GM416" s="96"/>
      <c r="GN416" s="96"/>
      <c r="GO416" s="96"/>
    </row>
    <row r="417" spans="1:197" ht="13.5" customHeight="1">
      <c r="A417" s="339"/>
      <c r="B417" s="364"/>
      <c r="C417" s="365"/>
      <c r="D417" s="369"/>
      <c r="E417" s="346"/>
      <c r="F417" s="372"/>
      <c r="G417" s="371"/>
      <c r="H417" s="169"/>
      <c r="I417" s="154" t="s">
        <v>31</v>
      </c>
      <c r="J417" s="163"/>
      <c r="K417" s="155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350"/>
      <c r="X417" s="40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96"/>
      <c r="BM417" s="96"/>
      <c r="BN417" s="96"/>
      <c r="BO417" s="96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96"/>
      <c r="CA417" s="96"/>
      <c r="CB417" s="96"/>
      <c r="CC417" s="96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96"/>
      <c r="CO417" s="96"/>
      <c r="CP417" s="96"/>
      <c r="CQ417" s="96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96"/>
      <c r="DC417" s="96"/>
      <c r="DD417" s="96"/>
      <c r="DE417" s="96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96"/>
      <c r="DQ417" s="96"/>
      <c r="DR417" s="96"/>
      <c r="DS417" s="96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96"/>
      <c r="EE417" s="96"/>
      <c r="EF417" s="96"/>
      <c r="EG417" s="96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96"/>
      <c r="ES417" s="96"/>
      <c r="ET417" s="96"/>
      <c r="EU417" s="96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96"/>
      <c r="FG417" s="96"/>
      <c r="FH417" s="96"/>
      <c r="FI417" s="96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96"/>
      <c r="FU417" s="96"/>
      <c r="FV417" s="96"/>
      <c r="FW417" s="96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96"/>
      <c r="GI417" s="96"/>
      <c r="GJ417" s="96"/>
      <c r="GK417" s="96"/>
      <c r="GL417" s="96"/>
      <c r="GM417" s="96"/>
      <c r="GN417" s="96"/>
      <c r="GO417" s="96"/>
    </row>
    <row r="418" spans="1:197" ht="13.5" customHeight="1">
      <c r="A418" s="339"/>
      <c r="B418" s="364"/>
      <c r="C418" s="365"/>
      <c r="D418" s="369"/>
      <c r="E418" s="346"/>
      <c r="F418" s="372"/>
      <c r="G418" s="371"/>
      <c r="H418" s="169"/>
      <c r="I418" s="154" t="s">
        <v>30</v>
      </c>
      <c r="J418" s="163"/>
      <c r="K418" s="155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350"/>
      <c r="X418" s="40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96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96"/>
      <c r="BM418" s="96"/>
      <c r="BN418" s="96"/>
      <c r="BO418" s="96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96"/>
      <c r="CA418" s="96"/>
      <c r="CB418" s="96"/>
      <c r="CC418" s="96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96"/>
      <c r="CO418" s="96"/>
      <c r="CP418" s="96"/>
      <c r="CQ418" s="96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96"/>
      <c r="DC418" s="96"/>
      <c r="DD418" s="96"/>
      <c r="DE418" s="96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96"/>
      <c r="DQ418" s="96"/>
      <c r="DR418" s="96"/>
      <c r="DS418" s="96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96"/>
      <c r="EE418" s="96"/>
      <c r="EF418" s="96"/>
      <c r="EG418" s="96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96"/>
      <c r="ES418" s="96"/>
      <c r="ET418" s="96"/>
      <c r="EU418" s="96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96"/>
      <c r="FG418" s="96"/>
      <c r="FH418" s="96"/>
      <c r="FI418" s="96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96"/>
      <c r="FU418" s="96"/>
      <c r="FV418" s="96"/>
      <c r="FW418" s="96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96"/>
      <c r="GI418" s="96"/>
      <c r="GJ418" s="96"/>
      <c r="GK418" s="96"/>
      <c r="GL418" s="96"/>
      <c r="GM418" s="96"/>
      <c r="GN418" s="96"/>
      <c r="GO418" s="96"/>
    </row>
    <row r="419" spans="1:197" ht="13.5" customHeight="1">
      <c r="A419" s="339"/>
      <c r="B419" s="364"/>
      <c r="C419" s="365"/>
      <c r="D419" s="369"/>
      <c r="E419" s="346"/>
      <c r="F419" s="372"/>
      <c r="G419" s="371"/>
      <c r="H419" s="169"/>
      <c r="I419" s="154" t="s">
        <v>91</v>
      </c>
      <c r="J419" s="163">
        <v>10000</v>
      </c>
      <c r="K419" s="155">
        <v>15000</v>
      </c>
      <c r="L419" s="155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350"/>
      <c r="X419" s="40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96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96"/>
      <c r="BM419" s="96"/>
      <c r="BN419" s="96"/>
      <c r="BO419" s="96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96"/>
      <c r="CA419" s="96"/>
      <c r="CB419" s="96"/>
      <c r="CC419" s="96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96"/>
      <c r="CO419" s="96"/>
      <c r="CP419" s="96"/>
      <c r="CQ419" s="96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96"/>
      <c r="DC419" s="96"/>
      <c r="DD419" s="96"/>
      <c r="DE419" s="96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96"/>
      <c r="DQ419" s="96"/>
      <c r="DR419" s="96"/>
      <c r="DS419" s="96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96"/>
      <c r="EE419" s="96"/>
      <c r="EF419" s="96"/>
      <c r="EG419" s="96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96"/>
      <c r="ES419" s="96"/>
      <c r="ET419" s="96"/>
      <c r="EU419" s="96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96"/>
      <c r="FG419" s="96"/>
      <c r="FH419" s="96"/>
      <c r="FI419" s="96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96"/>
      <c r="FU419" s="96"/>
      <c r="FV419" s="96"/>
      <c r="FW419" s="96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96"/>
      <c r="GI419" s="96"/>
      <c r="GJ419" s="96"/>
      <c r="GK419" s="96"/>
      <c r="GL419" s="96"/>
      <c r="GM419" s="96"/>
      <c r="GN419" s="96"/>
      <c r="GO419" s="96"/>
    </row>
    <row r="420" spans="1:197" ht="21.75" customHeight="1">
      <c r="A420" s="339"/>
      <c r="B420" s="364"/>
      <c r="C420" s="365"/>
      <c r="D420" s="369"/>
      <c r="E420" s="346"/>
      <c r="F420" s="372"/>
      <c r="G420" s="371"/>
      <c r="H420" s="169"/>
      <c r="I420" s="159" t="s">
        <v>26</v>
      </c>
      <c r="J420" s="160">
        <f>SUM(J416:J419)</f>
        <v>65525</v>
      </c>
      <c r="K420" s="161">
        <f t="shared" ref="K420:T420" si="125">SUM(K416:K419)</f>
        <v>180000</v>
      </c>
      <c r="L420" s="161">
        <f t="shared" si="125"/>
        <v>0</v>
      </c>
      <c r="M420" s="161">
        <f t="shared" si="125"/>
        <v>0</v>
      </c>
      <c r="N420" s="161">
        <f t="shared" si="125"/>
        <v>0</v>
      </c>
      <c r="O420" s="161">
        <f t="shared" si="125"/>
        <v>0</v>
      </c>
      <c r="P420" s="161">
        <f t="shared" si="125"/>
        <v>0</v>
      </c>
      <c r="Q420" s="161">
        <f t="shared" si="125"/>
        <v>0</v>
      </c>
      <c r="R420" s="161">
        <f t="shared" si="125"/>
        <v>600000</v>
      </c>
      <c r="S420" s="161">
        <f t="shared" si="125"/>
        <v>250000</v>
      </c>
      <c r="T420" s="161">
        <f t="shared" si="125"/>
        <v>0</v>
      </c>
      <c r="U420" s="161"/>
      <c r="V420" s="161"/>
      <c r="W420" s="350"/>
      <c r="X420" s="40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96"/>
      <c r="CO420" s="96"/>
      <c r="CP420" s="96"/>
      <c r="CQ420" s="96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96"/>
      <c r="DC420" s="96"/>
      <c r="DD420" s="96"/>
      <c r="DE420" s="96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96"/>
      <c r="DQ420" s="96"/>
      <c r="DR420" s="96"/>
      <c r="DS420" s="96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96"/>
      <c r="EE420" s="96"/>
      <c r="EF420" s="96"/>
      <c r="EG420" s="96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96"/>
      <c r="ES420" s="96"/>
      <c r="ET420" s="96"/>
      <c r="EU420" s="96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96"/>
      <c r="FG420" s="96"/>
      <c r="FH420" s="96"/>
      <c r="FI420" s="96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96"/>
      <c r="FU420" s="96"/>
      <c r="FV420" s="96"/>
      <c r="FW420" s="96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96"/>
      <c r="GI420" s="96"/>
      <c r="GJ420" s="96"/>
      <c r="GK420" s="96"/>
      <c r="GL420" s="96"/>
      <c r="GM420" s="96"/>
      <c r="GN420" s="96"/>
      <c r="GO420" s="96"/>
    </row>
    <row r="421" spans="1:197" ht="15" hidden="1" customHeight="1">
      <c r="A421" s="339"/>
      <c r="B421" s="368" t="s">
        <v>97</v>
      </c>
      <c r="C421" s="425">
        <v>2015</v>
      </c>
      <c r="D421" s="438">
        <v>2019</v>
      </c>
      <c r="E421" s="347" t="s">
        <v>27</v>
      </c>
      <c r="F421" s="439"/>
      <c r="G421" s="370">
        <v>60016</v>
      </c>
      <c r="H421" s="91">
        <v>6050</v>
      </c>
      <c r="I421" s="114" t="s">
        <v>28</v>
      </c>
      <c r="J421" s="100">
        <v>46094</v>
      </c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362">
        <f>SUM(L425:V425)</f>
        <v>0</v>
      </c>
      <c r="X421" s="40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96"/>
      <c r="DC421" s="96"/>
      <c r="DD421" s="96"/>
      <c r="DE421" s="96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96"/>
      <c r="DQ421" s="96"/>
      <c r="DR421" s="96"/>
      <c r="DS421" s="96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96"/>
      <c r="EE421" s="96"/>
      <c r="EF421" s="96"/>
      <c r="EG421" s="96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96"/>
      <c r="ES421" s="96"/>
      <c r="ET421" s="96"/>
      <c r="EU421" s="96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96"/>
      <c r="FG421" s="96"/>
      <c r="FH421" s="96"/>
      <c r="FI421" s="96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96"/>
      <c r="FU421" s="96"/>
      <c r="FV421" s="96"/>
      <c r="FW421" s="96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96"/>
      <c r="GI421" s="96"/>
      <c r="GJ421" s="96"/>
      <c r="GK421" s="96"/>
      <c r="GL421" s="96"/>
      <c r="GM421" s="96"/>
      <c r="GN421" s="96"/>
      <c r="GO421" s="96"/>
    </row>
    <row r="422" spans="1:197" ht="15" hidden="1" customHeight="1">
      <c r="A422" s="339"/>
      <c r="B422" s="368"/>
      <c r="C422" s="425"/>
      <c r="D422" s="438"/>
      <c r="E422" s="347"/>
      <c r="F422" s="439"/>
      <c r="G422" s="370"/>
      <c r="H422" s="91"/>
      <c r="I422" s="92" t="s">
        <v>31</v>
      </c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362"/>
      <c r="X422" s="40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96"/>
      <c r="CA422" s="96"/>
      <c r="CB422" s="96"/>
      <c r="CC422" s="96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96"/>
      <c r="CO422" s="96"/>
      <c r="CP422" s="96"/>
      <c r="CQ422" s="96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96"/>
      <c r="DC422" s="96"/>
      <c r="DD422" s="96"/>
      <c r="DE422" s="96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96"/>
      <c r="DQ422" s="96"/>
      <c r="DR422" s="96"/>
      <c r="DS422" s="96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96"/>
      <c r="EE422" s="96"/>
      <c r="EF422" s="96"/>
      <c r="EG422" s="96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96"/>
      <c r="ES422" s="96"/>
      <c r="ET422" s="96"/>
      <c r="EU422" s="96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96"/>
      <c r="FG422" s="96"/>
      <c r="FH422" s="96"/>
      <c r="FI422" s="96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96"/>
      <c r="FU422" s="96"/>
      <c r="FV422" s="96"/>
      <c r="FW422" s="96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96"/>
      <c r="GI422" s="96"/>
      <c r="GJ422" s="96"/>
      <c r="GK422" s="96"/>
      <c r="GL422" s="96"/>
      <c r="GM422" s="96"/>
      <c r="GN422" s="96"/>
      <c r="GO422" s="96"/>
    </row>
    <row r="423" spans="1:197" ht="15" hidden="1" customHeight="1">
      <c r="A423" s="339"/>
      <c r="B423" s="368"/>
      <c r="C423" s="425"/>
      <c r="D423" s="438"/>
      <c r="E423" s="347"/>
      <c r="F423" s="439"/>
      <c r="G423" s="370"/>
      <c r="H423" s="91"/>
      <c r="I423" s="92" t="s">
        <v>30</v>
      </c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362"/>
      <c r="X423" s="40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96"/>
      <c r="CA423" s="96"/>
      <c r="CB423" s="96"/>
      <c r="CC423" s="96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96"/>
      <c r="CO423" s="96"/>
      <c r="CP423" s="96"/>
      <c r="CQ423" s="96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96"/>
      <c r="DC423" s="96"/>
      <c r="DD423" s="96"/>
      <c r="DE423" s="96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96"/>
      <c r="DQ423" s="96"/>
      <c r="DR423" s="96"/>
      <c r="DS423" s="96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96"/>
      <c r="EE423" s="96"/>
      <c r="EF423" s="96"/>
      <c r="EG423" s="96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96"/>
      <c r="ES423" s="96"/>
      <c r="ET423" s="96"/>
      <c r="EU423" s="96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96"/>
      <c r="FG423" s="96"/>
      <c r="FH423" s="96"/>
      <c r="FI423" s="96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96"/>
      <c r="FU423" s="96"/>
      <c r="FV423" s="96"/>
      <c r="FW423" s="96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96"/>
      <c r="GI423" s="96"/>
      <c r="GJ423" s="96"/>
      <c r="GK423" s="96"/>
      <c r="GL423" s="96"/>
      <c r="GM423" s="96"/>
      <c r="GN423" s="96"/>
      <c r="GO423" s="96"/>
    </row>
    <row r="424" spans="1:197" ht="15" hidden="1" customHeight="1">
      <c r="A424" s="339"/>
      <c r="B424" s="368"/>
      <c r="C424" s="425"/>
      <c r="D424" s="438"/>
      <c r="E424" s="347"/>
      <c r="F424" s="439"/>
      <c r="G424" s="370"/>
      <c r="H424" s="91"/>
      <c r="I424" s="92" t="s">
        <v>33</v>
      </c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362"/>
      <c r="X424" s="40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96"/>
      <c r="CA424" s="96"/>
      <c r="CB424" s="96"/>
      <c r="CC424" s="96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96"/>
      <c r="CO424" s="96"/>
      <c r="CP424" s="96"/>
      <c r="CQ424" s="96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96"/>
      <c r="DC424" s="96"/>
      <c r="DD424" s="96"/>
      <c r="DE424" s="96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96"/>
      <c r="DQ424" s="96"/>
      <c r="DR424" s="96"/>
      <c r="DS424" s="96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96"/>
      <c r="EE424" s="96"/>
      <c r="EF424" s="96"/>
      <c r="EG424" s="96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96"/>
      <c r="ES424" s="96"/>
      <c r="ET424" s="96"/>
      <c r="EU424" s="96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96"/>
      <c r="FG424" s="96"/>
      <c r="FH424" s="96"/>
      <c r="FI424" s="96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96"/>
      <c r="FU424" s="96"/>
      <c r="FV424" s="96"/>
      <c r="FW424" s="96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96"/>
      <c r="GI424" s="96"/>
      <c r="GJ424" s="96"/>
      <c r="GK424" s="96"/>
      <c r="GL424" s="96"/>
      <c r="GM424" s="96"/>
      <c r="GN424" s="96"/>
      <c r="GO424" s="96"/>
    </row>
    <row r="425" spans="1:197" ht="18" hidden="1" customHeight="1">
      <c r="A425" s="339"/>
      <c r="B425" s="368"/>
      <c r="C425" s="425"/>
      <c r="D425" s="438"/>
      <c r="E425" s="347"/>
      <c r="F425" s="439"/>
      <c r="G425" s="370"/>
      <c r="H425" s="91"/>
      <c r="I425" s="101" t="s">
        <v>26</v>
      </c>
      <c r="J425" s="102">
        <f>SUM(J421:J424)</f>
        <v>46094</v>
      </c>
      <c r="K425" s="102">
        <f t="shared" ref="K425:O425" si="126">SUM(K421:K424)</f>
        <v>0</v>
      </c>
      <c r="L425" s="102">
        <f t="shared" si="126"/>
        <v>0</v>
      </c>
      <c r="M425" s="102">
        <f t="shared" si="126"/>
        <v>0</v>
      </c>
      <c r="N425" s="102">
        <f t="shared" si="126"/>
        <v>0</v>
      </c>
      <c r="O425" s="102">
        <f t="shared" si="126"/>
        <v>0</v>
      </c>
      <c r="P425" s="102"/>
      <c r="Q425" s="102"/>
      <c r="R425" s="102"/>
      <c r="S425" s="102"/>
      <c r="T425" s="102"/>
      <c r="U425" s="102"/>
      <c r="V425" s="102"/>
      <c r="W425" s="362"/>
      <c r="X425" s="40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96"/>
      <c r="CA425" s="96"/>
      <c r="CB425" s="96"/>
      <c r="CC425" s="96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96"/>
      <c r="CO425" s="96"/>
      <c r="CP425" s="96"/>
      <c r="CQ425" s="96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96"/>
      <c r="DC425" s="96"/>
      <c r="DD425" s="96"/>
      <c r="DE425" s="96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96"/>
      <c r="DQ425" s="96"/>
      <c r="DR425" s="96"/>
      <c r="DS425" s="96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96"/>
      <c r="EE425" s="96"/>
      <c r="EF425" s="96"/>
      <c r="EG425" s="96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96"/>
      <c r="ES425" s="96"/>
      <c r="ET425" s="96"/>
      <c r="EU425" s="96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96"/>
      <c r="FG425" s="96"/>
      <c r="FH425" s="96"/>
      <c r="FI425" s="96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96"/>
      <c r="FU425" s="96"/>
      <c r="FV425" s="96"/>
      <c r="FW425" s="96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96"/>
      <c r="GI425" s="96"/>
      <c r="GJ425" s="96"/>
      <c r="GK425" s="96"/>
      <c r="GL425" s="96"/>
      <c r="GM425" s="96"/>
      <c r="GN425" s="96"/>
      <c r="GO425" s="96"/>
    </row>
    <row r="426" spans="1:197" ht="15" hidden="1" customHeight="1">
      <c r="A426" s="339"/>
      <c r="B426" s="368" t="s">
        <v>95</v>
      </c>
      <c r="C426" s="425">
        <v>2018</v>
      </c>
      <c r="D426" s="438">
        <v>2019</v>
      </c>
      <c r="E426" s="347" t="s">
        <v>27</v>
      </c>
      <c r="F426" s="395"/>
      <c r="G426" s="370">
        <v>60016</v>
      </c>
      <c r="H426" s="104">
        <v>6050</v>
      </c>
      <c r="I426" s="114" t="s">
        <v>28</v>
      </c>
      <c r="J426" s="100">
        <v>140692</v>
      </c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362">
        <f>SUM(L430:V430)</f>
        <v>0</v>
      </c>
      <c r="X426" s="40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96"/>
      <c r="CA426" s="96"/>
      <c r="CB426" s="96"/>
      <c r="CC426" s="96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96"/>
      <c r="CO426" s="96"/>
      <c r="CP426" s="96"/>
      <c r="CQ426" s="96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96"/>
      <c r="DC426" s="96"/>
      <c r="DD426" s="96"/>
      <c r="DE426" s="96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96"/>
      <c r="DQ426" s="96"/>
      <c r="DR426" s="96"/>
      <c r="DS426" s="96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96"/>
      <c r="EE426" s="96"/>
      <c r="EF426" s="96"/>
      <c r="EG426" s="96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96"/>
      <c r="ES426" s="96"/>
      <c r="ET426" s="96"/>
      <c r="EU426" s="96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96"/>
      <c r="FG426" s="96"/>
      <c r="FH426" s="96"/>
      <c r="FI426" s="96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96"/>
      <c r="FU426" s="96"/>
      <c r="FV426" s="96"/>
      <c r="FW426" s="96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96"/>
      <c r="GI426" s="96"/>
      <c r="GJ426" s="96"/>
      <c r="GK426" s="96"/>
      <c r="GL426" s="96"/>
      <c r="GM426" s="96"/>
      <c r="GN426" s="96"/>
      <c r="GO426" s="96"/>
    </row>
    <row r="427" spans="1:197" ht="15" hidden="1" customHeight="1">
      <c r="A427" s="339"/>
      <c r="B427" s="368"/>
      <c r="C427" s="425"/>
      <c r="D427" s="438"/>
      <c r="E427" s="347"/>
      <c r="F427" s="395"/>
      <c r="G427" s="370"/>
      <c r="H427" s="91"/>
      <c r="I427" s="92" t="s">
        <v>31</v>
      </c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362"/>
      <c r="X427" s="40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96"/>
      <c r="CA427" s="96"/>
      <c r="CB427" s="96"/>
      <c r="CC427" s="96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96"/>
      <c r="CO427" s="96"/>
      <c r="CP427" s="96"/>
      <c r="CQ427" s="96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96"/>
      <c r="DC427" s="96"/>
      <c r="DD427" s="96"/>
      <c r="DE427" s="96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96"/>
      <c r="DQ427" s="96"/>
      <c r="DR427" s="96"/>
      <c r="DS427" s="96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96"/>
      <c r="EE427" s="96"/>
      <c r="EF427" s="96"/>
      <c r="EG427" s="96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96"/>
      <c r="ES427" s="96"/>
      <c r="ET427" s="96"/>
      <c r="EU427" s="96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96"/>
      <c r="FG427" s="96"/>
      <c r="FH427" s="96"/>
      <c r="FI427" s="96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96"/>
      <c r="FU427" s="96"/>
      <c r="FV427" s="96"/>
      <c r="FW427" s="96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96"/>
      <c r="GI427" s="96"/>
      <c r="GJ427" s="96"/>
      <c r="GK427" s="96"/>
      <c r="GL427" s="96"/>
      <c r="GM427" s="96"/>
      <c r="GN427" s="96"/>
      <c r="GO427" s="96"/>
    </row>
    <row r="428" spans="1:197" ht="15" hidden="1" customHeight="1">
      <c r="A428" s="339"/>
      <c r="B428" s="368"/>
      <c r="C428" s="425"/>
      <c r="D428" s="438"/>
      <c r="E428" s="347"/>
      <c r="F428" s="395"/>
      <c r="G428" s="370"/>
      <c r="H428" s="91"/>
      <c r="I428" s="92" t="s">
        <v>30</v>
      </c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362"/>
      <c r="X428" s="40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96"/>
      <c r="CA428" s="96"/>
      <c r="CB428" s="96"/>
      <c r="CC428" s="96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96"/>
      <c r="CO428" s="96"/>
      <c r="CP428" s="96"/>
      <c r="CQ428" s="96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96"/>
      <c r="DC428" s="96"/>
      <c r="DD428" s="96"/>
      <c r="DE428" s="96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96"/>
      <c r="DQ428" s="96"/>
      <c r="DR428" s="96"/>
      <c r="DS428" s="96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96"/>
      <c r="EE428" s="96"/>
      <c r="EF428" s="96"/>
      <c r="EG428" s="96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96"/>
      <c r="ES428" s="96"/>
      <c r="ET428" s="96"/>
      <c r="EU428" s="96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96"/>
      <c r="FG428" s="96"/>
      <c r="FH428" s="96"/>
      <c r="FI428" s="96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96"/>
      <c r="FU428" s="96"/>
      <c r="FV428" s="96"/>
      <c r="FW428" s="96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96"/>
      <c r="GI428" s="96"/>
      <c r="GJ428" s="96"/>
      <c r="GK428" s="96"/>
      <c r="GL428" s="96"/>
      <c r="GM428" s="96"/>
      <c r="GN428" s="96"/>
      <c r="GO428" s="96"/>
    </row>
    <row r="429" spans="1:197" ht="15" hidden="1" customHeight="1">
      <c r="A429" s="339"/>
      <c r="B429" s="368"/>
      <c r="C429" s="425"/>
      <c r="D429" s="438"/>
      <c r="E429" s="347"/>
      <c r="F429" s="395"/>
      <c r="G429" s="370"/>
      <c r="H429" s="91"/>
      <c r="I429" s="92" t="s">
        <v>33</v>
      </c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362"/>
      <c r="X429" s="40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96"/>
      <c r="BM429" s="96"/>
      <c r="BN429" s="96"/>
      <c r="BO429" s="96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96"/>
      <c r="CA429" s="96"/>
      <c r="CB429" s="96"/>
      <c r="CC429" s="96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96"/>
      <c r="CO429" s="96"/>
      <c r="CP429" s="96"/>
      <c r="CQ429" s="96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96"/>
      <c r="DC429" s="96"/>
      <c r="DD429" s="96"/>
      <c r="DE429" s="96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96"/>
      <c r="DQ429" s="96"/>
      <c r="DR429" s="96"/>
      <c r="DS429" s="96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96"/>
      <c r="EE429" s="96"/>
      <c r="EF429" s="96"/>
      <c r="EG429" s="96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96"/>
      <c r="ES429" s="96"/>
      <c r="ET429" s="96"/>
      <c r="EU429" s="96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96"/>
      <c r="FG429" s="96"/>
      <c r="FH429" s="96"/>
      <c r="FI429" s="96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96"/>
      <c r="FU429" s="96"/>
      <c r="FV429" s="96"/>
      <c r="FW429" s="96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96"/>
      <c r="GI429" s="96"/>
      <c r="GJ429" s="96"/>
      <c r="GK429" s="96"/>
      <c r="GL429" s="96"/>
      <c r="GM429" s="96"/>
      <c r="GN429" s="96"/>
      <c r="GO429" s="96"/>
    </row>
    <row r="430" spans="1:197" ht="17.25" hidden="1" customHeight="1">
      <c r="A430" s="339"/>
      <c r="B430" s="368"/>
      <c r="C430" s="425"/>
      <c r="D430" s="438"/>
      <c r="E430" s="347"/>
      <c r="F430" s="395"/>
      <c r="G430" s="370"/>
      <c r="H430" s="91"/>
      <c r="I430" s="101" t="s">
        <v>26</v>
      </c>
      <c r="J430" s="102">
        <f>SUM(J426:J429)</f>
        <v>140692</v>
      </c>
      <c r="K430" s="102">
        <f t="shared" ref="K430:O430" si="127">SUM(K426:K429)</f>
        <v>0</v>
      </c>
      <c r="L430" s="102">
        <f t="shared" si="127"/>
        <v>0</v>
      </c>
      <c r="M430" s="102">
        <f t="shared" si="127"/>
        <v>0</v>
      </c>
      <c r="N430" s="102">
        <f t="shared" si="127"/>
        <v>0</v>
      </c>
      <c r="O430" s="102">
        <f t="shared" si="127"/>
        <v>0</v>
      </c>
      <c r="P430" s="102"/>
      <c r="Q430" s="102"/>
      <c r="R430" s="102"/>
      <c r="S430" s="102"/>
      <c r="T430" s="102"/>
      <c r="U430" s="102"/>
      <c r="V430" s="102"/>
      <c r="W430" s="362"/>
      <c r="X430" s="40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96"/>
      <c r="CA430" s="96"/>
      <c r="CB430" s="96"/>
      <c r="CC430" s="96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96"/>
      <c r="CO430" s="96"/>
      <c r="CP430" s="96"/>
      <c r="CQ430" s="96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96"/>
      <c r="DC430" s="96"/>
      <c r="DD430" s="96"/>
      <c r="DE430" s="96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96"/>
      <c r="DQ430" s="96"/>
      <c r="DR430" s="96"/>
      <c r="DS430" s="96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96"/>
      <c r="EE430" s="96"/>
      <c r="EF430" s="96"/>
      <c r="EG430" s="96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96"/>
      <c r="ES430" s="96"/>
      <c r="ET430" s="96"/>
      <c r="EU430" s="96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96"/>
      <c r="FG430" s="96"/>
      <c r="FH430" s="96"/>
      <c r="FI430" s="96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96"/>
      <c r="FU430" s="96"/>
      <c r="FV430" s="96"/>
      <c r="FW430" s="96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96"/>
      <c r="GI430" s="96"/>
      <c r="GJ430" s="96"/>
      <c r="GK430" s="96"/>
      <c r="GL430" s="96"/>
      <c r="GM430" s="96"/>
      <c r="GN430" s="96"/>
      <c r="GO430" s="96"/>
    </row>
    <row r="431" spans="1:197" ht="14.25" customHeight="1">
      <c r="A431" s="339">
        <v>25</v>
      </c>
      <c r="B431" s="364" t="s">
        <v>98</v>
      </c>
      <c r="C431" s="357">
        <v>2018</v>
      </c>
      <c r="D431" s="369">
        <v>2027</v>
      </c>
      <c r="E431" s="346" t="s">
        <v>251</v>
      </c>
      <c r="F431" s="372">
        <f>753442+W431</f>
        <v>1353442</v>
      </c>
      <c r="G431" s="342">
        <v>60016</v>
      </c>
      <c r="H431" s="199">
        <v>6050</v>
      </c>
      <c r="I431" s="162" t="s">
        <v>28</v>
      </c>
      <c r="J431" s="155">
        <v>30000</v>
      </c>
      <c r="K431" s="155">
        <f>150000-150000</f>
        <v>0</v>
      </c>
      <c r="L431" s="155"/>
      <c r="M431" s="155"/>
      <c r="N431" s="155"/>
      <c r="O431" s="155">
        <v>200000</v>
      </c>
      <c r="P431" s="155">
        <v>400000</v>
      </c>
      <c r="Q431" s="155">
        <v>0</v>
      </c>
      <c r="R431" s="186"/>
      <c r="S431" s="186"/>
      <c r="T431" s="186"/>
      <c r="U431" s="186"/>
      <c r="V431" s="186"/>
      <c r="W431" s="350">
        <f>SUM(L435:V435)</f>
        <v>600000</v>
      </c>
      <c r="X431" s="40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96"/>
      <c r="CA431" s="96"/>
      <c r="CB431" s="96"/>
      <c r="CC431" s="96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96"/>
      <c r="CO431" s="96"/>
      <c r="CP431" s="96"/>
      <c r="CQ431" s="96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96"/>
      <c r="DC431" s="96"/>
      <c r="DD431" s="96"/>
      <c r="DE431" s="96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96"/>
      <c r="DQ431" s="96"/>
      <c r="DR431" s="96"/>
      <c r="DS431" s="96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96"/>
      <c r="EE431" s="96"/>
      <c r="EF431" s="96"/>
      <c r="EG431" s="96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96"/>
      <c r="ES431" s="96"/>
      <c r="ET431" s="96"/>
      <c r="EU431" s="96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96"/>
      <c r="FG431" s="96"/>
      <c r="FH431" s="96"/>
      <c r="FI431" s="96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96"/>
      <c r="FU431" s="96"/>
      <c r="FV431" s="96"/>
      <c r="FW431" s="96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96"/>
      <c r="GI431" s="96"/>
      <c r="GJ431" s="96"/>
      <c r="GK431" s="96"/>
      <c r="GL431" s="96"/>
      <c r="GM431" s="96"/>
      <c r="GN431" s="96"/>
      <c r="GO431" s="96"/>
    </row>
    <row r="432" spans="1:197" ht="14.25" customHeight="1">
      <c r="A432" s="339"/>
      <c r="B432" s="364"/>
      <c r="C432" s="357"/>
      <c r="D432" s="369"/>
      <c r="E432" s="346"/>
      <c r="F432" s="372"/>
      <c r="G432" s="342"/>
      <c r="H432" s="199"/>
      <c r="I432" s="154" t="s">
        <v>31</v>
      </c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350"/>
      <c r="X432" s="40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96"/>
      <c r="CA432" s="96"/>
      <c r="CB432" s="96"/>
      <c r="CC432" s="96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96"/>
      <c r="CO432" s="96"/>
      <c r="CP432" s="96"/>
      <c r="CQ432" s="96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96"/>
      <c r="DC432" s="96"/>
      <c r="DD432" s="96"/>
      <c r="DE432" s="96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96"/>
      <c r="DQ432" s="96"/>
      <c r="DR432" s="96"/>
      <c r="DS432" s="96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96"/>
      <c r="EE432" s="96"/>
      <c r="EF432" s="96"/>
      <c r="EG432" s="96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96"/>
      <c r="ES432" s="96"/>
      <c r="ET432" s="96"/>
      <c r="EU432" s="96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96"/>
      <c r="FG432" s="96"/>
      <c r="FH432" s="96"/>
      <c r="FI432" s="96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96"/>
      <c r="FU432" s="96"/>
      <c r="FV432" s="96"/>
      <c r="FW432" s="96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96"/>
      <c r="GI432" s="96"/>
      <c r="GJ432" s="96"/>
      <c r="GK432" s="96"/>
      <c r="GL432" s="96"/>
      <c r="GM432" s="96"/>
      <c r="GN432" s="96"/>
      <c r="GO432" s="96"/>
    </row>
    <row r="433" spans="1:197" ht="14.25" customHeight="1">
      <c r="A433" s="339"/>
      <c r="B433" s="364"/>
      <c r="C433" s="357"/>
      <c r="D433" s="369"/>
      <c r="E433" s="346"/>
      <c r="F433" s="372"/>
      <c r="G433" s="342"/>
      <c r="H433" s="199"/>
      <c r="I433" s="154" t="s">
        <v>30</v>
      </c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350"/>
      <c r="X433" s="40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96"/>
      <c r="CA433" s="96"/>
      <c r="CB433" s="96"/>
      <c r="CC433" s="96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96"/>
      <c r="CO433" s="96"/>
      <c r="CP433" s="96"/>
      <c r="CQ433" s="96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96"/>
      <c r="DC433" s="96"/>
      <c r="DD433" s="96"/>
      <c r="DE433" s="96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96"/>
      <c r="DQ433" s="96"/>
      <c r="DR433" s="96"/>
      <c r="DS433" s="96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96"/>
      <c r="EE433" s="96"/>
      <c r="EF433" s="96"/>
      <c r="EG433" s="96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96"/>
      <c r="ES433" s="96"/>
      <c r="ET433" s="96"/>
      <c r="EU433" s="96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96"/>
      <c r="FG433" s="96"/>
      <c r="FH433" s="96"/>
      <c r="FI433" s="96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96"/>
      <c r="FU433" s="96"/>
      <c r="FV433" s="96"/>
      <c r="FW433" s="96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96"/>
      <c r="GI433" s="96"/>
      <c r="GJ433" s="96"/>
      <c r="GK433" s="96"/>
      <c r="GL433" s="96"/>
      <c r="GM433" s="96"/>
      <c r="GN433" s="96"/>
      <c r="GO433" s="96"/>
    </row>
    <row r="434" spans="1:197" ht="14.25" customHeight="1">
      <c r="A434" s="339"/>
      <c r="B434" s="364"/>
      <c r="C434" s="357"/>
      <c r="D434" s="369"/>
      <c r="E434" s="346"/>
      <c r="F434" s="372"/>
      <c r="G434" s="342"/>
      <c r="H434" s="199"/>
      <c r="I434" s="154" t="s">
        <v>33</v>
      </c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350"/>
      <c r="X434" s="40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96"/>
      <c r="CA434" s="96"/>
      <c r="CB434" s="96"/>
      <c r="CC434" s="96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96"/>
      <c r="CO434" s="96"/>
      <c r="CP434" s="96"/>
      <c r="CQ434" s="96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96"/>
      <c r="DC434" s="96"/>
      <c r="DD434" s="96"/>
      <c r="DE434" s="96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96"/>
      <c r="DQ434" s="96"/>
      <c r="DR434" s="96"/>
      <c r="DS434" s="96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96"/>
      <c r="EE434" s="96"/>
      <c r="EF434" s="96"/>
      <c r="EG434" s="96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96"/>
      <c r="ES434" s="96"/>
      <c r="ET434" s="96"/>
      <c r="EU434" s="96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96"/>
      <c r="FG434" s="96"/>
      <c r="FH434" s="96"/>
      <c r="FI434" s="96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96"/>
      <c r="FU434" s="96"/>
      <c r="FV434" s="96"/>
      <c r="FW434" s="96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96"/>
      <c r="GI434" s="96"/>
      <c r="GJ434" s="96"/>
      <c r="GK434" s="96"/>
      <c r="GL434" s="96"/>
      <c r="GM434" s="96"/>
      <c r="GN434" s="96"/>
      <c r="GO434" s="96"/>
    </row>
    <row r="435" spans="1:197" ht="10.5" customHeight="1">
      <c r="A435" s="339"/>
      <c r="B435" s="364"/>
      <c r="C435" s="357"/>
      <c r="D435" s="369"/>
      <c r="E435" s="346"/>
      <c r="F435" s="372"/>
      <c r="G435" s="342"/>
      <c r="H435" s="199"/>
      <c r="I435" s="159" t="s">
        <v>26</v>
      </c>
      <c r="J435" s="160">
        <f>SUM(J431:J434)</f>
        <v>30000</v>
      </c>
      <c r="K435" s="160">
        <f t="shared" ref="K435:N435" si="128">SUM(K431:K434)</f>
        <v>0</v>
      </c>
      <c r="L435" s="160">
        <f t="shared" si="128"/>
        <v>0</v>
      </c>
      <c r="M435" s="160">
        <f t="shared" si="128"/>
        <v>0</v>
      </c>
      <c r="N435" s="160">
        <f t="shared" si="128"/>
        <v>0</v>
      </c>
      <c r="O435" s="160">
        <f>SUM(O431:O434)</f>
        <v>200000</v>
      </c>
      <c r="P435" s="160">
        <f t="shared" ref="P435:V435" si="129">SUM(P431:P434)</f>
        <v>400000</v>
      </c>
      <c r="Q435" s="160">
        <f t="shared" si="129"/>
        <v>0</v>
      </c>
      <c r="R435" s="160">
        <f t="shared" si="129"/>
        <v>0</v>
      </c>
      <c r="S435" s="160">
        <f t="shared" si="129"/>
        <v>0</v>
      </c>
      <c r="T435" s="160">
        <f t="shared" si="129"/>
        <v>0</v>
      </c>
      <c r="U435" s="160">
        <f t="shared" si="129"/>
        <v>0</v>
      </c>
      <c r="V435" s="160">
        <f t="shared" si="129"/>
        <v>0</v>
      </c>
      <c r="W435" s="350"/>
      <c r="X435" s="40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96"/>
      <c r="CA435" s="96"/>
      <c r="CB435" s="96"/>
      <c r="CC435" s="96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96"/>
      <c r="CO435" s="96"/>
      <c r="CP435" s="96"/>
      <c r="CQ435" s="96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96"/>
      <c r="DC435" s="96"/>
      <c r="DD435" s="96"/>
      <c r="DE435" s="96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96"/>
      <c r="DQ435" s="96"/>
      <c r="DR435" s="96"/>
      <c r="DS435" s="96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96"/>
      <c r="EE435" s="96"/>
      <c r="EF435" s="96"/>
      <c r="EG435" s="96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96"/>
      <c r="ES435" s="96"/>
      <c r="ET435" s="96"/>
      <c r="EU435" s="96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96"/>
      <c r="FG435" s="96"/>
      <c r="FH435" s="96"/>
      <c r="FI435" s="96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96"/>
      <c r="FU435" s="96"/>
      <c r="FV435" s="96"/>
      <c r="FW435" s="96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96"/>
      <c r="GI435" s="96"/>
      <c r="GJ435" s="96"/>
      <c r="GK435" s="96"/>
      <c r="GL435" s="96"/>
      <c r="GM435" s="96"/>
      <c r="GN435" s="96"/>
      <c r="GO435" s="96"/>
    </row>
    <row r="436" spans="1:197" ht="12.75" hidden="1" customHeight="1">
      <c r="A436" s="339">
        <v>35</v>
      </c>
      <c r="B436" s="363" t="s">
        <v>209</v>
      </c>
      <c r="C436" s="341">
        <v>2021</v>
      </c>
      <c r="D436" s="341">
        <v>2031</v>
      </c>
      <c r="E436" s="346" t="s">
        <v>251</v>
      </c>
      <c r="F436" s="374">
        <v>0</v>
      </c>
      <c r="G436" s="340">
        <v>60016</v>
      </c>
      <c r="H436" s="90"/>
      <c r="I436" s="58" t="s">
        <v>28</v>
      </c>
      <c r="J436" s="100">
        <v>20000</v>
      </c>
      <c r="K436" s="98"/>
      <c r="L436" s="98"/>
      <c r="M436" s="62"/>
      <c r="N436" s="84">
        <v>0</v>
      </c>
      <c r="O436" s="330">
        <v>0</v>
      </c>
      <c r="P436" s="84"/>
      <c r="Q436" s="84"/>
      <c r="R436" s="330">
        <v>0</v>
      </c>
      <c r="S436" s="330">
        <v>0</v>
      </c>
      <c r="T436" s="84"/>
      <c r="U436" s="84"/>
      <c r="V436" s="84"/>
      <c r="W436" s="361">
        <f>SUM(L440:V440)</f>
        <v>0</v>
      </c>
      <c r="X436" s="40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96"/>
      <c r="CA436" s="96"/>
      <c r="CB436" s="96"/>
      <c r="CC436" s="96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96"/>
      <c r="CO436" s="96"/>
      <c r="CP436" s="96"/>
      <c r="CQ436" s="96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96"/>
      <c r="DC436" s="96"/>
      <c r="DD436" s="96"/>
      <c r="DE436" s="96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96"/>
      <c r="DQ436" s="96"/>
      <c r="DR436" s="96"/>
      <c r="DS436" s="96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96"/>
      <c r="EE436" s="96"/>
      <c r="EF436" s="96"/>
      <c r="EG436" s="96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96"/>
      <c r="ES436" s="96"/>
      <c r="ET436" s="96"/>
      <c r="EU436" s="96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96"/>
      <c r="FG436" s="96"/>
      <c r="FH436" s="96"/>
      <c r="FI436" s="96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96"/>
      <c r="FU436" s="96"/>
      <c r="FV436" s="96"/>
      <c r="FW436" s="96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96"/>
      <c r="GI436" s="96"/>
      <c r="GJ436" s="96"/>
      <c r="GK436" s="96"/>
      <c r="GL436" s="96"/>
      <c r="GM436" s="96"/>
      <c r="GN436" s="96"/>
      <c r="GO436" s="96"/>
    </row>
    <row r="437" spans="1:197" ht="12.75" hidden="1" customHeight="1">
      <c r="A437" s="339"/>
      <c r="B437" s="363"/>
      <c r="C437" s="341"/>
      <c r="D437" s="341"/>
      <c r="E437" s="346"/>
      <c r="F437" s="374"/>
      <c r="G437" s="340"/>
      <c r="H437" s="90"/>
      <c r="I437" s="61" t="s">
        <v>31</v>
      </c>
      <c r="J437" s="98"/>
      <c r="K437" s="98"/>
      <c r="L437" s="98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361"/>
      <c r="X437" s="40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96"/>
      <c r="CA437" s="96"/>
      <c r="CB437" s="96"/>
      <c r="CC437" s="96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96"/>
      <c r="CO437" s="96"/>
      <c r="CP437" s="96"/>
      <c r="CQ437" s="96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96"/>
      <c r="DC437" s="96"/>
      <c r="DD437" s="96"/>
      <c r="DE437" s="96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96"/>
      <c r="DQ437" s="96"/>
      <c r="DR437" s="96"/>
      <c r="DS437" s="96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96"/>
      <c r="EE437" s="96"/>
      <c r="EF437" s="96"/>
      <c r="EG437" s="96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96"/>
      <c r="ES437" s="96"/>
      <c r="ET437" s="96"/>
      <c r="EU437" s="96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96"/>
      <c r="FG437" s="96"/>
      <c r="FH437" s="96"/>
      <c r="FI437" s="96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96"/>
      <c r="FU437" s="96"/>
      <c r="FV437" s="96"/>
      <c r="FW437" s="96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96"/>
      <c r="GI437" s="96"/>
      <c r="GJ437" s="96"/>
      <c r="GK437" s="96"/>
      <c r="GL437" s="96"/>
      <c r="GM437" s="96"/>
      <c r="GN437" s="96"/>
      <c r="GO437" s="96"/>
    </row>
    <row r="438" spans="1:197" ht="12.75" hidden="1" customHeight="1">
      <c r="A438" s="339"/>
      <c r="B438" s="363"/>
      <c r="C438" s="341"/>
      <c r="D438" s="341"/>
      <c r="E438" s="346"/>
      <c r="F438" s="374"/>
      <c r="G438" s="340"/>
      <c r="H438" s="90"/>
      <c r="I438" s="61" t="s">
        <v>30</v>
      </c>
      <c r="J438" s="98"/>
      <c r="K438" s="98"/>
      <c r="L438" s="98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361"/>
      <c r="X438" s="40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96"/>
      <c r="CA438" s="96"/>
      <c r="CB438" s="96"/>
      <c r="CC438" s="96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96"/>
      <c r="CO438" s="96"/>
      <c r="CP438" s="96"/>
      <c r="CQ438" s="96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96"/>
      <c r="DC438" s="96"/>
      <c r="DD438" s="96"/>
      <c r="DE438" s="96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96"/>
      <c r="DQ438" s="96"/>
      <c r="DR438" s="96"/>
      <c r="DS438" s="96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96"/>
      <c r="EE438" s="96"/>
      <c r="EF438" s="96"/>
      <c r="EG438" s="96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96"/>
      <c r="ES438" s="96"/>
      <c r="ET438" s="96"/>
      <c r="EU438" s="96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96"/>
      <c r="FG438" s="96"/>
      <c r="FH438" s="96"/>
      <c r="FI438" s="96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96"/>
      <c r="FU438" s="96"/>
      <c r="FV438" s="96"/>
      <c r="FW438" s="96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96"/>
      <c r="GI438" s="96"/>
      <c r="GJ438" s="96"/>
      <c r="GK438" s="96"/>
      <c r="GL438" s="96"/>
      <c r="GM438" s="96"/>
      <c r="GN438" s="96"/>
      <c r="GO438" s="96"/>
    </row>
    <row r="439" spans="1:197" ht="12.75" hidden="1" customHeight="1">
      <c r="A439" s="339"/>
      <c r="B439" s="363"/>
      <c r="C439" s="341"/>
      <c r="D439" s="341"/>
      <c r="E439" s="346"/>
      <c r="F439" s="374"/>
      <c r="G439" s="340"/>
      <c r="H439" s="90">
        <v>6050</v>
      </c>
      <c r="I439" s="61" t="s">
        <v>70</v>
      </c>
      <c r="J439" s="98"/>
      <c r="K439" s="98">
        <v>14000</v>
      </c>
      <c r="L439" s="100">
        <v>0</v>
      </c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361"/>
      <c r="X439" s="40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96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96"/>
      <c r="BM439" s="96"/>
      <c r="BN439" s="96"/>
      <c r="BO439" s="96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96"/>
      <c r="CA439" s="96"/>
      <c r="CB439" s="96"/>
      <c r="CC439" s="96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96"/>
      <c r="CO439" s="96"/>
      <c r="CP439" s="96"/>
      <c r="CQ439" s="96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96"/>
      <c r="DC439" s="96"/>
      <c r="DD439" s="96"/>
      <c r="DE439" s="96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96"/>
      <c r="DQ439" s="96"/>
      <c r="DR439" s="96"/>
      <c r="DS439" s="96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96"/>
      <c r="EE439" s="96"/>
      <c r="EF439" s="96"/>
      <c r="EG439" s="96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96"/>
      <c r="ES439" s="96"/>
      <c r="ET439" s="96"/>
      <c r="EU439" s="96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96"/>
      <c r="FG439" s="96"/>
      <c r="FH439" s="96"/>
      <c r="FI439" s="96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96"/>
      <c r="FU439" s="96"/>
      <c r="FV439" s="96"/>
      <c r="FW439" s="96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96"/>
      <c r="GI439" s="96"/>
      <c r="GJ439" s="96"/>
      <c r="GK439" s="96"/>
      <c r="GL439" s="96"/>
      <c r="GM439" s="96"/>
      <c r="GN439" s="96"/>
      <c r="GO439" s="96"/>
    </row>
    <row r="440" spans="1:197" ht="12.75" hidden="1" customHeight="1">
      <c r="A440" s="339"/>
      <c r="B440" s="363"/>
      <c r="C440" s="341"/>
      <c r="D440" s="341"/>
      <c r="E440" s="346"/>
      <c r="F440" s="374"/>
      <c r="G440" s="340"/>
      <c r="H440" s="90"/>
      <c r="I440" s="64" t="s">
        <v>26</v>
      </c>
      <c r="J440" s="102">
        <f>SUM(J436:J439)</f>
        <v>20000</v>
      </c>
      <c r="K440" s="102">
        <f t="shared" ref="K440:V440" si="130">SUM(K436:K439)</f>
        <v>14000</v>
      </c>
      <c r="L440" s="102">
        <f t="shared" si="130"/>
        <v>0</v>
      </c>
      <c r="M440" s="65">
        <f t="shared" si="130"/>
        <v>0</v>
      </c>
      <c r="N440" s="65">
        <f t="shared" si="130"/>
        <v>0</v>
      </c>
      <c r="O440" s="65">
        <f t="shared" si="130"/>
        <v>0</v>
      </c>
      <c r="P440" s="65">
        <f t="shared" si="130"/>
        <v>0</v>
      </c>
      <c r="Q440" s="65">
        <f t="shared" si="130"/>
        <v>0</v>
      </c>
      <c r="R440" s="65">
        <f t="shared" si="130"/>
        <v>0</v>
      </c>
      <c r="S440" s="65">
        <f t="shared" si="130"/>
        <v>0</v>
      </c>
      <c r="T440" s="65">
        <f t="shared" si="130"/>
        <v>0</v>
      </c>
      <c r="U440" s="65">
        <f t="shared" si="130"/>
        <v>0</v>
      </c>
      <c r="V440" s="65">
        <f t="shared" si="130"/>
        <v>0</v>
      </c>
      <c r="W440" s="361"/>
      <c r="X440" s="40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96"/>
      <c r="CA440" s="96"/>
      <c r="CB440" s="96"/>
      <c r="CC440" s="96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96"/>
      <c r="CO440" s="96"/>
      <c r="CP440" s="96"/>
      <c r="CQ440" s="96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96"/>
      <c r="DC440" s="96"/>
      <c r="DD440" s="96"/>
      <c r="DE440" s="96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96"/>
      <c r="DQ440" s="96"/>
      <c r="DR440" s="96"/>
      <c r="DS440" s="96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96"/>
      <c r="EE440" s="96"/>
      <c r="EF440" s="96"/>
      <c r="EG440" s="96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96"/>
      <c r="ES440" s="96"/>
      <c r="ET440" s="96"/>
      <c r="EU440" s="96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96"/>
      <c r="FG440" s="96"/>
      <c r="FH440" s="96"/>
      <c r="FI440" s="96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96"/>
      <c r="FU440" s="96"/>
      <c r="FV440" s="96"/>
      <c r="FW440" s="96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96"/>
      <c r="GI440" s="96"/>
      <c r="GJ440" s="96"/>
      <c r="GK440" s="96"/>
      <c r="GL440" s="96"/>
      <c r="GM440" s="96"/>
      <c r="GN440" s="96"/>
      <c r="GO440" s="96"/>
    </row>
    <row r="441" spans="1:197" ht="15" hidden="1" customHeight="1">
      <c r="A441" s="339">
        <v>36</v>
      </c>
      <c r="B441" s="435" t="s">
        <v>224</v>
      </c>
      <c r="C441" s="357">
        <v>2021</v>
      </c>
      <c r="D441" s="369">
        <v>2028</v>
      </c>
      <c r="E441" s="346" t="s">
        <v>27</v>
      </c>
      <c r="F441" s="372">
        <f>W441</f>
        <v>0</v>
      </c>
      <c r="G441" s="342">
        <v>60016</v>
      </c>
      <c r="H441" s="199">
        <v>6050</v>
      </c>
      <c r="I441" s="182" t="s">
        <v>28</v>
      </c>
      <c r="J441" s="155">
        <v>20000</v>
      </c>
      <c r="K441" s="186"/>
      <c r="L441" s="155"/>
      <c r="M441" s="290"/>
      <c r="N441" s="331">
        <v>0</v>
      </c>
      <c r="O441" s="330">
        <v>0</v>
      </c>
      <c r="P441" s="330">
        <v>0</v>
      </c>
      <c r="Q441" s="100"/>
      <c r="R441" s="98"/>
      <c r="S441" s="186"/>
      <c r="T441" s="186"/>
      <c r="U441" s="186"/>
      <c r="V441" s="186"/>
      <c r="W441" s="535">
        <f>SUM(L445:V445)</f>
        <v>0</v>
      </c>
      <c r="X441" s="40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96"/>
      <c r="CA441" s="96"/>
      <c r="CB441" s="96"/>
      <c r="CC441" s="96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96"/>
      <c r="CO441" s="96"/>
      <c r="CP441" s="96"/>
      <c r="CQ441" s="96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96"/>
      <c r="DC441" s="96"/>
      <c r="DD441" s="96"/>
      <c r="DE441" s="96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96"/>
      <c r="DQ441" s="96"/>
      <c r="DR441" s="96"/>
      <c r="DS441" s="96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96"/>
      <c r="EE441" s="96"/>
      <c r="EF441" s="96"/>
      <c r="EG441" s="96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96"/>
      <c r="ES441" s="96"/>
      <c r="ET441" s="96"/>
      <c r="EU441" s="96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96"/>
      <c r="FG441" s="96"/>
      <c r="FH441" s="96"/>
      <c r="FI441" s="96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96"/>
      <c r="FU441" s="96"/>
      <c r="FV441" s="96"/>
      <c r="FW441" s="96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96"/>
      <c r="GI441" s="96"/>
      <c r="GJ441" s="96"/>
      <c r="GK441" s="96"/>
      <c r="GL441" s="96"/>
      <c r="GM441" s="96"/>
      <c r="GN441" s="96"/>
      <c r="GO441" s="96"/>
    </row>
    <row r="442" spans="1:197" ht="15" hidden="1" customHeight="1">
      <c r="A442" s="339"/>
      <c r="B442" s="436"/>
      <c r="C442" s="357"/>
      <c r="D442" s="369"/>
      <c r="E442" s="346"/>
      <c r="F442" s="372"/>
      <c r="G442" s="342"/>
      <c r="H442" s="199">
        <v>6050</v>
      </c>
      <c r="I442" s="165" t="s">
        <v>31</v>
      </c>
      <c r="J442" s="186"/>
      <c r="K442" s="186"/>
      <c r="L442" s="155"/>
      <c r="M442" s="100"/>
      <c r="N442" s="98"/>
      <c r="O442" s="98"/>
      <c r="P442" s="98"/>
      <c r="Q442" s="98"/>
      <c r="R442" s="98"/>
      <c r="S442" s="186"/>
      <c r="T442" s="186"/>
      <c r="U442" s="186"/>
      <c r="V442" s="186"/>
      <c r="W442" s="535"/>
      <c r="X442" s="40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96"/>
      <c r="CA442" s="96"/>
      <c r="CB442" s="96"/>
      <c r="CC442" s="96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96"/>
      <c r="CO442" s="96"/>
      <c r="CP442" s="96"/>
      <c r="CQ442" s="96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96"/>
      <c r="DC442" s="96"/>
      <c r="DD442" s="96"/>
      <c r="DE442" s="96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96"/>
      <c r="DQ442" s="96"/>
      <c r="DR442" s="96"/>
      <c r="DS442" s="96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96"/>
      <c r="EE442" s="96"/>
      <c r="EF442" s="96"/>
      <c r="EG442" s="96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96"/>
      <c r="ES442" s="96"/>
      <c r="ET442" s="96"/>
      <c r="EU442" s="96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96"/>
      <c r="FG442" s="96"/>
      <c r="FH442" s="96"/>
      <c r="FI442" s="96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96"/>
      <c r="FU442" s="96"/>
      <c r="FV442" s="96"/>
      <c r="FW442" s="96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96"/>
      <c r="GI442" s="96"/>
      <c r="GJ442" s="96"/>
      <c r="GK442" s="96"/>
      <c r="GL442" s="96"/>
      <c r="GM442" s="96"/>
      <c r="GN442" s="96"/>
      <c r="GO442" s="96"/>
    </row>
    <row r="443" spans="1:197" ht="15" hidden="1" customHeight="1">
      <c r="A443" s="339"/>
      <c r="B443" s="436"/>
      <c r="C443" s="357"/>
      <c r="D443" s="369"/>
      <c r="E443" s="346"/>
      <c r="F443" s="372"/>
      <c r="G443" s="342"/>
      <c r="H443" s="199"/>
      <c r="I443" s="165" t="s">
        <v>30</v>
      </c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535"/>
      <c r="X443" s="40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96"/>
      <c r="CA443" s="96"/>
      <c r="CB443" s="96"/>
      <c r="CC443" s="96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96"/>
      <c r="CO443" s="96"/>
      <c r="CP443" s="96"/>
      <c r="CQ443" s="96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96"/>
      <c r="DC443" s="96"/>
      <c r="DD443" s="96"/>
      <c r="DE443" s="96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96"/>
      <c r="DQ443" s="96"/>
      <c r="DR443" s="96"/>
      <c r="DS443" s="96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96"/>
      <c r="EE443" s="96"/>
      <c r="EF443" s="96"/>
      <c r="EG443" s="96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96"/>
      <c r="ES443" s="96"/>
      <c r="ET443" s="96"/>
      <c r="EU443" s="96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96"/>
      <c r="FG443" s="96"/>
      <c r="FH443" s="96"/>
      <c r="FI443" s="96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96"/>
      <c r="FU443" s="96"/>
      <c r="FV443" s="96"/>
      <c r="FW443" s="96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96"/>
      <c r="GI443" s="96"/>
      <c r="GJ443" s="96"/>
      <c r="GK443" s="96"/>
      <c r="GL443" s="96"/>
      <c r="GM443" s="96"/>
      <c r="GN443" s="96"/>
      <c r="GO443" s="96"/>
    </row>
    <row r="444" spans="1:197" ht="15" hidden="1" customHeight="1">
      <c r="A444" s="339"/>
      <c r="B444" s="436"/>
      <c r="C444" s="357"/>
      <c r="D444" s="369"/>
      <c r="E444" s="346"/>
      <c r="F444" s="372"/>
      <c r="G444" s="342"/>
      <c r="H444" s="199"/>
      <c r="I444" s="165" t="s">
        <v>70</v>
      </c>
      <c r="J444" s="186"/>
      <c r="K444" s="186">
        <v>14000</v>
      </c>
      <c r="L444" s="155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535"/>
      <c r="X444" s="40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96"/>
      <c r="CA444" s="96"/>
      <c r="CB444" s="96"/>
      <c r="CC444" s="96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96"/>
      <c r="CO444" s="96"/>
      <c r="CP444" s="96"/>
      <c r="CQ444" s="96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96"/>
      <c r="DC444" s="96"/>
      <c r="DD444" s="96"/>
      <c r="DE444" s="96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96"/>
      <c r="DQ444" s="96"/>
      <c r="DR444" s="96"/>
      <c r="DS444" s="96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96"/>
      <c r="EE444" s="96"/>
      <c r="EF444" s="96"/>
      <c r="EG444" s="96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96"/>
      <c r="ES444" s="96"/>
      <c r="ET444" s="96"/>
      <c r="EU444" s="96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96"/>
      <c r="FG444" s="96"/>
      <c r="FH444" s="96"/>
      <c r="FI444" s="96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96"/>
      <c r="FU444" s="96"/>
      <c r="FV444" s="96"/>
      <c r="FW444" s="96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96"/>
      <c r="GI444" s="96"/>
      <c r="GJ444" s="96"/>
      <c r="GK444" s="96"/>
      <c r="GL444" s="96"/>
      <c r="GM444" s="96"/>
      <c r="GN444" s="96"/>
      <c r="GO444" s="96"/>
    </row>
    <row r="445" spans="1:197" ht="11.25" hidden="1" customHeight="1">
      <c r="A445" s="339"/>
      <c r="B445" s="437"/>
      <c r="C445" s="357"/>
      <c r="D445" s="369"/>
      <c r="E445" s="346"/>
      <c r="F445" s="372"/>
      <c r="G445" s="342"/>
      <c r="H445" s="199"/>
      <c r="I445" s="159" t="s">
        <v>26</v>
      </c>
      <c r="J445" s="160">
        <f>SUM(J441:J444)</f>
        <v>20000</v>
      </c>
      <c r="K445" s="160">
        <f t="shared" ref="K445:O445" si="131">SUM(K441:K444)</f>
        <v>14000</v>
      </c>
      <c r="L445" s="160">
        <f t="shared" si="131"/>
        <v>0</v>
      </c>
      <c r="M445" s="160">
        <f t="shared" si="131"/>
        <v>0</v>
      </c>
      <c r="N445" s="160">
        <f t="shared" si="131"/>
        <v>0</v>
      </c>
      <c r="O445" s="160">
        <f t="shared" si="131"/>
        <v>0</v>
      </c>
      <c r="P445" s="160">
        <f>SUM(P441:P444)</f>
        <v>0</v>
      </c>
      <c r="Q445" s="160">
        <f>SUM(Q441:Q444)</f>
        <v>0</v>
      </c>
      <c r="R445" s="160"/>
      <c r="S445" s="160"/>
      <c r="T445" s="160"/>
      <c r="U445" s="160"/>
      <c r="V445" s="160"/>
      <c r="W445" s="535"/>
      <c r="X445" s="40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96"/>
      <c r="CA445" s="96"/>
      <c r="CB445" s="96"/>
      <c r="CC445" s="96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96"/>
      <c r="CO445" s="96"/>
      <c r="CP445" s="96"/>
      <c r="CQ445" s="96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96"/>
      <c r="DC445" s="96"/>
      <c r="DD445" s="96"/>
      <c r="DE445" s="96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96"/>
      <c r="DQ445" s="96"/>
      <c r="DR445" s="96"/>
      <c r="DS445" s="96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96"/>
      <c r="EE445" s="96"/>
      <c r="EF445" s="96"/>
      <c r="EG445" s="96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96"/>
      <c r="ES445" s="96"/>
      <c r="ET445" s="96"/>
      <c r="EU445" s="96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96"/>
      <c r="FG445" s="96"/>
      <c r="FH445" s="96"/>
      <c r="FI445" s="96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96"/>
      <c r="FU445" s="96"/>
      <c r="FV445" s="96"/>
      <c r="FW445" s="96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96"/>
      <c r="GI445" s="96"/>
      <c r="GJ445" s="96"/>
      <c r="GK445" s="96"/>
      <c r="GL445" s="96"/>
      <c r="GM445" s="96"/>
      <c r="GN445" s="96"/>
      <c r="GO445" s="96"/>
    </row>
    <row r="446" spans="1:197" ht="15.75" hidden="1" customHeight="1">
      <c r="A446" s="339">
        <v>37</v>
      </c>
      <c r="B446" s="355" t="s">
        <v>204</v>
      </c>
      <c r="C446" s="357">
        <v>2020</v>
      </c>
      <c r="D446" s="357">
        <v>2022</v>
      </c>
      <c r="E446" s="346" t="s">
        <v>27</v>
      </c>
      <c r="F446" s="372">
        <v>0</v>
      </c>
      <c r="G446" s="342">
        <v>60016</v>
      </c>
      <c r="H446" s="199">
        <v>6050</v>
      </c>
      <c r="I446" s="182" t="s">
        <v>28</v>
      </c>
      <c r="J446" s="160"/>
      <c r="K446" s="160"/>
      <c r="L446" s="155">
        <v>0</v>
      </c>
      <c r="M446" s="155"/>
      <c r="N446" s="155"/>
      <c r="O446" s="186"/>
      <c r="P446" s="186"/>
      <c r="Q446" s="186"/>
      <c r="R446" s="186"/>
      <c r="S446" s="186"/>
      <c r="T446" s="186"/>
      <c r="U446" s="186"/>
      <c r="V446" s="186"/>
      <c r="W446" s="350">
        <f>SUM(L450:V450)</f>
        <v>0</v>
      </c>
      <c r="X446" s="40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96"/>
      <c r="CA446" s="96"/>
      <c r="CB446" s="96"/>
      <c r="CC446" s="96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96"/>
      <c r="CO446" s="96"/>
      <c r="CP446" s="96"/>
      <c r="CQ446" s="96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96"/>
      <c r="DC446" s="96"/>
      <c r="DD446" s="96"/>
      <c r="DE446" s="96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96"/>
      <c r="DQ446" s="96"/>
      <c r="DR446" s="96"/>
      <c r="DS446" s="96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96"/>
      <c r="EE446" s="96"/>
      <c r="EF446" s="96"/>
      <c r="EG446" s="96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96"/>
      <c r="ES446" s="96"/>
      <c r="ET446" s="96"/>
      <c r="EU446" s="96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96"/>
      <c r="FG446" s="96"/>
      <c r="FH446" s="96"/>
      <c r="FI446" s="96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96"/>
      <c r="FU446" s="96"/>
      <c r="FV446" s="96"/>
      <c r="FW446" s="96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96"/>
      <c r="GI446" s="96"/>
      <c r="GJ446" s="96"/>
      <c r="GK446" s="96"/>
      <c r="GL446" s="96"/>
      <c r="GM446" s="96"/>
      <c r="GN446" s="96"/>
      <c r="GO446" s="96"/>
    </row>
    <row r="447" spans="1:197" ht="15.75" hidden="1" customHeight="1">
      <c r="A447" s="339"/>
      <c r="B447" s="356"/>
      <c r="C447" s="357"/>
      <c r="D447" s="357"/>
      <c r="E447" s="346"/>
      <c r="F447" s="372"/>
      <c r="G447" s="342"/>
      <c r="H447" s="199"/>
      <c r="I447" s="165" t="s">
        <v>31</v>
      </c>
      <c r="J447" s="160"/>
      <c r="K447" s="160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350"/>
      <c r="X447" s="40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96"/>
      <c r="CA447" s="96"/>
      <c r="CB447" s="96"/>
      <c r="CC447" s="96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96"/>
      <c r="CO447" s="96"/>
      <c r="CP447" s="96"/>
      <c r="CQ447" s="96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96"/>
      <c r="DC447" s="96"/>
      <c r="DD447" s="96"/>
      <c r="DE447" s="96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96"/>
      <c r="DQ447" s="96"/>
      <c r="DR447" s="96"/>
      <c r="DS447" s="96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96"/>
      <c r="EE447" s="96"/>
      <c r="EF447" s="96"/>
      <c r="EG447" s="96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96"/>
      <c r="ES447" s="96"/>
      <c r="ET447" s="96"/>
      <c r="EU447" s="96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96"/>
      <c r="FG447" s="96"/>
      <c r="FH447" s="96"/>
      <c r="FI447" s="96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96"/>
      <c r="FU447" s="96"/>
      <c r="FV447" s="96"/>
      <c r="FW447" s="96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96"/>
      <c r="GI447" s="96"/>
      <c r="GJ447" s="96"/>
      <c r="GK447" s="96"/>
      <c r="GL447" s="96"/>
      <c r="GM447" s="96"/>
      <c r="GN447" s="96"/>
      <c r="GO447" s="96"/>
    </row>
    <row r="448" spans="1:197" ht="15.75" hidden="1" customHeight="1">
      <c r="A448" s="339"/>
      <c r="B448" s="356"/>
      <c r="C448" s="357"/>
      <c r="D448" s="357"/>
      <c r="E448" s="346"/>
      <c r="F448" s="372"/>
      <c r="G448" s="342"/>
      <c r="H448" s="199"/>
      <c r="I448" s="165" t="s">
        <v>30</v>
      </c>
      <c r="J448" s="160"/>
      <c r="K448" s="160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350"/>
      <c r="X448" s="40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96"/>
      <c r="CA448" s="96"/>
      <c r="CB448" s="96"/>
      <c r="CC448" s="96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96"/>
      <c r="CO448" s="96"/>
      <c r="CP448" s="96"/>
      <c r="CQ448" s="96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96"/>
      <c r="DC448" s="96"/>
      <c r="DD448" s="96"/>
      <c r="DE448" s="96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96"/>
      <c r="DQ448" s="96"/>
      <c r="DR448" s="96"/>
      <c r="DS448" s="96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96"/>
      <c r="EE448" s="96"/>
      <c r="EF448" s="96"/>
      <c r="EG448" s="96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96"/>
      <c r="ES448" s="96"/>
      <c r="ET448" s="96"/>
      <c r="EU448" s="96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96"/>
      <c r="FG448" s="96"/>
      <c r="FH448" s="96"/>
      <c r="FI448" s="96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96"/>
      <c r="FU448" s="96"/>
      <c r="FV448" s="96"/>
      <c r="FW448" s="96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96"/>
      <c r="GI448" s="96"/>
      <c r="GJ448" s="96"/>
      <c r="GK448" s="96"/>
      <c r="GL448" s="96"/>
      <c r="GM448" s="96"/>
      <c r="GN448" s="96"/>
      <c r="GO448" s="96"/>
    </row>
    <row r="449" spans="1:197" ht="10.5" hidden="1" customHeight="1">
      <c r="A449" s="339"/>
      <c r="B449" s="356"/>
      <c r="C449" s="357"/>
      <c r="D449" s="357"/>
      <c r="E449" s="346"/>
      <c r="F449" s="372"/>
      <c r="G449" s="342"/>
      <c r="H449" s="199"/>
      <c r="I449" s="165" t="s">
        <v>70</v>
      </c>
      <c r="J449" s="160"/>
      <c r="K449" s="160"/>
      <c r="L449" s="155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350"/>
      <c r="X449" s="40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96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96"/>
      <c r="BM449" s="96"/>
      <c r="BN449" s="96"/>
      <c r="BO449" s="96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96"/>
      <c r="CA449" s="96"/>
      <c r="CB449" s="96"/>
      <c r="CC449" s="96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96"/>
      <c r="CO449" s="96"/>
      <c r="CP449" s="96"/>
      <c r="CQ449" s="96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96"/>
      <c r="DC449" s="96"/>
      <c r="DD449" s="96"/>
      <c r="DE449" s="96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96"/>
      <c r="DQ449" s="96"/>
      <c r="DR449" s="96"/>
      <c r="DS449" s="96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96"/>
      <c r="EE449" s="96"/>
      <c r="EF449" s="96"/>
      <c r="EG449" s="96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96"/>
      <c r="ES449" s="96"/>
      <c r="ET449" s="96"/>
      <c r="EU449" s="96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96"/>
      <c r="FG449" s="96"/>
      <c r="FH449" s="96"/>
      <c r="FI449" s="96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96"/>
      <c r="FU449" s="96"/>
      <c r="FV449" s="96"/>
      <c r="FW449" s="96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96"/>
      <c r="GI449" s="96"/>
      <c r="GJ449" s="96"/>
      <c r="GK449" s="96"/>
      <c r="GL449" s="96"/>
      <c r="GM449" s="96"/>
      <c r="GN449" s="96"/>
      <c r="GO449" s="96"/>
    </row>
    <row r="450" spans="1:197" ht="15.75" hidden="1" customHeight="1">
      <c r="A450" s="339"/>
      <c r="B450" s="356"/>
      <c r="C450" s="357"/>
      <c r="D450" s="357"/>
      <c r="E450" s="346"/>
      <c r="F450" s="372"/>
      <c r="G450" s="342"/>
      <c r="H450" s="199"/>
      <c r="I450" s="159" t="s">
        <v>26</v>
      </c>
      <c r="J450" s="160"/>
      <c r="K450" s="160"/>
      <c r="L450" s="160">
        <f t="shared" ref="L450:O450" si="132">SUM(L446:L449)</f>
        <v>0</v>
      </c>
      <c r="M450" s="160">
        <f t="shared" si="132"/>
        <v>0</v>
      </c>
      <c r="N450" s="160">
        <f t="shared" si="132"/>
        <v>0</v>
      </c>
      <c r="O450" s="160">
        <f t="shared" si="132"/>
        <v>0</v>
      </c>
      <c r="P450" s="160"/>
      <c r="Q450" s="160"/>
      <c r="R450" s="160"/>
      <c r="S450" s="160"/>
      <c r="T450" s="160"/>
      <c r="U450" s="160"/>
      <c r="V450" s="160"/>
      <c r="W450" s="350"/>
      <c r="X450" s="40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96"/>
      <c r="CA450" s="96"/>
      <c r="CB450" s="96"/>
      <c r="CC450" s="96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96"/>
      <c r="CO450" s="96"/>
      <c r="CP450" s="96"/>
      <c r="CQ450" s="96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96"/>
      <c r="DC450" s="96"/>
      <c r="DD450" s="96"/>
      <c r="DE450" s="96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96"/>
      <c r="DQ450" s="96"/>
      <c r="DR450" s="96"/>
      <c r="DS450" s="96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96"/>
      <c r="EE450" s="96"/>
      <c r="EF450" s="96"/>
      <c r="EG450" s="96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96"/>
      <c r="ES450" s="96"/>
      <c r="ET450" s="96"/>
      <c r="EU450" s="96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96"/>
      <c r="FG450" s="96"/>
      <c r="FH450" s="96"/>
      <c r="FI450" s="96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96"/>
      <c r="FU450" s="96"/>
      <c r="FV450" s="96"/>
      <c r="FW450" s="96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96"/>
      <c r="GI450" s="96"/>
      <c r="GJ450" s="96"/>
      <c r="GK450" s="96"/>
      <c r="GL450" s="96"/>
      <c r="GM450" s="96"/>
      <c r="GN450" s="96"/>
      <c r="GO450" s="96"/>
    </row>
    <row r="451" spans="1:197" ht="15.75" hidden="1" customHeight="1">
      <c r="A451" s="339">
        <v>38</v>
      </c>
      <c r="B451" s="355" t="s">
        <v>132</v>
      </c>
      <c r="C451" s="357">
        <v>2020</v>
      </c>
      <c r="D451" s="357">
        <v>2022</v>
      </c>
      <c r="E451" s="346" t="s">
        <v>27</v>
      </c>
      <c r="F451" s="372">
        <f>W451</f>
        <v>0</v>
      </c>
      <c r="G451" s="342">
        <v>60016</v>
      </c>
      <c r="H451" s="199"/>
      <c r="I451" s="182" t="s">
        <v>28</v>
      </c>
      <c r="J451" s="160"/>
      <c r="K451" s="160"/>
      <c r="L451" s="155"/>
      <c r="M451" s="155"/>
      <c r="N451" s="155"/>
      <c r="O451" s="186"/>
      <c r="P451" s="186"/>
      <c r="Q451" s="186"/>
      <c r="R451" s="186"/>
      <c r="S451" s="186"/>
      <c r="T451" s="186"/>
      <c r="U451" s="186"/>
      <c r="V451" s="186"/>
      <c r="W451" s="350">
        <f>SUM(L455:V455)</f>
        <v>0</v>
      </c>
      <c r="X451" s="40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96"/>
      <c r="CA451" s="96"/>
      <c r="CB451" s="96"/>
      <c r="CC451" s="96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96"/>
      <c r="CO451" s="96"/>
      <c r="CP451" s="96"/>
      <c r="CQ451" s="96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96"/>
      <c r="DC451" s="96"/>
      <c r="DD451" s="96"/>
      <c r="DE451" s="96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96"/>
      <c r="DQ451" s="96"/>
      <c r="DR451" s="96"/>
      <c r="DS451" s="96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96"/>
      <c r="EE451" s="96"/>
      <c r="EF451" s="96"/>
      <c r="EG451" s="96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96"/>
      <c r="ES451" s="96"/>
      <c r="ET451" s="96"/>
      <c r="EU451" s="96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96"/>
      <c r="FG451" s="96"/>
      <c r="FH451" s="96"/>
      <c r="FI451" s="96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96"/>
      <c r="FU451" s="96"/>
      <c r="FV451" s="96"/>
      <c r="FW451" s="96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96"/>
      <c r="GI451" s="96"/>
      <c r="GJ451" s="96"/>
      <c r="GK451" s="96"/>
      <c r="GL451" s="96"/>
      <c r="GM451" s="96"/>
      <c r="GN451" s="96"/>
      <c r="GO451" s="96"/>
    </row>
    <row r="452" spans="1:197" ht="15.75" hidden="1" customHeight="1">
      <c r="A452" s="339"/>
      <c r="B452" s="356"/>
      <c r="C452" s="357"/>
      <c r="D452" s="357"/>
      <c r="E452" s="346"/>
      <c r="F452" s="372"/>
      <c r="G452" s="342"/>
      <c r="H452" s="199"/>
      <c r="I452" s="165" t="s">
        <v>31</v>
      </c>
      <c r="J452" s="160"/>
      <c r="K452" s="160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350"/>
      <c r="X452" s="40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96"/>
      <c r="CA452" s="96"/>
      <c r="CB452" s="96"/>
      <c r="CC452" s="96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96"/>
      <c r="CO452" s="96"/>
      <c r="CP452" s="96"/>
      <c r="CQ452" s="96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96"/>
      <c r="DC452" s="96"/>
      <c r="DD452" s="96"/>
      <c r="DE452" s="96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96"/>
      <c r="DQ452" s="96"/>
      <c r="DR452" s="96"/>
      <c r="DS452" s="96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96"/>
      <c r="EE452" s="96"/>
      <c r="EF452" s="96"/>
      <c r="EG452" s="96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96"/>
      <c r="ES452" s="96"/>
      <c r="ET452" s="96"/>
      <c r="EU452" s="96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96"/>
      <c r="FG452" s="96"/>
      <c r="FH452" s="96"/>
      <c r="FI452" s="96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96"/>
      <c r="FU452" s="96"/>
      <c r="FV452" s="96"/>
      <c r="FW452" s="96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96"/>
      <c r="GI452" s="96"/>
      <c r="GJ452" s="96"/>
      <c r="GK452" s="96"/>
      <c r="GL452" s="96"/>
      <c r="GM452" s="96"/>
      <c r="GN452" s="96"/>
      <c r="GO452" s="96"/>
    </row>
    <row r="453" spans="1:197" ht="15.75" hidden="1" customHeight="1">
      <c r="A453" s="339"/>
      <c r="B453" s="356"/>
      <c r="C453" s="357"/>
      <c r="D453" s="357"/>
      <c r="E453" s="346"/>
      <c r="F453" s="372"/>
      <c r="G453" s="342"/>
      <c r="H453" s="199"/>
      <c r="I453" s="165" t="s">
        <v>30</v>
      </c>
      <c r="J453" s="160"/>
      <c r="K453" s="160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350"/>
      <c r="X453" s="40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96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96"/>
      <c r="BM453" s="96"/>
      <c r="BN453" s="96"/>
      <c r="BO453" s="96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96"/>
      <c r="CA453" s="96"/>
      <c r="CB453" s="96"/>
      <c r="CC453" s="96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96"/>
      <c r="CO453" s="96"/>
      <c r="CP453" s="96"/>
      <c r="CQ453" s="96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96"/>
      <c r="DC453" s="96"/>
      <c r="DD453" s="96"/>
      <c r="DE453" s="96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96"/>
      <c r="DQ453" s="96"/>
      <c r="DR453" s="96"/>
      <c r="DS453" s="96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96"/>
      <c r="EE453" s="96"/>
      <c r="EF453" s="96"/>
      <c r="EG453" s="96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96"/>
      <c r="ES453" s="96"/>
      <c r="ET453" s="96"/>
      <c r="EU453" s="96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96"/>
      <c r="FG453" s="96"/>
      <c r="FH453" s="96"/>
      <c r="FI453" s="96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96"/>
      <c r="FU453" s="96"/>
      <c r="FV453" s="96"/>
      <c r="FW453" s="96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96"/>
      <c r="GI453" s="96"/>
      <c r="GJ453" s="96"/>
      <c r="GK453" s="96"/>
      <c r="GL453" s="96"/>
      <c r="GM453" s="96"/>
      <c r="GN453" s="96"/>
      <c r="GO453" s="96"/>
    </row>
    <row r="454" spans="1:197" ht="15.75" hidden="1" customHeight="1">
      <c r="A454" s="339"/>
      <c r="B454" s="356"/>
      <c r="C454" s="357"/>
      <c r="D454" s="357"/>
      <c r="E454" s="346"/>
      <c r="F454" s="372"/>
      <c r="G454" s="342"/>
      <c r="H454" s="199">
        <v>6050</v>
      </c>
      <c r="I454" s="165" t="s">
        <v>70</v>
      </c>
      <c r="J454" s="160"/>
      <c r="K454" s="160"/>
      <c r="L454" s="155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350"/>
      <c r="X454" s="40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96"/>
      <c r="BM454" s="96"/>
      <c r="BN454" s="96"/>
      <c r="BO454" s="96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96"/>
      <c r="CA454" s="96"/>
      <c r="CB454" s="96"/>
      <c r="CC454" s="96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96"/>
      <c r="CO454" s="96"/>
      <c r="CP454" s="96"/>
      <c r="CQ454" s="96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96"/>
      <c r="DC454" s="96"/>
      <c r="DD454" s="96"/>
      <c r="DE454" s="96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96"/>
      <c r="DQ454" s="96"/>
      <c r="DR454" s="96"/>
      <c r="DS454" s="96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96"/>
      <c r="EE454" s="96"/>
      <c r="EF454" s="96"/>
      <c r="EG454" s="96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96"/>
      <c r="ES454" s="96"/>
      <c r="ET454" s="96"/>
      <c r="EU454" s="96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96"/>
      <c r="FG454" s="96"/>
      <c r="FH454" s="96"/>
      <c r="FI454" s="96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96"/>
      <c r="FU454" s="96"/>
      <c r="FV454" s="96"/>
      <c r="FW454" s="96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96"/>
      <c r="GI454" s="96"/>
      <c r="GJ454" s="96"/>
      <c r="GK454" s="96"/>
      <c r="GL454" s="96"/>
      <c r="GM454" s="96"/>
      <c r="GN454" s="96"/>
      <c r="GO454" s="96"/>
    </row>
    <row r="455" spans="1:197" ht="12" hidden="1" customHeight="1">
      <c r="A455" s="339"/>
      <c r="B455" s="356"/>
      <c r="C455" s="357"/>
      <c r="D455" s="357"/>
      <c r="E455" s="346"/>
      <c r="F455" s="372"/>
      <c r="G455" s="342"/>
      <c r="H455" s="199"/>
      <c r="I455" s="159" t="s">
        <v>26</v>
      </c>
      <c r="J455" s="160"/>
      <c r="K455" s="160"/>
      <c r="L455" s="160">
        <f t="shared" ref="L455:O455" si="133">SUM(L451:L454)</f>
        <v>0</v>
      </c>
      <c r="M455" s="160">
        <f t="shared" si="133"/>
        <v>0</v>
      </c>
      <c r="N455" s="160">
        <f t="shared" si="133"/>
        <v>0</v>
      </c>
      <c r="O455" s="160">
        <f t="shared" si="133"/>
        <v>0</v>
      </c>
      <c r="P455" s="160"/>
      <c r="Q455" s="160"/>
      <c r="R455" s="160"/>
      <c r="S455" s="160"/>
      <c r="T455" s="160"/>
      <c r="U455" s="160"/>
      <c r="V455" s="160"/>
      <c r="W455" s="350"/>
      <c r="X455" s="40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96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96"/>
      <c r="BM455" s="96"/>
      <c r="BN455" s="96"/>
      <c r="BO455" s="96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96"/>
      <c r="CA455" s="96"/>
      <c r="CB455" s="96"/>
      <c r="CC455" s="96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96"/>
      <c r="CO455" s="96"/>
      <c r="CP455" s="96"/>
      <c r="CQ455" s="96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96"/>
      <c r="DC455" s="96"/>
      <c r="DD455" s="96"/>
      <c r="DE455" s="96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96"/>
      <c r="DQ455" s="96"/>
      <c r="DR455" s="96"/>
      <c r="DS455" s="96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96"/>
      <c r="EE455" s="96"/>
      <c r="EF455" s="96"/>
      <c r="EG455" s="96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96"/>
      <c r="ES455" s="96"/>
      <c r="ET455" s="96"/>
      <c r="EU455" s="96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96"/>
      <c r="FG455" s="96"/>
      <c r="FH455" s="96"/>
      <c r="FI455" s="96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96"/>
      <c r="FU455" s="96"/>
      <c r="FV455" s="96"/>
      <c r="FW455" s="96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96"/>
      <c r="GI455" s="96"/>
      <c r="GJ455" s="96"/>
      <c r="GK455" s="96"/>
      <c r="GL455" s="96"/>
      <c r="GM455" s="96"/>
      <c r="GN455" s="96"/>
      <c r="GO455" s="96"/>
    </row>
    <row r="456" spans="1:197" ht="15.75" hidden="1" customHeight="1">
      <c r="A456" s="339">
        <v>39</v>
      </c>
      <c r="B456" s="355" t="s">
        <v>133</v>
      </c>
      <c r="C456" s="357">
        <v>2020</v>
      </c>
      <c r="D456" s="357">
        <v>2022</v>
      </c>
      <c r="E456" s="346" t="s">
        <v>27</v>
      </c>
      <c r="F456" s="372">
        <f>W456</f>
        <v>0</v>
      </c>
      <c r="G456" s="342">
        <v>60016</v>
      </c>
      <c r="H456" s="199">
        <v>6050</v>
      </c>
      <c r="I456" s="182" t="s">
        <v>28</v>
      </c>
      <c r="J456" s="160"/>
      <c r="K456" s="160"/>
      <c r="L456" s="155"/>
      <c r="M456" s="155"/>
      <c r="N456" s="155"/>
      <c r="O456" s="186"/>
      <c r="P456" s="186"/>
      <c r="Q456" s="186"/>
      <c r="R456" s="186"/>
      <c r="S456" s="186"/>
      <c r="T456" s="186"/>
      <c r="U456" s="186"/>
      <c r="V456" s="186"/>
      <c r="W456" s="350">
        <f>SUM(L460:V460)</f>
        <v>0</v>
      </c>
      <c r="X456" s="40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96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96"/>
      <c r="BM456" s="96"/>
      <c r="BN456" s="96"/>
      <c r="BO456" s="96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96"/>
      <c r="CA456" s="96"/>
      <c r="CB456" s="96"/>
      <c r="CC456" s="96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96"/>
      <c r="CO456" s="96"/>
      <c r="CP456" s="96"/>
      <c r="CQ456" s="96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96"/>
      <c r="DC456" s="96"/>
      <c r="DD456" s="96"/>
      <c r="DE456" s="96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96"/>
      <c r="DQ456" s="96"/>
      <c r="DR456" s="96"/>
      <c r="DS456" s="96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96"/>
      <c r="EE456" s="96"/>
      <c r="EF456" s="96"/>
      <c r="EG456" s="96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96"/>
      <c r="ES456" s="96"/>
      <c r="ET456" s="96"/>
      <c r="EU456" s="96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96"/>
      <c r="FG456" s="96"/>
      <c r="FH456" s="96"/>
      <c r="FI456" s="96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96"/>
      <c r="FU456" s="96"/>
      <c r="FV456" s="96"/>
      <c r="FW456" s="96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96"/>
      <c r="GI456" s="96"/>
      <c r="GJ456" s="96"/>
      <c r="GK456" s="96"/>
      <c r="GL456" s="96"/>
      <c r="GM456" s="96"/>
      <c r="GN456" s="96"/>
      <c r="GO456" s="96"/>
    </row>
    <row r="457" spans="1:197" ht="15.75" hidden="1" customHeight="1">
      <c r="A457" s="339"/>
      <c r="B457" s="356"/>
      <c r="C457" s="357"/>
      <c r="D457" s="357"/>
      <c r="E457" s="346"/>
      <c r="F457" s="372"/>
      <c r="G457" s="342"/>
      <c r="H457" s="199"/>
      <c r="I457" s="165" t="s">
        <v>31</v>
      </c>
      <c r="J457" s="160"/>
      <c r="K457" s="160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350"/>
      <c r="X457" s="40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96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96"/>
      <c r="BM457" s="96"/>
      <c r="BN457" s="96"/>
      <c r="BO457" s="96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96"/>
      <c r="CA457" s="96"/>
      <c r="CB457" s="96"/>
      <c r="CC457" s="96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96"/>
      <c r="CO457" s="96"/>
      <c r="CP457" s="96"/>
      <c r="CQ457" s="96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96"/>
      <c r="DC457" s="96"/>
      <c r="DD457" s="96"/>
      <c r="DE457" s="96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96"/>
      <c r="DQ457" s="96"/>
      <c r="DR457" s="96"/>
      <c r="DS457" s="96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96"/>
      <c r="EE457" s="96"/>
      <c r="EF457" s="96"/>
      <c r="EG457" s="96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96"/>
      <c r="ES457" s="96"/>
      <c r="ET457" s="96"/>
      <c r="EU457" s="96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96"/>
      <c r="FG457" s="96"/>
      <c r="FH457" s="96"/>
      <c r="FI457" s="96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96"/>
      <c r="FU457" s="96"/>
      <c r="FV457" s="96"/>
      <c r="FW457" s="96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96"/>
      <c r="GI457" s="96"/>
      <c r="GJ457" s="96"/>
      <c r="GK457" s="96"/>
      <c r="GL457" s="96"/>
      <c r="GM457" s="96"/>
      <c r="GN457" s="96"/>
      <c r="GO457" s="96"/>
    </row>
    <row r="458" spans="1:197" ht="15.75" hidden="1" customHeight="1">
      <c r="A458" s="339"/>
      <c r="B458" s="356"/>
      <c r="C458" s="357"/>
      <c r="D458" s="357"/>
      <c r="E458" s="346"/>
      <c r="F458" s="372"/>
      <c r="G458" s="342"/>
      <c r="H458" s="199"/>
      <c r="I458" s="165" t="s">
        <v>30</v>
      </c>
      <c r="J458" s="160"/>
      <c r="K458" s="160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350"/>
      <c r="X458" s="40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96"/>
      <c r="CA458" s="96"/>
      <c r="CB458" s="96"/>
      <c r="CC458" s="96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96"/>
      <c r="CO458" s="96"/>
      <c r="CP458" s="96"/>
      <c r="CQ458" s="96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96"/>
      <c r="DC458" s="96"/>
      <c r="DD458" s="96"/>
      <c r="DE458" s="96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96"/>
      <c r="DQ458" s="96"/>
      <c r="DR458" s="96"/>
      <c r="DS458" s="96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96"/>
      <c r="EE458" s="96"/>
      <c r="EF458" s="96"/>
      <c r="EG458" s="96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96"/>
      <c r="ES458" s="96"/>
      <c r="ET458" s="96"/>
      <c r="EU458" s="96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96"/>
      <c r="FG458" s="96"/>
      <c r="FH458" s="96"/>
      <c r="FI458" s="96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96"/>
      <c r="FU458" s="96"/>
      <c r="FV458" s="96"/>
      <c r="FW458" s="96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96"/>
      <c r="GI458" s="96"/>
      <c r="GJ458" s="96"/>
      <c r="GK458" s="96"/>
      <c r="GL458" s="96"/>
      <c r="GM458" s="96"/>
      <c r="GN458" s="96"/>
      <c r="GO458" s="96"/>
    </row>
    <row r="459" spans="1:197" ht="15.75" hidden="1" customHeight="1">
      <c r="A459" s="339"/>
      <c r="B459" s="356"/>
      <c r="C459" s="357"/>
      <c r="D459" s="357"/>
      <c r="E459" s="346"/>
      <c r="F459" s="372"/>
      <c r="G459" s="342"/>
      <c r="H459" s="199">
        <v>6050</v>
      </c>
      <c r="I459" s="165" t="s">
        <v>70</v>
      </c>
      <c r="J459" s="160"/>
      <c r="K459" s="160"/>
      <c r="L459" s="155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350"/>
      <c r="X459" s="40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96"/>
      <c r="CA459" s="96"/>
      <c r="CB459" s="96"/>
      <c r="CC459" s="96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96"/>
      <c r="CO459" s="96"/>
      <c r="CP459" s="96"/>
      <c r="CQ459" s="96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96"/>
      <c r="DC459" s="96"/>
      <c r="DD459" s="96"/>
      <c r="DE459" s="96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96"/>
      <c r="DQ459" s="96"/>
      <c r="DR459" s="96"/>
      <c r="DS459" s="96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96"/>
      <c r="EE459" s="96"/>
      <c r="EF459" s="96"/>
      <c r="EG459" s="96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96"/>
      <c r="ES459" s="96"/>
      <c r="ET459" s="96"/>
      <c r="EU459" s="96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96"/>
      <c r="FG459" s="96"/>
      <c r="FH459" s="96"/>
      <c r="FI459" s="96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96"/>
      <c r="FU459" s="96"/>
      <c r="FV459" s="96"/>
      <c r="FW459" s="96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96"/>
      <c r="GI459" s="96"/>
      <c r="GJ459" s="96"/>
      <c r="GK459" s="96"/>
      <c r="GL459" s="96"/>
      <c r="GM459" s="96"/>
      <c r="GN459" s="96"/>
      <c r="GO459" s="96"/>
    </row>
    <row r="460" spans="1:197" ht="16.5" hidden="1" customHeight="1">
      <c r="A460" s="339"/>
      <c r="B460" s="356"/>
      <c r="C460" s="357"/>
      <c r="D460" s="357"/>
      <c r="E460" s="346"/>
      <c r="F460" s="372"/>
      <c r="G460" s="342"/>
      <c r="H460" s="199"/>
      <c r="I460" s="159" t="s">
        <v>26</v>
      </c>
      <c r="J460" s="160"/>
      <c r="K460" s="160"/>
      <c r="L460" s="160">
        <f t="shared" ref="L460:O460" si="134">SUM(L456:L459)</f>
        <v>0</v>
      </c>
      <c r="M460" s="160">
        <f t="shared" si="134"/>
        <v>0</v>
      </c>
      <c r="N460" s="160">
        <f t="shared" si="134"/>
        <v>0</v>
      </c>
      <c r="O460" s="160">
        <f t="shared" si="134"/>
        <v>0</v>
      </c>
      <c r="P460" s="160"/>
      <c r="Q460" s="160"/>
      <c r="R460" s="160"/>
      <c r="S460" s="160"/>
      <c r="T460" s="160"/>
      <c r="U460" s="160"/>
      <c r="V460" s="160"/>
      <c r="W460" s="350"/>
      <c r="X460" s="40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96"/>
      <c r="BM460" s="96"/>
      <c r="BN460" s="96"/>
      <c r="BO460" s="96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96"/>
      <c r="CA460" s="96"/>
      <c r="CB460" s="96"/>
      <c r="CC460" s="96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96"/>
      <c r="CO460" s="96"/>
      <c r="CP460" s="96"/>
      <c r="CQ460" s="96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96"/>
      <c r="DC460" s="96"/>
      <c r="DD460" s="96"/>
      <c r="DE460" s="96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96"/>
      <c r="DQ460" s="96"/>
      <c r="DR460" s="96"/>
      <c r="DS460" s="96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96"/>
      <c r="EE460" s="96"/>
      <c r="EF460" s="96"/>
      <c r="EG460" s="96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96"/>
      <c r="ES460" s="96"/>
      <c r="ET460" s="96"/>
      <c r="EU460" s="96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96"/>
      <c r="FG460" s="96"/>
      <c r="FH460" s="96"/>
      <c r="FI460" s="96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96"/>
      <c r="FU460" s="96"/>
      <c r="FV460" s="96"/>
      <c r="FW460" s="96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96"/>
      <c r="GI460" s="96"/>
      <c r="GJ460" s="96"/>
      <c r="GK460" s="96"/>
      <c r="GL460" s="96"/>
      <c r="GM460" s="96"/>
      <c r="GN460" s="96"/>
      <c r="GO460" s="96"/>
    </row>
    <row r="461" spans="1:197" ht="15.75" hidden="1" customHeight="1">
      <c r="A461" s="339">
        <v>40</v>
      </c>
      <c r="B461" s="355" t="s">
        <v>163</v>
      </c>
      <c r="C461" s="341">
        <v>2019</v>
      </c>
      <c r="D461" s="341">
        <v>2022</v>
      </c>
      <c r="E461" s="463" t="s">
        <v>27</v>
      </c>
      <c r="F461" s="374">
        <f>L465</f>
        <v>0</v>
      </c>
      <c r="G461" s="340">
        <v>60016</v>
      </c>
      <c r="H461" s="90"/>
      <c r="I461" s="58" t="s">
        <v>28</v>
      </c>
      <c r="J461" s="62"/>
      <c r="K461" s="62"/>
      <c r="L461" s="84"/>
      <c r="M461" s="84"/>
      <c r="N461" s="84"/>
      <c r="O461" s="62"/>
      <c r="P461" s="62"/>
      <c r="Q461" s="62"/>
      <c r="R461" s="62"/>
      <c r="S461" s="62"/>
      <c r="T461" s="62"/>
      <c r="U461" s="62"/>
      <c r="V461" s="62"/>
      <c r="W461" s="361">
        <f>SUM(L465:V465)</f>
        <v>0</v>
      </c>
      <c r="X461" s="40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96"/>
      <c r="CA461" s="96"/>
      <c r="CB461" s="96"/>
      <c r="CC461" s="96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96"/>
      <c r="CO461" s="96"/>
      <c r="CP461" s="96"/>
      <c r="CQ461" s="96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96"/>
      <c r="DC461" s="96"/>
      <c r="DD461" s="96"/>
      <c r="DE461" s="96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96"/>
      <c r="DQ461" s="96"/>
      <c r="DR461" s="96"/>
      <c r="DS461" s="96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96"/>
      <c r="EE461" s="96"/>
      <c r="EF461" s="96"/>
      <c r="EG461" s="96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96"/>
      <c r="ES461" s="96"/>
      <c r="ET461" s="96"/>
      <c r="EU461" s="96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96"/>
      <c r="FG461" s="96"/>
      <c r="FH461" s="96"/>
      <c r="FI461" s="96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96"/>
      <c r="FU461" s="96"/>
      <c r="FV461" s="96"/>
      <c r="FW461" s="96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96"/>
      <c r="GI461" s="96"/>
      <c r="GJ461" s="96"/>
      <c r="GK461" s="96"/>
      <c r="GL461" s="96"/>
      <c r="GM461" s="96"/>
      <c r="GN461" s="96"/>
      <c r="GO461" s="96"/>
    </row>
    <row r="462" spans="1:197" ht="12" hidden="1" customHeight="1">
      <c r="A462" s="339"/>
      <c r="B462" s="356"/>
      <c r="C462" s="341"/>
      <c r="D462" s="341"/>
      <c r="E462" s="463"/>
      <c r="F462" s="374"/>
      <c r="G462" s="340"/>
      <c r="H462" s="90"/>
      <c r="I462" s="61" t="s">
        <v>31</v>
      </c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361"/>
      <c r="X462" s="40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96"/>
      <c r="CA462" s="96"/>
      <c r="CB462" s="96"/>
      <c r="CC462" s="96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96"/>
      <c r="CO462" s="96"/>
      <c r="CP462" s="96"/>
      <c r="CQ462" s="96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96"/>
      <c r="DC462" s="96"/>
      <c r="DD462" s="96"/>
      <c r="DE462" s="96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96"/>
      <c r="DQ462" s="96"/>
      <c r="DR462" s="96"/>
      <c r="DS462" s="96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96"/>
      <c r="EE462" s="96"/>
      <c r="EF462" s="96"/>
      <c r="EG462" s="96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96"/>
      <c r="ES462" s="96"/>
      <c r="ET462" s="96"/>
      <c r="EU462" s="96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96"/>
      <c r="FG462" s="96"/>
      <c r="FH462" s="96"/>
      <c r="FI462" s="96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96"/>
      <c r="FU462" s="96"/>
      <c r="FV462" s="96"/>
      <c r="FW462" s="96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96"/>
      <c r="GI462" s="96"/>
      <c r="GJ462" s="96"/>
      <c r="GK462" s="96"/>
      <c r="GL462" s="96"/>
      <c r="GM462" s="96"/>
      <c r="GN462" s="96"/>
      <c r="GO462" s="96"/>
    </row>
    <row r="463" spans="1:197" ht="11.25" hidden="1" customHeight="1">
      <c r="A463" s="339"/>
      <c r="B463" s="356"/>
      <c r="C463" s="341"/>
      <c r="D463" s="341"/>
      <c r="E463" s="463"/>
      <c r="F463" s="374"/>
      <c r="G463" s="340"/>
      <c r="H463" s="90"/>
      <c r="I463" s="61" t="s">
        <v>30</v>
      </c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361"/>
      <c r="X463" s="40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96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96"/>
      <c r="BM463" s="96"/>
      <c r="BN463" s="96"/>
      <c r="BO463" s="96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96"/>
      <c r="CA463" s="96"/>
      <c r="CB463" s="96"/>
      <c r="CC463" s="96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96"/>
      <c r="CO463" s="96"/>
      <c r="CP463" s="96"/>
      <c r="CQ463" s="96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96"/>
      <c r="DC463" s="96"/>
      <c r="DD463" s="96"/>
      <c r="DE463" s="96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96"/>
      <c r="DQ463" s="96"/>
      <c r="DR463" s="96"/>
      <c r="DS463" s="96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96"/>
      <c r="EE463" s="96"/>
      <c r="EF463" s="96"/>
      <c r="EG463" s="96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96"/>
      <c r="ES463" s="96"/>
      <c r="ET463" s="96"/>
      <c r="EU463" s="96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96"/>
      <c r="FG463" s="96"/>
      <c r="FH463" s="96"/>
      <c r="FI463" s="96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96"/>
      <c r="FU463" s="96"/>
      <c r="FV463" s="96"/>
      <c r="FW463" s="96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96"/>
      <c r="GI463" s="96"/>
      <c r="GJ463" s="96"/>
      <c r="GK463" s="96"/>
      <c r="GL463" s="96"/>
      <c r="GM463" s="96"/>
      <c r="GN463" s="96"/>
      <c r="GO463" s="96"/>
    </row>
    <row r="464" spans="1:197" ht="12" hidden="1" customHeight="1">
      <c r="A464" s="339"/>
      <c r="B464" s="356"/>
      <c r="C464" s="341"/>
      <c r="D464" s="341"/>
      <c r="E464" s="463"/>
      <c r="F464" s="374"/>
      <c r="G464" s="340"/>
      <c r="H464" s="90">
        <v>6050</v>
      </c>
      <c r="I464" s="61" t="s">
        <v>70</v>
      </c>
      <c r="J464" s="62"/>
      <c r="K464" s="62"/>
      <c r="L464" s="84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361"/>
      <c r="X464" s="40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96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96"/>
      <c r="BM464" s="96"/>
      <c r="BN464" s="96"/>
      <c r="BO464" s="96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96"/>
      <c r="CA464" s="96"/>
      <c r="CB464" s="96"/>
      <c r="CC464" s="96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96"/>
      <c r="CO464" s="96"/>
      <c r="CP464" s="96"/>
      <c r="CQ464" s="96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96"/>
      <c r="DC464" s="96"/>
      <c r="DD464" s="96"/>
      <c r="DE464" s="96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96"/>
      <c r="DQ464" s="96"/>
      <c r="DR464" s="96"/>
      <c r="DS464" s="96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96"/>
      <c r="EE464" s="96"/>
      <c r="EF464" s="96"/>
      <c r="EG464" s="96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96"/>
      <c r="ES464" s="96"/>
      <c r="ET464" s="96"/>
      <c r="EU464" s="96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96"/>
      <c r="FG464" s="96"/>
      <c r="FH464" s="96"/>
      <c r="FI464" s="96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96"/>
      <c r="FU464" s="96"/>
      <c r="FV464" s="96"/>
      <c r="FW464" s="96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96"/>
      <c r="GI464" s="96"/>
      <c r="GJ464" s="96"/>
      <c r="GK464" s="96"/>
      <c r="GL464" s="96"/>
      <c r="GM464" s="96"/>
      <c r="GN464" s="96"/>
      <c r="GO464" s="96"/>
    </row>
    <row r="465" spans="1:197" ht="15.75" hidden="1" customHeight="1">
      <c r="A465" s="339"/>
      <c r="B465" s="356"/>
      <c r="C465" s="341"/>
      <c r="D465" s="341"/>
      <c r="E465" s="463"/>
      <c r="F465" s="374"/>
      <c r="G465" s="340"/>
      <c r="H465" s="90"/>
      <c r="I465" s="64" t="s">
        <v>26</v>
      </c>
      <c r="J465" s="62"/>
      <c r="K465" s="62"/>
      <c r="L465" s="65">
        <f t="shared" ref="L465:O465" si="135">SUM(L461:L464)</f>
        <v>0</v>
      </c>
      <c r="M465" s="65">
        <f t="shared" si="135"/>
        <v>0</v>
      </c>
      <c r="N465" s="65">
        <f t="shared" si="135"/>
        <v>0</v>
      </c>
      <c r="O465" s="65">
        <f t="shared" si="135"/>
        <v>0</v>
      </c>
      <c r="P465" s="65"/>
      <c r="Q465" s="65"/>
      <c r="R465" s="65"/>
      <c r="S465" s="65"/>
      <c r="T465" s="65"/>
      <c r="U465" s="65"/>
      <c r="V465" s="65"/>
      <c r="W465" s="361"/>
      <c r="X465" s="40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96"/>
      <c r="CA465" s="96"/>
      <c r="CB465" s="96"/>
      <c r="CC465" s="96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96"/>
      <c r="CO465" s="96"/>
      <c r="CP465" s="96"/>
      <c r="CQ465" s="96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96"/>
      <c r="DC465" s="96"/>
      <c r="DD465" s="96"/>
      <c r="DE465" s="96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96"/>
      <c r="DQ465" s="96"/>
      <c r="DR465" s="96"/>
      <c r="DS465" s="96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96"/>
      <c r="EE465" s="96"/>
      <c r="EF465" s="96"/>
      <c r="EG465" s="96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96"/>
      <c r="ES465" s="96"/>
      <c r="ET465" s="96"/>
      <c r="EU465" s="96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96"/>
      <c r="FG465" s="96"/>
      <c r="FH465" s="96"/>
      <c r="FI465" s="96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96"/>
      <c r="FU465" s="96"/>
      <c r="FV465" s="96"/>
      <c r="FW465" s="96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96"/>
      <c r="GI465" s="96"/>
      <c r="GJ465" s="96"/>
      <c r="GK465" s="96"/>
      <c r="GL465" s="96"/>
      <c r="GM465" s="96"/>
      <c r="GN465" s="96"/>
      <c r="GO465" s="96"/>
    </row>
    <row r="466" spans="1:197" ht="15" hidden="1" customHeight="1">
      <c r="A466" s="339">
        <v>41</v>
      </c>
      <c r="B466" s="355" t="s">
        <v>146</v>
      </c>
      <c r="C466" s="341">
        <v>2019</v>
      </c>
      <c r="D466" s="341">
        <v>2022</v>
      </c>
      <c r="E466" s="463" t="s">
        <v>27</v>
      </c>
      <c r="F466" s="374">
        <f>W466</f>
        <v>0</v>
      </c>
      <c r="G466" s="340">
        <v>60016</v>
      </c>
      <c r="H466" s="90"/>
      <c r="I466" s="58" t="s">
        <v>28</v>
      </c>
      <c r="J466" s="65"/>
      <c r="K466" s="65"/>
      <c r="L466" s="84"/>
      <c r="M466" s="84"/>
      <c r="N466" s="84"/>
      <c r="O466" s="62"/>
      <c r="P466" s="62"/>
      <c r="Q466" s="62"/>
      <c r="R466" s="62"/>
      <c r="S466" s="62"/>
      <c r="T466" s="62"/>
      <c r="U466" s="62"/>
      <c r="V466" s="62"/>
      <c r="W466" s="361">
        <f>SUM(L470:V470)</f>
        <v>0</v>
      </c>
      <c r="X466" s="40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96"/>
      <c r="CA466" s="96"/>
      <c r="CB466" s="96"/>
      <c r="CC466" s="96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96"/>
      <c r="CO466" s="96"/>
      <c r="CP466" s="96"/>
      <c r="CQ466" s="96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96"/>
      <c r="DC466" s="96"/>
      <c r="DD466" s="96"/>
      <c r="DE466" s="96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96"/>
      <c r="DQ466" s="96"/>
      <c r="DR466" s="96"/>
      <c r="DS466" s="96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96"/>
      <c r="EE466" s="96"/>
      <c r="EF466" s="96"/>
      <c r="EG466" s="96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96"/>
      <c r="ES466" s="96"/>
      <c r="ET466" s="96"/>
      <c r="EU466" s="96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96"/>
      <c r="FG466" s="96"/>
      <c r="FH466" s="96"/>
      <c r="FI466" s="96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96"/>
      <c r="FU466" s="96"/>
      <c r="FV466" s="96"/>
      <c r="FW466" s="96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96"/>
      <c r="GI466" s="96"/>
      <c r="GJ466" s="96"/>
      <c r="GK466" s="96"/>
      <c r="GL466" s="96"/>
      <c r="GM466" s="96"/>
      <c r="GN466" s="96"/>
      <c r="GO466" s="96"/>
    </row>
    <row r="467" spans="1:197" ht="15" hidden="1" customHeight="1">
      <c r="A467" s="339"/>
      <c r="B467" s="356"/>
      <c r="C467" s="341"/>
      <c r="D467" s="341"/>
      <c r="E467" s="463"/>
      <c r="F467" s="374"/>
      <c r="G467" s="340"/>
      <c r="H467" s="90"/>
      <c r="I467" s="61" t="s">
        <v>31</v>
      </c>
      <c r="J467" s="65"/>
      <c r="K467" s="65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361"/>
      <c r="X467" s="40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96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96"/>
      <c r="BM467" s="96"/>
      <c r="BN467" s="96"/>
      <c r="BO467" s="96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96"/>
      <c r="CA467" s="96"/>
      <c r="CB467" s="96"/>
      <c r="CC467" s="96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96"/>
      <c r="CO467" s="96"/>
      <c r="CP467" s="96"/>
      <c r="CQ467" s="96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96"/>
      <c r="DC467" s="96"/>
      <c r="DD467" s="96"/>
      <c r="DE467" s="96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96"/>
      <c r="DQ467" s="96"/>
      <c r="DR467" s="96"/>
      <c r="DS467" s="96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96"/>
      <c r="EE467" s="96"/>
      <c r="EF467" s="96"/>
      <c r="EG467" s="96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96"/>
      <c r="ES467" s="96"/>
      <c r="ET467" s="96"/>
      <c r="EU467" s="96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96"/>
      <c r="FG467" s="96"/>
      <c r="FH467" s="96"/>
      <c r="FI467" s="96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96"/>
      <c r="FU467" s="96"/>
      <c r="FV467" s="96"/>
      <c r="FW467" s="96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96"/>
      <c r="GI467" s="96"/>
      <c r="GJ467" s="96"/>
      <c r="GK467" s="96"/>
      <c r="GL467" s="96"/>
      <c r="GM467" s="96"/>
      <c r="GN467" s="96"/>
      <c r="GO467" s="96"/>
    </row>
    <row r="468" spans="1:197" ht="15" hidden="1" customHeight="1">
      <c r="A468" s="339"/>
      <c r="B468" s="356"/>
      <c r="C468" s="341"/>
      <c r="D468" s="341"/>
      <c r="E468" s="463"/>
      <c r="F468" s="374"/>
      <c r="G468" s="340"/>
      <c r="H468" s="90"/>
      <c r="I468" s="61" t="s">
        <v>30</v>
      </c>
      <c r="J468" s="65"/>
      <c r="K468" s="65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361"/>
      <c r="X468" s="40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96"/>
      <c r="CA468" s="96"/>
      <c r="CB468" s="96"/>
      <c r="CC468" s="96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96"/>
      <c r="CO468" s="96"/>
      <c r="CP468" s="96"/>
      <c r="CQ468" s="96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96"/>
      <c r="DC468" s="96"/>
      <c r="DD468" s="96"/>
      <c r="DE468" s="96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96"/>
      <c r="DQ468" s="96"/>
      <c r="DR468" s="96"/>
      <c r="DS468" s="96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96"/>
      <c r="EE468" s="96"/>
      <c r="EF468" s="96"/>
      <c r="EG468" s="96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96"/>
      <c r="ES468" s="96"/>
      <c r="ET468" s="96"/>
      <c r="EU468" s="96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96"/>
      <c r="FG468" s="96"/>
      <c r="FH468" s="96"/>
      <c r="FI468" s="96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96"/>
      <c r="FU468" s="96"/>
      <c r="FV468" s="96"/>
      <c r="FW468" s="96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96"/>
      <c r="GI468" s="96"/>
      <c r="GJ468" s="96"/>
      <c r="GK468" s="96"/>
      <c r="GL468" s="96"/>
      <c r="GM468" s="96"/>
      <c r="GN468" s="96"/>
      <c r="GO468" s="96"/>
    </row>
    <row r="469" spans="1:197" ht="13.5" hidden="1" customHeight="1">
      <c r="A469" s="339"/>
      <c r="B469" s="356"/>
      <c r="C469" s="341"/>
      <c r="D469" s="341"/>
      <c r="E469" s="463"/>
      <c r="F469" s="374"/>
      <c r="G469" s="340"/>
      <c r="H469" s="90">
        <v>6050</v>
      </c>
      <c r="I469" s="61" t="s">
        <v>70</v>
      </c>
      <c r="J469" s="65"/>
      <c r="K469" s="65"/>
      <c r="L469" s="84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361"/>
      <c r="X469" s="40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96"/>
      <c r="CA469" s="96"/>
      <c r="CB469" s="96"/>
      <c r="CC469" s="96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96"/>
      <c r="CO469" s="96"/>
      <c r="CP469" s="96"/>
      <c r="CQ469" s="96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96"/>
      <c r="DC469" s="96"/>
      <c r="DD469" s="96"/>
      <c r="DE469" s="96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96"/>
      <c r="DQ469" s="96"/>
      <c r="DR469" s="96"/>
      <c r="DS469" s="96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96"/>
      <c r="EE469" s="96"/>
      <c r="EF469" s="96"/>
      <c r="EG469" s="96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96"/>
      <c r="ES469" s="96"/>
      <c r="ET469" s="96"/>
      <c r="EU469" s="96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96"/>
      <c r="FG469" s="96"/>
      <c r="FH469" s="96"/>
      <c r="FI469" s="96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96"/>
      <c r="FU469" s="96"/>
      <c r="FV469" s="96"/>
      <c r="FW469" s="96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96"/>
      <c r="GI469" s="96"/>
      <c r="GJ469" s="96"/>
      <c r="GK469" s="96"/>
      <c r="GL469" s="96"/>
      <c r="GM469" s="96"/>
      <c r="GN469" s="96"/>
      <c r="GO469" s="96"/>
    </row>
    <row r="470" spans="1:197" ht="18" hidden="1" customHeight="1">
      <c r="A470" s="339"/>
      <c r="B470" s="356"/>
      <c r="C470" s="341"/>
      <c r="D470" s="341"/>
      <c r="E470" s="463"/>
      <c r="F470" s="374"/>
      <c r="G470" s="340"/>
      <c r="H470" s="90"/>
      <c r="I470" s="64" t="s">
        <v>26</v>
      </c>
      <c r="J470" s="65"/>
      <c r="K470" s="65"/>
      <c r="L470" s="65">
        <f t="shared" ref="L470:O470" si="136">SUM(L466:L469)</f>
        <v>0</v>
      </c>
      <c r="M470" s="65">
        <f t="shared" si="136"/>
        <v>0</v>
      </c>
      <c r="N470" s="65">
        <f t="shared" si="136"/>
        <v>0</v>
      </c>
      <c r="O470" s="65">
        <f t="shared" si="136"/>
        <v>0</v>
      </c>
      <c r="P470" s="65"/>
      <c r="Q470" s="65"/>
      <c r="R470" s="65"/>
      <c r="S470" s="65"/>
      <c r="T470" s="65"/>
      <c r="U470" s="65"/>
      <c r="V470" s="65"/>
      <c r="W470" s="361"/>
      <c r="X470" s="40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96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96"/>
      <c r="BM470" s="96"/>
      <c r="BN470" s="96"/>
      <c r="BO470" s="96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96"/>
      <c r="CA470" s="96"/>
      <c r="CB470" s="96"/>
      <c r="CC470" s="96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96"/>
      <c r="CO470" s="96"/>
      <c r="CP470" s="96"/>
      <c r="CQ470" s="96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96"/>
      <c r="DC470" s="96"/>
      <c r="DD470" s="96"/>
      <c r="DE470" s="96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96"/>
      <c r="DQ470" s="96"/>
      <c r="DR470" s="96"/>
      <c r="DS470" s="96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96"/>
      <c r="EE470" s="96"/>
      <c r="EF470" s="96"/>
      <c r="EG470" s="96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96"/>
      <c r="ES470" s="96"/>
      <c r="ET470" s="96"/>
      <c r="EU470" s="96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96"/>
      <c r="FG470" s="96"/>
      <c r="FH470" s="96"/>
      <c r="FI470" s="96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96"/>
      <c r="FU470" s="96"/>
      <c r="FV470" s="96"/>
      <c r="FW470" s="96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96"/>
      <c r="GI470" s="96"/>
      <c r="GJ470" s="96"/>
      <c r="GK470" s="96"/>
      <c r="GL470" s="96"/>
      <c r="GM470" s="96"/>
      <c r="GN470" s="96"/>
      <c r="GO470" s="96"/>
    </row>
    <row r="471" spans="1:197" ht="17.25" hidden="1" customHeight="1">
      <c r="A471" s="339">
        <v>43</v>
      </c>
      <c r="B471" s="355" t="s">
        <v>108</v>
      </c>
      <c r="C471" s="425">
        <v>2017</v>
      </c>
      <c r="D471" s="425">
        <v>2025</v>
      </c>
      <c r="E471" s="347" t="s">
        <v>27</v>
      </c>
      <c r="F471" s="395">
        <f>W471</f>
        <v>0</v>
      </c>
      <c r="G471" s="370">
        <v>60016</v>
      </c>
      <c r="H471" s="91">
        <v>6050</v>
      </c>
      <c r="I471" s="105" t="s">
        <v>28</v>
      </c>
      <c r="J471" s="102"/>
      <c r="K471" s="102"/>
      <c r="L471" s="100"/>
      <c r="M471" s="100"/>
      <c r="N471" s="100"/>
      <c r="O471" s="100"/>
      <c r="P471" s="98"/>
      <c r="Q471" s="98"/>
      <c r="R471" s="98"/>
      <c r="S471" s="98"/>
      <c r="T471" s="98"/>
      <c r="U471" s="98"/>
      <c r="V471" s="98"/>
      <c r="W471" s="362">
        <f>SUM(L475:V475)</f>
        <v>0</v>
      </c>
      <c r="X471" s="40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  <c r="BO471" s="147"/>
      <c r="BP471" s="147"/>
      <c r="BQ471" s="147"/>
      <c r="BR471" s="147"/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/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  <c r="CQ471" s="147"/>
      <c r="CR471" s="147"/>
      <c r="CS471" s="147"/>
      <c r="CT471" s="147"/>
      <c r="CU471" s="147"/>
      <c r="CV471" s="147"/>
      <c r="CW471" s="147"/>
      <c r="CX471" s="147"/>
      <c r="CY471" s="147"/>
      <c r="CZ471" s="147"/>
      <c r="DA471" s="147"/>
      <c r="DB471" s="147"/>
      <c r="DC471" s="147"/>
      <c r="DD471" s="147"/>
      <c r="DE471" s="147"/>
      <c r="DF471" s="147"/>
      <c r="DG471" s="147"/>
      <c r="DH471" s="147"/>
      <c r="DI471" s="147"/>
      <c r="DJ471" s="147"/>
      <c r="DK471" s="147"/>
      <c r="DL471" s="147"/>
      <c r="DM471" s="147"/>
      <c r="DN471" s="147"/>
      <c r="DO471" s="147"/>
      <c r="DP471" s="147"/>
      <c r="DQ471" s="147"/>
      <c r="DR471" s="147"/>
      <c r="DS471" s="147"/>
      <c r="DT471" s="147"/>
      <c r="DU471" s="147"/>
      <c r="DV471" s="147"/>
      <c r="DW471" s="147"/>
      <c r="DX471" s="147"/>
      <c r="DY471" s="147"/>
      <c r="DZ471" s="147"/>
      <c r="EA471" s="147"/>
      <c r="EB471" s="147"/>
      <c r="EC471" s="147"/>
      <c r="ED471" s="147"/>
      <c r="EE471" s="147"/>
      <c r="EF471" s="147"/>
      <c r="EG471" s="147"/>
      <c r="EH471" s="147"/>
      <c r="EI471" s="147"/>
      <c r="EJ471" s="147"/>
      <c r="EK471" s="147"/>
      <c r="EL471" s="147"/>
      <c r="EM471" s="147"/>
      <c r="EN471" s="147"/>
      <c r="EO471" s="147"/>
      <c r="EP471" s="147"/>
      <c r="EQ471" s="147"/>
      <c r="ER471" s="147"/>
      <c r="ES471" s="147"/>
      <c r="ET471" s="147"/>
      <c r="EU471" s="147"/>
      <c r="EV471" s="147"/>
      <c r="EW471" s="147"/>
      <c r="EX471" s="147"/>
      <c r="EY471" s="147"/>
      <c r="EZ471" s="147"/>
      <c r="FA471" s="147"/>
      <c r="FB471" s="147"/>
      <c r="FC471" s="147"/>
      <c r="FD471" s="147"/>
      <c r="FE471" s="147"/>
      <c r="FF471" s="147"/>
      <c r="FG471" s="147"/>
      <c r="FH471" s="147"/>
      <c r="FI471" s="147"/>
      <c r="FJ471" s="147"/>
      <c r="FK471" s="147"/>
      <c r="FL471" s="147"/>
      <c r="FM471" s="147"/>
      <c r="FN471" s="147"/>
      <c r="FO471" s="147"/>
      <c r="FP471" s="147"/>
      <c r="FQ471" s="147"/>
      <c r="FR471" s="147"/>
      <c r="FS471" s="147"/>
      <c r="FT471" s="147"/>
      <c r="FU471" s="147"/>
      <c r="FV471" s="147"/>
      <c r="FW471" s="147"/>
      <c r="FX471" s="147"/>
      <c r="FY471" s="147"/>
      <c r="FZ471" s="147"/>
      <c r="GA471" s="147"/>
      <c r="GB471" s="147"/>
      <c r="GC471" s="147"/>
      <c r="GD471" s="147"/>
      <c r="GE471" s="147"/>
      <c r="GF471" s="147"/>
      <c r="GG471" s="147"/>
      <c r="GH471" s="147"/>
      <c r="GI471" s="147"/>
      <c r="GJ471" s="147"/>
      <c r="GK471" s="147"/>
      <c r="GL471" s="147"/>
      <c r="GM471" s="147"/>
      <c r="GN471" s="147"/>
      <c r="GO471" s="96"/>
    </row>
    <row r="472" spans="1:197" ht="15.75" hidden="1" customHeight="1">
      <c r="A472" s="339"/>
      <c r="B472" s="356"/>
      <c r="C472" s="425"/>
      <c r="D472" s="425"/>
      <c r="E472" s="347"/>
      <c r="F472" s="395"/>
      <c r="G472" s="370"/>
      <c r="H472" s="91"/>
      <c r="I472" s="97" t="s">
        <v>31</v>
      </c>
      <c r="J472" s="102"/>
      <c r="K472" s="10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362"/>
      <c r="X472" s="40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  <c r="BO472" s="147"/>
      <c r="BP472" s="147"/>
      <c r="BQ472" s="147"/>
      <c r="BR472" s="147"/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/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  <c r="CQ472" s="147"/>
      <c r="CR472" s="147"/>
      <c r="CS472" s="147"/>
      <c r="CT472" s="147"/>
      <c r="CU472" s="147"/>
      <c r="CV472" s="147"/>
      <c r="CW472" s="147"/>
      <c r="CX472" s="147"/>
      <c r="CY472" s="147"/>
      <c r="CZ472" s="147"/>
      <c r="DA472" s="147"/>
      <c r="DB472" s="147"/>
      <c r="DC472" s="147"/>
      <c r="DD472" s="147"/>
      <c r="DE472" s="147"/>
      <c r="DF472" s="147"/>
      <c r="DG472" s="147"/>
      <c r="DH472" s="147"/>
      <c r="DI472" s="147"/>
      <c r="DJ472" s="147"/>
      <c r="DK472" s="147"/>
      <c r="DL472" s="147"/>
      <c r="DM472" s="147"/>
      <c r="DN472" s="147"/>
      <c r="DO472" s="147"/>
      <c r="DP472" s="147"/>
      <c r="DQ472" s="147"/>
      <c r="DR472" s="147"/>
      <c r="DS472" s="147"/>
      <c r="DT472" s="147"/>
      <c r="DU472" s="147"/>
      <c r="DV472" s="147"/>
      <c r="DW472" s="147"/>
      <c r="DX472" s="147"/>
      <c r="DY472" s="147"/>
      <c r="DZ472" s="147"/>
      <c r="EA472" s="147"/>
      <c r="EB472" s="147"/>
      <c r="EC472" s="147"/>
      <c r="ED472" s="147"/>
      <c r="EE472" s="147"/>
      <c r="EF472" s="147"/>
      <c r="EG472" s="147"/>
      <c r="EH472" s="147"/>
      <c r="EI472" s="147"/>
      <c r="EJ472" s="147"/>
      <c r="EK472" s="147"/>
      <c r="EL472" s="147"/>
      <c r="EM472" s="147"/>
      <c r="EN472" s="147"/>
      <c r="EO472" s="147"/>
      <c r="EP472" s="147"/>
      <c r="EQ472" s="147"/>
      <c r="ER472" s="147"/>
      <c r="ES472" s="147"/>
      <c r="ET472" s="147"/>
      <c r="EU472" s="147"/>
      <c r="EV472" s="147"/>
      <c r="EW472" s="147"/>
      <c r="EX472" s="147"/>
      <c r="EY472" s="147"/>
      <c r="EZ472" s="147"/>
      <c r="FA472" s="147"/>
      <c r="FB472" s="147"/>
      <c r="FC472" s="147"/>
      <c r="FD472" s="147"/>
      <c r="FE472" s="147"/>
      <c r="FF472" s="147"/>
      <c r="FG472" s="147"/>
      <c r="FH472" s="147"/>
      <c r="FI472" s="147"/>
      <c r="FJ472" s="147"/>
      <c r="FK472" s="147"/>
      <c r="FL472" s="147"/>
      <c r="FM472" s="147"/>
      <c r="FN472" s="147"/>
      <c r="FO472" s="147"/>
      <c r="FP472" s="147"/>
      <c r="FQ472" s="147"/>
      <c r="FR472" s="147"/>
      <c r="FS472" s="147"/>
      <c r="FT472" s="147"/>
      <c r="FU472" s="147"/>
      <c r="FV472" s="147"/>
      <c r="FW472" s="147"/>
      <c r="FX472" s="147"/>
      <c r="FY472" s="147"/>
      <c r="FZ472" s="147"/>
      <c r="GA472" s="147"/>
      <c r="GB472" s="147"/>
      <c r="GC472" s="147"/>
      <c r="GD472" s="147"/>
      <c r="GE472" s="147"/>
      <c r="GF472" s="147"/>
      <c r="GG472" s="147"/>
      <c r="GH472" s="147"/>
      <c r="GI472" s="147"/>
      <c r="GJ472" s="147"/>
      <c r="GK472" s="147"/>
      <c r="GL472" s="147"/>
      <c r="GM472" s="147"/>
      <c r="GN472" s="147"/>
      <c r="GO472" s="96"/>
    </row>
    <row r="473" spans="1:197" ht="15.75" hidden="1" customHeight="1">
      <c r="A473" s="339"/>
      <c r="B473" s="356"/>
      <c r="C473" s="425"/>
      <c r="D473" s="425"/>
      <c r="E473" s="347"/>
      <c r="F473" s="395"/>
      <c r="G473" s="370"/>
      <c r="H473" s="91"/>
      <c r="I473" s="97" t="s">
        <v>30</v>
      </c>
      <c r="J473" s="102"/>
      <c r="K473" s="10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362"/>
      <c r="X473" s="40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/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/>
      <c r="CQ473" s="147"/>
      <c r="CR473" s="147"/>
      <c r="CS473" s="147"/>
      <c r="CT473" s="147"/>
      <c r="CU473" s="147"/>
      <c r="CV473" s="147"/>
      <c r="CW473" s="147"/>
      <c r="CX473" s="147"/>
      <c r="CY473" s="147"/>
      <c r="CZ473" s="147"/>
      <c r="DA473" s="147"/>
      <c r="DB473" s="147"/>
      <c r="DC473" s="147"/>
      <c r="DD473" s="147"/>
      <c r="DE473" s="147"/>
      <c r="DF473" s="147"/>
      <c r="DG473" s="147"/>
      <c r="DH473" s="147"/>
      <c r="DI473" s="147"/>
      <c r="DJ473" s="147"/>
      <c r="DK473" s="147"/>
      <c r="DL473" s="147"/>
      <c r="DM473" s="147"/>
      <c r="DN473" s="147"/>
      <c r="DO473" s="147"/>
      <c r="DP473" s="147"/>
      <c r="DQ473" s="147"/>
      <c r="DR473" s="147"/>
      <c r="DS473" s="147"/>
      <c r="DT473" s="147"/>
      <c r="DU473" s="147"/>
      <c r="DV473" s="147"/>
      <c r="DW473" s="147"/>
      <c r="DX473" s="147"/>
      <c r="DY473" s="147"/>
      <c r="DZ473" s="147"/>
      <c r="EA473" s="147"/>
      <c r="EB473" s="147"/>
      <c r="EC473" s="147"/>
      <c r="ED473" s="147"/>
      <c r="EE473" s="147"/>
      <c r="EF473" s="147"/>
      <c r="EG473" s="147"/>
      <c r="EH473" s="147"/>
      <c r="EI473" s="147"/>
      <c r="EJ473" s="147"/>
      <c r="EK473" s="147"/>
      <c r="EL473" s="147"/>
      <c r="EM473" s="147"/>
      <c r="EN473" s="147"/>
      <c r="EO473" s="147"/>
      <c r="EP473" s="147"/>
      <c r="EQ473" s="147"/>
      <c r="ER473" s="147"/>
      <c r="ES473" s="147"/>
      <c r="ET473" s="147"/>
      <c r="EU473" s="147"/>
      <c r="EV473" s="147"/>
      <c r="EW473" s="147"/>
      <c r="EX473" s="147"/>
      <c r="EY473" s="147"/>
      <c r="EZ473" s="147"/>
      <c r="FA473" s="147"/>
      <c r="FB473" s="147"/>
      <c r="FC473" s="147"/>
      <c r="FD473" s="147"/>
      <c r="FE473" s="147"/>
      <c r="FF473" s="147"/>
      <c r="FG473" s="147"/>
      <c r="FH473" s="147"/>
      <c r="FI473" s="147"/>
      <c r="FJ473" s="147"/>
      <c r="FK473" s="147"/>
      <c r="FL473" s="147"/>
      <c r="FM473" s="147"/>
      <c r="FN473" s="147"/>
      <c r="FO473" s="147"/>
      <c r="FP473" s="147"/>
      <c r="FQ473" s="147"/>
      <c r="FR473" s="147"/>
      <c r="FS473" s="147"/>
      <c r="FT473" s="147"/>
      <c r="FU473" s="147"/>
      <c r="FV473" s="147"/>
      <c r="FW473" s="147"/>
      <c r="FX473" s="147"/>
      <c r="FY473" s="147"/>
      <c r="FZ473" s="147"/>
      <c r="GA473" s="147"/>
      <c r="GB473" s="147"/>
      <c r="GC473" s="147"/>
      <c r="GD473" s="147"/>
      <c r="GE473" s="147"/>
      <c r="GF473" s="147"/>
      <c r="GG473" s="147"/>
      <c r="GH473" s="147"/>
      <c r="GI473" s="147"/>
      <c r="GJ473" s="147"/>
      <c r="GK473" s="147"/>
      <c r="GL473" s="147"/>
      <c r="GM473" s="147"/>
      <c r="GN473" s="147"/>
      <c r="GO473" s="96"/>
    </row>
    <row r="474" spans="1:197" ht="15.75" hidden="1" customHeight="1">
      <c r="A474" s="339"/>
      <c r="B474" s="356"/>
      <c r="C474" s="425"/>
      <c r="D474" s="425"/>
      <c r="E474" s="347"/>
      <c r="F474" s="395"/>
      <c r="G474" s="370"/>
      <c r="H474" s="91">
        <v>6050</v>
      </c>
      <c r="I474" s="97" t="s">
        <v>119</v>
      </c>
      <c r="J474" s="102"/>
      <c r="K474" s="102"/>
      <c r="L474" s="100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362"/>
      <c r="X474" s="40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/>
      <c r="CB474" s="147"/>
      <c r="CC474" s="147"/>
      <c r="CD474" s="147"/>
      <c r="CE474" s="147"/>
      <c r="CF474" s="147"/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/>
      <c r="CQ474" s="147"/>
      <c r="CR474" s="147"/>
      <c r="CS474" s="147"/>
      <c r="CT474" s="147"/>
      <c r="CU474" s="147"/>
      <c r="CV474" s="147"/>
      <c r="CW474" s="147"/>
      <c r="CX474" s="147"/>
      <c r="CY474" s="147"/>
      <c r="CZ474" s="147"/>
      <c r="DA474" s="147"/>
      <c r="DB474" s="147"/>
      <c r="DC474" s="147"/>
      <c r="DD474" s="147"/>
      <c r="DE474" s="147"/>
      <c r="DF474" s="147"/>
      <c r="DG474" s="147"/>
      <c r="DH474" s="147"/>
      <c r="DI474" s="147"/>
      <c r="DJ474" s="147"/>
      <c r="DK474" s="147"/>
      <c r="DL474" s="147"/>
      <c r="DM474" s="147"/>
      <c r="DN474" s="147"/>
      <c r="DO474" s="147"/>
      <c r="DP474" s="147"/>
      <c r="DQ474" s="147"/>
      <c r="DR474" s="147"/>
      <c r="DS474" s="147"/>
      <c r="DT474" s="147"/>
      <c r="DU474" s="147"/>
      <c r="DV474" s="147"/>
      <c r="DW474" s="147"/>
      <c r="DX474" s="147"/>
      <c r="DY474" s="147"/>
      <c r="DZ474" s="147"/>
      <c r="EA474" s="147"/>
      <c r="EB474" s="147"/>
      <c r="EC474" s="147"/>
      <c r="ED474" s="147"/>
      <c r="EE474" s="147"/>
      <c r="EF474" s="147"/>
      <c r="EG474" s="147"/>
      <c r="EH474" s="147"/>
      <c r="EI474" s="147"/>
      <c r="EJ474" s="147"/>
      <c r="EK474" s="147"/>
      <c r="EL474" s="147"/>
      <c r="EM474" s="147"/>
      <c r="EN474" s="147"/>
      <c r="EO474" s="147"/>
      <c r="EP474" s="147"/>
      <c r="EQ474" s="147"/>
      <c r="ER474" s="147"/>
      <c r="ES474" s="147"/>
      <c r="ET474" s="147"/>
      <c r="EU474" s="147"/>
      <c r="EV474" s="147"/>
      <c r="EW474" s="147"/>
      <c r="EX474" s="147"/>
      <c r="EY474" s="147"/>
      <c r="EZ474" s="147"/>
      <c r="FA474" s="147"/>
      <c r="FB474" s="147"/>
      <c r="FC474" s="147"/>
      <c r="FD474" s="147"/>
      <c r="FE474" s="147"/>
      <c r="FF474" s="147"/>
      <c r="FG474" s="147"/>
      <c r="FH474" s="147"/>
      <c r="FI474" s="147"/>
      <c r="FJ474" s="147"/>
      <c r="FK474" s="147"/>
      <c r="FL474" s="147"/>
      <c r="FM474" s="147"/>
      <c r="FN474" s="147"/>
      <c r="FO474" s="147"/>
      <c r="FP474" s="147"/>
      <c r="FQ474" s="147"/>
      <c r="FR474" s="147"/>
      <c r="FS474" s="147"/>
      <c r="FT474" s="147"/>
      <c r="FU474" s="147"/>
      <c r="FV474" s="147"/>
      <c r="FW474" s="147"/>
      <c r="FX474" s="147"/>
      <c r="FY474" s="147"/>
      <c r="FZ474" s="147"/>
      <c r="GA474" s="147"/>
      <c r="GB474" s="147"/>
      <c r="GC474" s="147"/>
      <c r="GD474" s="147"/>
      <c r="GE474" s="147"/>
      <c r="GF474" s="147"/>
      <c r="GG474" s="147"/>
      <c r="GH474" s="147"/>
      <c r="GI474" s="147"/>
      <c r="GJ474" s="147"/>
      <c r="GK474" s="147"/>
      <c r="GL474" s="147"/>
      <c r="GM474" s="147"/>
      <c r="GN474" s="147"/>
      <c r="GO474" s="96"/>
    </row>
    <row r="475" spans="1:197" ht="15.75" hidden="1" customHeight="1">
      <c r="A475" s="339"/>
      <c r="B475" s="356"/>
      <c r="C475" s="425"/>
      <c r="D475" s="425"/>
      <c r="E475" s="347"/>
      <c r="F475" s="395"/>
      <c r="G475" s="370"/>
      <c r="H475" s="91"/>
      <c r="I475" s="101" t="s">
        <v>26</v>
      </c>
      <c r="J475" s="102"/>
      <c r="K475" s="102"/>
      <c r="L475" s="102">
        <f t="shared" ref="L475:O475" si="137">SUM(L471:L474)</f>
        <v>0</v>
      </c>
      <c r="M475" s="102">
        <f t="shared" si="137"/>
        <v>0</v>
      </c>
      <c r="N475" s="102">
        <f t="shared" si="137"/>
        <v>0</v>
      </c>
      <c r="O475" s="102">
        <f t="shared" si="137"/>
        <v>0</v>
      </c>
      <c r="P475" s="102"/>
      <c r="Q475" s="102"/>
      <c r="R475" s="102"/>
      <c r="S475" s="102"/>
      <c r="T475" s="102"/>
      <c r="U475" s="102"/>
      <c r="V475" s="102"/>
      <c r="W475" s="362"/>
      <c r="X475" s="40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/>
      <c r="CB475" s="147"/>
      <c r="CC475" s="147"/>
      <c r="CD475" s="147"/>
      <c r="CE475" s="147"/>
      <c r="CF475" s="147"/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/>
      <c r="CQ475" s="147"/>
      <c r="CR475" s="147"/>
      <c r="CS475" s="147"/>
      <c r="CT475" s="147"/>
      <c r="CU475" s="147"/>
      <c r="CV475" s="147"/>
      <c r="CW475" s="147"/>
      <c r="CX475" s="147"/>
      <c r="CY475" s="147"/>
      <c r="CZ475" s="147"/>
      <c r="DA475" s="147"/>
      <c r="DB475" s="147"/>
      <c r="DC475" s="147"/>
      <c r="DD475" s="147"/>
      <c r="DE475" s="147"/>
      <c r="DF475" s="147"/>
      <c r="DG475" s="147"/>
      <c r="DH475" s="147"/>
      <c r="DI475" s="147"/>
      <c r="DJ475" s="147"/>
      <c r="DK475" s="147"/>
      <c r="DL475" s="147"/>
      <c r="DM475" s="147"/>
      <c r="DN475" s="147"/>
      <c r="DO475" s="147"/>
      <c r="DP475" s="147"/>
      <c r="DQ475" s="147"/>
      <c r="DR475" s="147"/>
      <c r="DS475" s="147"/>
      <c r="DT475" s="147"/>
      <c r="DU475" s="147"/>
      <c r="DV475" s="147"/>
      <c r="DW475" s="147"/>
      <c r="DX475" s="147"/>
      <c r="DY475" s="147"/>
      <c r="DZ475" s="147"/>
      <c r="EA475" s="147"/>
      <c r="EB475" s="147"/>
      <c r="EC475" s="147"/>
      <c r="ED475" s="147"/>
      <c r="EE475" s="147"/>
      <c r="EF475" s="147"/>
      <c r="EG475" s="147"/>
      <c r="EH475" s="147"/>
      <c r="EI475" s="147"/>
      <c r="EJ475" s="147"/>
      <c r="EK475" s="147"/>
      <c r="EL475" s="147"/>
      <c r="EM475" s="147"/>
      <c r="EN475" s="147"/>
      <c r="EO475" s="147"/>
      <c r="EP475" s="147"/>
      <c r="EQ475" s="147"/>
      <c r="ER475" s="147"/>
      <c r="ES475" s="147"/>
      <c r="ET475" s="147"/>
      <c r="EU475" s="147"/>
      <c r="EV475" s="147"/>
      <c r="EW475" s="147"/>
      <c r="EX475" s="147"/>
      <c r="EY475" s="147"/>
      <c r="EZ475" s="147"/>
      <c r="FA475" s="147"/>
      <c r="FB475" s="147"/>
      <c r="FC475" s="147"/>
      <c r="FD475" s="147"/>
      <c r="FE475" s="147"/>
      <c r="FF475" s="147"/>
      <c r="FG475" s="147"/>
      <c r="FH475" s="147"/>
      <c r="FI475" s="147"/>
      <c r="FJ475" s="147"/>
      <c r="FK475" s="147"/>
      <c r="FL475" s="147"/>
      <c r="FM475" s="147"/>
      <c r="FN475" s="147"/>
      <c r="FO475" s="147"/>
      <c r="FP475" s="147"/>
      <c r="FQ475" s="147"/>
      <c r="FR475" s="147"/>
      <c r="FS475" s="147"/>
      <c r="FT475" s="147"/>
      <c r="FU475" s="147"/>
      <c r="FV475" s="147"/>
      <c r="FW475" s="147"/>
      <c r="FX475" s="147"/>
      <c r="FY475" s="147"/>
      <c r="FZ475" s="147"/>
      <c r="GA475" s="147"/>
      <c r="GB475" s="147"/>
      <c r="GC475" s="147"/>
      <c r="GD475" s="147"/>
      <c r="GE475" s="147"/>
      <c r="GF475" s="147"/>
      <c r="GG475" s="147"/>
      <c r="GH475" s="147"/>
      <c r="GI475" s="147"/>
      <c r="GJ475" s="147"/>
      <c r="GK475" s="147"/>
      <c r="GL475" s="147"/>
      <c r="GM475" s="147"/>
      <c r="GN475" s="147"/>
      <c r="GO475" s="96"/>
    </row>
    <row r="476" spans="1:197" ht="15.75" hidden="1" customHeight="1">
      <c r="A476" s="358">
        <v>42</v>
      </c>
      <c r="B476" s="355" t="s">
        <v>169</v>
      </c>
      <c r="C476" s="432">
        <v>2021</v>
      </c>
      <c r="D476" s="426">
        <v>2022</v>
      </c>
      <c r="E476" s="346" t="s">
        <v>27</v>
      </c>
      <c r="F476" s="372">
        <f>W476</f>
        <v>0</v>
      </c>
      <c r="G476" s="342">
        <v>60016</v>
      </c>
      <c r="H476" s="199">
        <v>6050</v>
      </c>
      <c r="I476" s="182" t="s">
        <v>28</v>
      </c>
      <c r="J476" s="160"/>
      <c r="K476" s="160"/>
      <c r="L476" s="155"/>
      <c r="M476" s="155"/>
      <c r="N476" s="155"/>
      <c r="O476" s="155"/>
      <c r="P476" s="186"/>
      <c r="Q476" s="186"/>
      <c r="R476" s="186"/>
      <c r="S476" s="186"/>
      <c r="T476" s="186"/>
      <c r="U476" s="186"/>
      <c r="V476" s="186"/>
      <c r="W476" s="350">
        <f>SUM(L480:V480)</f>
        <v>0</v>
      </c>
      <c r="X476" s="40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147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147"/>
      <c r="DH476" s="147"/>
      <c r="DI476" s="147"/>
      <c r="DJ476" s="147"/>
      <c r="DK476" s="147"/>
      <c r="DL476" s="147"/>
      <c r="DM476" s="147"/>
      <c r="DN476" s="147"/>
      <c r="DO476" s="147"/>
      <c r="DP476" s="147"/>
      <c r="DQ476" s="147"/>
      <c r="DR476" s="147"/>
      <c r="DS476" s="147"/>
      <c r="DT476" s="147"/>
      <c r="DU476" s="147"/>
      <c r="DV476" s="147"/>
      <c r="DW476" s="147"/>
      <c r="DX476" s="147"/>
      <c r="DY476" s="147"/>
      <c r="DZ476" s="147"/>
      <c r="EA476" s="147"/>
      <c r="EB476" s="147"/>
      <c r="EC476" s="147"/>
      <c r="ED476" s="147"/>
      <c r="EE476" s="147"/>
      <c r="EF476" s="147"/>
      <c r="EG476" s="147"/>
      <c r="EH476" s="147"/>
      <c r="EI476" s="147"/>
      <c r="EJ476" s="147"/>
      <c r="EK476" s="147"/>
      <c r="EL476" s="147"/>
      <c r="EM476" s="147"/>
      <c r="EN476" s="147"/>
      <c r="EO476" s="147"/>
      <c r="EP476" s="147"/>
      <c r="EQ476" s="147"/>
      <c r="ER476" s="147"/>
      <c r="ES476" s="147"/>
      <c r="ET476" s="147"/>
      <c r="EU476" s="147"/>
      <c r="EV476" s="147"/>
      <c r="EW476" s="147"/>
      <c r="EX476" s="147"/>
      <c r="EY476" s="147"/>
      <c r="EZ476" s="147"/>
      <c r="FA476" s="147"/>
      <c r="FB476" s="147"/>
      <c r="FC476" s="147"/>
      <c r="FD476" s="147"/>
      <c r="FE476" s="147"/>
      <c r="FF476" s="147"/>
      <c r="FG476" s="147"/>
      <c r="FH476" s="147"/>
      <c r="FI476" s="147"/>
      <c r="FJ476" s="147"/>
      <c r="FK476" s="147"/>
      <c r="FL476" s="147"/>
      <c r="FM476" s="147"/>
      <c r="FN476" s="147"/>
      <c r="FO476" s="147"/>
      <c r="FP476" s="147"/>
      <c r="FQ476" s="147"/>
      <c r="FR476" s="147"/>
      <c r="FS476" s="147"/>
      <c r="FT476" s="147"/>
      <c r="FU476" s="147"/>
      <c r="FV476" s="147"/>
      <c r="FW476" s="147"/>
      <c r="FX476" s="147"/>
      <c r="FY476" s="147"/>
      <c r="FZ476" s="147"/>
      <c r="GA476" s="147"/>
      <c r="GB476" s="147"/>
      <c r="GC476" s="147"/>
      <c r="GD476" s="147"/>
      <c r="GE476" s="147"/>
      <c r="GF476" s="147"/>
      <c r="GG476" s="147"/>
      <c r="GH476" s="147"/>
      <c r="GI476" s="147"/>
      <c r="GJ476" s="147"/>
      <c r="GK476" s="147"/>
      <c r="GL476" s="147"/>
      <c r="GM476" s="147"/>
      <c r="GN476" s="147"/>
      <c r="GO476" s="96"/>
    </row>
    <row r="477" spans="1:197" ht="15.75" hidden="1" customHeight="1">
      <c r="A477" s="359"/>
      <c r="B477" s="356"/>
      <c r="C477" s="433"/>
      <c r="D477" s="427"/>
      <c r="E477" s="346"/>
      <c r="F477" s="372"/>
      <c r="G477" s="342"/>
      <c r="H477" s="199">
        <v>6370</v>
      </c>
      <c r="I477" s="165" t="s">
        <v>173</v>
      </c>
      <c r="J477" s="160"/>
      <c r="K477" s="160"/>
      <c r="L477" s="155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350"/>
      <c r="X477" s="40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  <c r="CQ477" s="147"/>
      <c r="CR477" s="147"/>
      <c r="CS477" s="147"/>
      <c r="CT477" s="147"/>
      <c r="CU477" s="147"/>
      <c r="CV477" s="147"/>
      <c r="CW477" s="147"/>
      <c r="CX477" s="147"/>
      <c r="CY477" s="147"/>
      <c r="CZ477" s="147"/>
      <c r="DA477" s="147"/>
      <c r="DB477" s="147"/>
      <c r="DC477" s="147"/>
      <c r="DD477" s="147"/>
      <c r="DE477" s="147"/>
      <c r="DF477" s="147"/>
      <c r="DG477" s="147"/>
      <c r="DH477" s="147"/>
      <c r="DI477" s="147"/>
      <c r="DJ477" s="147"/>
      <c r="DK477" s="147"/>
      <c r="DL477" s="147"/>
      <c r="DM477" s="147"/>
      <c r="DN477" s="147"/>
      <c r="DO477" s="147"/>
      <c r="DP477" s="147"/>
      <c r="DQ477" s="147"/>
      <c r="DR477" s="147"/>
      <c r="DS477" s="147"/>
      <c r="DT477" s="147"/>
      <c r="DU477" s="147"/>
      <c r="DV477" s="147"/>
      <c r="DW477" s="147"/>
      <c r="DX477" s="147"/>
      <c r="DY477" s="147"/>
      <c r="DZ477" s="147"/>
      <c r="EA477" s="147"/>
      <c r="EB477" s="147"/>
      <c r="EC477" s="147"/>
      <c r="ED477" s="147"/>
      <c r="EE477" s="147"/>
      <c r="EF477" s="147"/>
      <c r="EG477" s="147"/>
      <c r="EH477" s="147"/>
      <c r="EI477" s="147"/>
      <c r="EJ477" s="147"/>
      <c r="EK477" s="147"/>
      <c r="EL477" s="147"/>
      <c r="EM477" s="147"/>
      <c r="EN477" s="147"/>
      <c r="EO477" s="147"/>
      <c r="EP477" s="147"/>
      <c r="EQ477" s="147"/>
      <c r="ER477" s="147"/>
      <c r="ES477" s="147"/>
      <c r="ET477" s="147"/>
      <c r="EU477" s="147"/>
      <c r="EV477" s="147"/>
      <c r="EW477" s="147"/>
      <c r="EX477" s="147"/>
      <c r="EY477" s="147"/>
      <c r="EZ477" s="147"/>
      <c r="FA477" s="147"/>
      <c r="FB477" s="147"/>
      <c r="FC477" s="147"/>
      <c r="FD477" s="147"/>
      <c r="FE477" s="147"/>
      <c r="FF477" s="147"/>
      <c r="FG477" s="147"/>
      <c r="FH477" s="147"/>
      <c r="FI477" s="147"/>
      <c r="FJ477" s="147"/>
      <c r="FK477" s="147"/>
      <c r="FL477" s="147"/>
      <c r="FM477" s="147"/>
      <c r="FN477" s="147"/>
      <c r="FO477" s="147"/>
      <c r="FP477" s="147"/>
      <c r="FQ477" s="147"/>
      <c r="FR477" s="147"/>
      <c r="FS477" s="147"/>
      <c r="FT477" s="147"/>
      <c r="FU477" s="147"/>
      <c r="FV477" s="147"/>
      <c r="FW477" s="147"/>
      <c r="FX477" s="147"/>
      <c r="FY477" s="147"/>
      <c r="FZ477" s="147"/>
      <c r="GA477" s="147"/>
      <c r="GB477" s="147"/>
      <c r="GC477" s="147"/>
      <c r="GD477" s="147"/>
      <c r="GE477" s="147"/>
      <c r="GF477" s="147"/>
      <c r="GG477" s="147"/>
      <c r="GH477" s="147"/>
      <c r="GI477" s="147"/>
      <c r="GJ477" s="147"/>
      <c r="GK477" s="147"/>
      <c r="GL477" s="147"/>
      <c r="GM477" s="147"/>
      <c r="GN477" s="147"/>
      <c r="GO477" s="96"/>
    </row>
    <row r="478" spans="1:197" ht="15.75" hidden="1" customHeight="1">
      <c r="A478" s="359"/>
      <c r="B478" s="356"/>
      <c r="C478" s="433"/>
      <c r="D478" s="427"/>
      <c r="E478" s="346"/>
      <c r="F478" s="372"/>
      <c r="G478" s="342"/>
      <c r="H478" s="199"/>
      <c r="I478" s="165" t="s">
        <v>30</v>
      </c>
      <c r="J478" s="160"/>
      <c r="K478" s="160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350"/>
      <c r="X478" s="40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  <c r="CQ478" s="147"/>
      <c r="CR478" s="147"/>
      <c r="CS478" s="147"/>
      <c r="CT478" s="147"/>
      <c r="CU478" s="147"/>
      <c r="CV478" s="147"/>
      <c r="CW478" s="147"/>
      <c r="CX478" s="147"/>
      <c r="CY478" s="147"/>
      <c r="CZ478" s="147"/>
      <c r="DA478" s="147"/>
      <c r="DB478" s="147"/>
      <c r="DC478" s="147"/>
      <c r="DD478" s="147"/>
      <c r="DE478" s="147"/>
      <c r="DF478" s="147"/>
      <c r="DG478" s="147"/>
      <c r="DH478" s="147"/>
      <c r="DI478" s="147"/>
      <c r="DJ478" s="147"/>
      <c r="DK478" s="147"/>
      <c r="DL478" s="147"/>
      <c r="DM478" s="147"/>
      <c r="DN478" s="147"/>
      <c r="DO478" s="147"/>
      <c r="DP478" s="147"/>
      <c r="DQ478" s="147"/>
      <c r="DR478" s="147"/>
      <c r="DS478" s="147"/>
      <c r="DT478" s="147"/>
      <c r="DU478" s="147"/>
      <c r="DV478" s="147"/>
      <c r="DW478" s="147"/>
      <c r="DX478" s="147"/>
      <c r="DY478" s="147"/>
      <c r="DZ478" s="147"/>
      <c r="EA478" s="147"/>
      <c r="EB478" s="147"/>
      <c r="EC478" s="147"/>
      <c r="ED478" s="147"/>
      <c r="EE478" s="147"/>
      <c r="EF478" s="147"/>
      <c r="EG478" s="147"/>
      <c r="EH478" s="147"/>
      <c r="EI478" s="147"/>
      <c r="EJ478" s="147"/>
      <c r="EK478" s="147"/>
      <c r="EL478" s="147"/>
      <c r="EM478" s="147"/>
      <c r="EN478" s="147"/>
      <c r="EO478" s="147"/>
      <c r="EP478" s="147"/>
      <c r="EQ478" s="147"/>
      <c r="ER478" s="147"/>
      <c r="ES478" s="147"/>
      <c r="ET478" s="147"/>
      <c r="EU478" s="147"/>
      <c r="EV478" s="147"/>
      <c r="EW478" s="147"/>
      <c r="EX478" s="147"/>
      <c r="EY478" s="147"/>
      <c r="EZ478" s="147"/>
      <c r="FA478" s="147"/>
      <c r="FB478" s="147"/>
      <c r="FC478" s="147"/>
      <c r="FD478" s="147"/>
      <c r="FE478" s="147"/>
      <c r="FF478" s="147"/>
      <c r="FG478" s="147"/>
      <c r="FH478" s="147"/>
      <c r="FI478" s="147"/>
      <c r="FJ478" s="147"/>
      <c r="FK478" s="147"/>
      <c r="FL478" s="147"/>
      <c r="FM478" s="147"/>
      <c r="FN478" s="147"/>
      <c r="FO478" s="147"/>
      <c r="FP478" s="147"/>
      <c r="FQ478" s="147"/>
      <c r="FR478" s="147"/>
      <c r="FS478" s="147"/>
      <c r="FT478" s="147"/>
      <c r="FU478" s="147"/>
      <c r="FV478" s="147"/>
      <c r="FW478" s="147"/>
      <c r="FX478" s="147"/>
      <c r="FY478" s="147"/>
      <c r="FZ478" s="147"/>
      <c r="GA478" s="147"/>
      <c r="GB478" s="147"/>
      <c r="GC478" s="147"/>
      <c r="GD478" s="147"/>
      <c r="GE478" s="147"/>
      <c r="GF478" s="147"/>
      <c r="GG478" s="147"/>
      <c r="GH478" s="147"/>
      <c r="GI478" s="147"/>
      <c r="GJ478" s="147"/>
      <c r="GK478" s="147"/>
      <c r="GL478" s="147"/>
      <c r="GM478" s="147"/>
      <c r="GN478" s="147"/>
      <c r="GO478" s="96"/>
    </row>
    <row r="479" spans="1:197" ht="15.75" hidden="1" customHeight="1">
      <c r="A479" s="359"/>
      <c r="B479" s="356"/>
      <c r="C479" s="433"/>
      <c r="D479" s="427"/>
      <c r="E479" s="346"/>
      <c r="F479" s="372"/>
      <c r="G479" s="342"/>
      <c r="H479" s="199"/>
      <c r="I479" s="165" t="s">
        <v>119</v>
      </c>
      <c r="J479" s="160"/>
      <c r="K479" s="160"/>
      <c r="L479" s="155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350"/>
      <c r="X479" s="40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  <c r="DQ479" s="147"/>
      <c r="DR479" s="147"/>
      <c r="DS479" s="147"/>
      <c r="DT479" s="147"/>
      <c r="DU479" s="147"/>
      <c r="DV479" s="147"/>
      <c r="DW479" s="147"/>
      <c r="DX479" s="147"/>
      <c r="DY479" s="147"/>
      <c r="DZ479" s="147"/>
      <c r="EA479" s="147"/>
      <c r="EB479" s="147"/>
      <c r="EC479" s="147"/>
      <c r="ED479" s="147"/>
      <c r="EE479" s="147"/>
      <c r="EF479" s="147"/>
      <c r="EG479" s="147"/>
      <c r="EH479" s="147"/>
      <c r="EI479" s="147"/>
      <c r="EJ479" s="147"/>
      <c r="EK479" s="147"/>
      <c r="EL479" s="147"/>
      <c r="EM479" s="147"/>
      <c r="EN479" s="147"/>
      <c r="EO479" s="147"/>
      <c r="EP479" s="147"/>
      <c r="EQ479" s="147"/>
      <c r="ER479" s="147"/>
      <c r="ES479" s="147"/>
      <c r="ET479" s="147"/>
      <c r="EU479" s="147"/>
      <c r="EV479" s="147"/>
      <c r="EW479" s="147"/>
      <c r="EX479" s="147"/>
      <c r="EY479" s="147"/>
      <c r="EZ479" s="147"/>
      <c r="FA479" s="147"/>
      <c r="FB479" s="147"/>
      <c r="FC479" s="147"/>
      <c r="FD479" s="147"/>
      <c r="FE479" s="147"/>
      <c r="FF479" s="147"/>
      <c r="FG479" s="147"/>
      <c r="FH479" s="147"/>
      <c r="FI479" s="147"/>
      <c r="FJ479" s="147"/>
      <c r="FK479" s="147"/>
      <c r="FL479" s="147"/>
      <c r="FM479" s="147"/>
      <c r="FN479" s="147"/>
      <c r="FO479" s="147"/>
      <c r="FP479" s="147"/>
      <c r="FQ479" s="147"/>
      <c r="FR479" s="147"/>
      <c r="FS479" s="147"/>
      <c r="FT479" s="147"/>
      <c r="FU479" s="147"/>
      <c r="FV479" s="147"/>
      <c r="FW479" s="147"/>
      <c r="FX479" s="147"/>
      <c r="FY479" s="147"/>
      <c r="FZ479" s="147"/>
      <c r="GA479" s="147"/>
      <c r="GB479" s="147"/>
      <c r="GC479" s="147"/>
      <c r="GD479" s="147"/>
      <c r="GE479" s="147"/>
      <c r="GF479" s="147"/>
      <c r="GG479" s="147"/>
      <c r="GH479" s="147"/>
      <c r="GI479" s="147"/>
      <c r="GJ479" s="147"/>
      <c r="GK479" s="147"/>
      <c r="GL479" s="147"/>
      <c r="GM479" s="147"/>
      <c r="GN479" s="147"/>
      <c r="GO479" s="96"/>
    </row>
    <row r="480" spans="1:197" ht="6.75" hidden="1" customHeight="1">
      <c r="A480" s="360"/>
      <c r="B480" s="534"/>
      <c r="C480" s="434"/>
      <c r="D480" s="428"/>
      <c r="E480" s="556"/>
      <c r="F480" s="372"/>
      <c r="G480" s="342"/>
      <c r="H480" s="199"/>
      <c r="I480" s="159" t="s">
        <v>26</v>
      </c>
      <c r="J480" s="160"/>
      <c r="K480" s="160"/>
      <c r="L480" s="160">
        <f t="shared" ref="L480:O480" si="138">SUM(L476:L479)</f>
        <v>0</v>
      </c>
      <c r="M480" s="160">
        <f t="shared" si="138"/>
        <v>0</v>
      </c>
      <c r="N480" s="160">
        <f t="shared" si="138"/>
        <v>0</v>
      </c>
      <c r="O480" s="160">
        <f t="shared" si="138"/>
        <v>0</v>
      </c>
      <c r="P480" s="160"/>
      <c r="Q480" s="160"/>
      <c r="R480" s="160"/>
      <c r="S480" s="160"/>
      <c r="T480" s="160"/>
      <c r="U480" s="160"/>
      <c r="V480" s="160"/>
      <c r="W480" s="350"/>
      <c r="X480" s="40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  <c r="BO480" s="147"/>
      <c r="BP480" s="147"/>
      <c r="BQ480" s="147"/>
      <c r="BR480" s="147"/>
      <c r="BS480" s="147"/>
      <c r="BT480" s="147"/>
      <c r="BU480" s="147"/>
      <c r="BV480" s="147"/>
      <c r="BW480" s="147"/>
      <c r="BX480" s="147"/>
      <c r="BY480" s="147"/>
      <c r="BZ480" s="147"/>
      <c r="CA480" s="147"/>
      <c r="CB480" s="147"/>
      <c r="CC480" s="147"/>
      <c r="CD480" s="147"/>
      <c r="CE480" s="147"/>
      <c r="CF480" s="147"/>
      <c r="CG480" s="147"/>
      <c r="CH480" s="147"/>
      <c r="CI480" s="147"/>
      <c r="CJ480" s="147"/>
      <c r="CK480" s="147"/>
      <c r="CL480" s="147"/>
      <c r="CM480" s="147"/>
      <c r="CN480" s="147"/>
      <c r="CO480" s="147"/>
      <c r="CP480" s="147"/>
      <c r="CQ480" s="147"/>
      <c r="CR480" s="147"/>
      <c r="CS480" s="147"/>
      <c r="CT480" s="147"/>
      <c r="CU480" s="147"/>
      <c r="CV480" s="147"/>
      <c r="CW480" s="147"/>
      <c r="CX480" s="147"/>
      <c r="CY480" s="147"/>
      <c r="CZ480" s="147"/>
      <c r="DA480" s="147"/>
      <c r="DB480" s="147"/>
      <c r="DC480" s="147"/>
      <c r="DD480" s="147"/>
      <c r="DE480" s="147"/>
      <c r="DF480" s="147"/>
      <c r="DG480" s="147"/>
      <c r="DH480" s="147"/>
      <c r="DI480" s="147"/>
      <c r="DJ480" s="147"/>
      <c r="DK480" s="147"/>
      <c r="DL480" s="147"/>
      <c r="DM480" s="147"/>
      <c r="DN480" s="147"/>
      <c r="DO480" s="147"/>
      <c r="DP480" s="147"/>
      <c r="DQ480" s="147"/>
      <c r="DR480" s="147"/>
      <c r="DS480" s="147"/>
      <c r="DT480" s="147"/>
      <c r="DU480" s="147"/>
      <c r="DV480" s="147"/>
      <c r="DW480" s="147"/>
      <c r="DX480" s="147"/>
      <c r="DY480" s="147"/>
      <c r="DZ480" s="147"/>
      <c r="EA480" s="147"/>
      <c r="EB480" s="147"/>
      <c r="EC480" s="147"/>
      <c r="ED480" s="147"/>
      <c r="EE480" s="147"/>
      <c r="EF480" s="147"/>
      <c r="EG480" s="147"/>
      <c r="EH480" s="147"/>
      <c r="EI480" s="147"/>
      <c r="EJ480" s="147"/>
      <c r="EK480" s="147"/>
      <c r="EL480" s="147"/>
      <c r="EM480" s="147"/>
      <c r="EN480" s="147"/>
      <c r="EO480" s="147"/>
      <c r="EP480" s="147"/>
      <c r="EQ480" s="147"/>
      <c r="ER480" s="147"/>
      <c r="ES480" s="147"/>
      <c r="ET480" s="147"/>
      <c r="EU480" s="147"/>
      <c r="EV480" s="147"/>
      <c r="EW480" s="147"/>
      <c r="EX480" s="147"/>
      <c r="EY480" s="147"/>
      <c r="EZ480" s="147"/>
      <c r="FA480" s="147"/>
      <c r="FB480" s="147"/>
      <c r="FC480" s="147"/>
      <c r="FD480" s="147"/>
      <c r="FE480" s="147"/>
      <c r="FF480" s="147"/>
      <c r="FG480" s="147"/>
      <c r="FH480" s="147"/>
      <c r="FI480" s="147"/>
      <c r="FJ480" s="147"/>
      <c r="FK480" s="147"/>
      <c r="FL480" s="147"/>
      <c r="FM480" s="147"/>
      <c r="FN480" s="147"/>
      <c r="FO480" s="147"/>
      <c r="FP480" s="147"/>
      <c r="FQ480" s="147"/>
      <c r="FR480" s="147"/>
      <c r="FS480" s="147"/>
      <c r="FT480" s="147"/>
      <c r="FU480" s="147"/>
      <c r="FV480" s="147"/>
      <c r="FW480" s="147"/>
      <c r="FX480" s="147"/>
      <c r="FY480" s="147"/>
      <c r="FZ480" s="147"/>
      <c r="GA480" s="147"/>
      <c r="GB480" s="147"/>
      <c r="GC480" s="147"/>
      <c r="GD480" s="147"/>
      <c r="GE480" s="147"/>
      <c r="GF480" s="147"/>
      <c r="GG480" s="147"/>
      <c r="GH480" s="147"/>
      <c r="GI480" s="147"/>
      <c r="GJ480" s="147"/>
      <c r="GK480" s="147"/>
      <c r="GL480" s="147"/>
      <c r="GM480" s="147"/>
      <c r="GN480" s="147"/>
      <c r="GO480" s="96"/>
    </row>
    <row r="481" spans="1:197" ht="14.25" hidden="1" customHeight="1">
      <c r="A481" s="339">
        <v>26</v>
      </c>
      <c r="B481" s="355" t="s">
        <v>109</v>
      </c>
      <c r="C481" s="357">
        <v>2020</v>
      </c>
      <c r="D481" s="357">
        <v>2023</v>
      </c>
      <c r="E481" s="555" t="s">
        <v>27</v>
      </c>
      <c r="F481" s="372">
        <f>W481</f>
        <v>0</v>
      </c>
      <c r="G481" s="552">
        <v>60016</v>
      </c>
      <c r="H481" s="199">
        <v>6050</v>
      </c>
      <c r="I481" s="182" t="s">
        <v>28</v>
      </c>
      <c r="J481" s="160">
        <v>20000</v>
      </c>
      <c r="K481" s="160"/>
      <c r="L481" s="155"/>
      <c r="M481" s="155"/>
      <c r="N481" s="155"/>
      <c r="O481" s="186"/>
      <c r="P481" s="186"/>
      <c r="Q481" s="186"/>
      <c r="R481" s="186"/>
      <c r="S481" s="186"/>
      <c r="T481" s="186"/>
      <c r="U481" s="186"/>
      <c r="V481" s="186"/>
      <c r="W481" s="350">
        <f>SUM(L485:V485)</f>
        <v>0</v>
      </c>
      <c r="X481" s="40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47"/>
      <c r="CF481" s="147"/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/>
      <c r="CQ481" s="147"/>
      <c r="CR481" s="147"/>
      <c r="CS481" s="147"/>
      <c r="CT481" s="147"/>
      <c r="CU481" s="147"/>
      <c r="CV481" s="147"/>
      <c r="CW481" s="147"/>
      <c r="CX481" s="147"/>
      <c r="CY481" s="147"/>
      <c r="CZ481" s="147"/>
      <c r="DA481" s="147"/>
      <c r="DB481" s="147"/>
      <c r="DC481" s="147"/>
      <c r="DD481" s="147"/>
      <c r="DE481" s="147"/>
      <c r="DF481" s="147"/>
      <c r="DG481" s="147"/>
      <c r="DH481" s="147"/>
      <c r="DI481" s="147"/>
      <c r="DJ481" s="147"/>
      <c r="DK481" s="147"/>
      <c r="DL481" s="147"/>
      <c r="DM481" s="147"/>
      <c r="DN481" s="147"/>
      <c r="DO481" s="147"/>
      <c r="DP481" s="147"/>
      <c r="DQ481" s="147"/>
      <c r="DR481" s="147"/>
      <c r="DS481" s="147"/>
      <c r="DT481" s="147"/>
      <c r="DU481" s="147"/>
      <c r="DV481" s="147"/>
      <c r="DW481" s="147"/>
      <c r="DX481" s="147"/>
      <c r="DY481" s="147"/>
      <c r="DZ481" s="147"/>
      <c r="EA481" s="147"/>
      <c r="EB481" s="147"/>
      <c r="EC481" s="147"/>
      <c r="ED481" s="147"/>
      <c r="EE481" s="147"/>
      <c r="EF481" s="147"/>
      <c r="EG481" s="147"/>
      <c r="EH481" s="147"/>
      <c r="EI481" s="147"/>
      <c r="EJ481" s="147"/>
      <c r="EK481" s="147"/>
      <c r="EL481" s="147"/>
      <c r="EM481" s="147"/>
      <c r="EN481" s="147"/>
      <c r="EO481" s="147"/>
      <c r="EP481" s="147"/>
      <c r="EQ481" s="147"/>
      <c r="ER481" s="147"/>
      <c r="ES481" s="147"/>
      <c r="ET481" s="147"/>
      <c r="EU481" s="147"/>
      <c r="EV481" s="147"/>
      <c r="EW481" s="147"/>
      <c r="EX481" s="147"/>
      <c r="EY481" s="147"/>
      <c r="EZ481" s="147"/>
      <c r="FA481" s="147"/>
      <c r="FB481" s="147"/>
      <c r="FC481" s="147"/>
      <c r="FD481" s="147"/>
      <c r="FE481" s="147"/>
      <c r="FF481" s="147"/>
      <c r="FG481" s="147"/>
      <c r="FH481" s="147"/>
      <c r="FI481" s="147"/>
      <c r="FJ481" s="147"/>
      <c r="FK481" s="147"/>
      <c r="FL481" s="147"/>
      <c r="FM481" s="147"/>
      <c r="FN481" s="147"/>
      <c r="FO481" s="147"/>
      <c r="FP481" s="147"/>
      <c r="FQ481" s="147"/>
      <c r="FR481" s="147"/>
      <c r="FS481" s="147"/>
      <c r="FT481" s="147"/>
      <c r="FU481" s="147"/>
      <c r="FV481" s="147"/>
      <c r="FW481" s="147"/>
      <c r="FX481" s="147"/>
      <c r="FY481" s="147"/>
      <c r="FZ481" s="147"/>
      <c r="GA481" s="147"/>
      <c r="GB481" s="147"/>
      <c r="GC481" s="147"/>
      <c r="GD481" s="147"/>
      <c r="GE481" s="147"/>
      <c r="GF481" s="147"/>
      <c r="GG481" s="147"/>
      <c r="GH481" s="147"/>
      <c r="GI481" s="147"/>
      <c r="GJ481" s="147"/>
      <c r="GK481" s="147"/>
      <c r="GL481" s="147"/>
      <c r="GM481" s="147"/>
      <c r="GN481" s="147"/>
      <c r="GO481" s="96"/>
    </row>
    <row r="482" spans="1:197" ht="14.25" hidden="1" customHeight="1">
      <c r="A482" s="339"/>
      <c r="B482" s="356"/>
      <c r="C482" s="357"/>
      <c r="D482" s="357"/>
      <c r="E482" s="346"/>
      <c r="F482" s="372"/>
      <c r="G482" s="553"/>
      <c r="H482" s="199"/>
      <c r="I482" s="165" t="s">
        <v>31</v>
      </c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350"/>
      <c r="X482" s="40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47"/>
      <c r="CF482" s="147"/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/>
      <c r="CQ482" s="147"/>
      <c r="CR482" s="147"/>
      <c r="CS482" s="147"/>
      <c r="CT482" s="147"/>
      <c r="CU482" s="147"/>
      <c r="CV482" s="147"/>
      <c r="CW482" s="147"/>
      <c r="CX482" s="147"/>
      <c r="CY482" s="147"/>
      <c r="CZ482" s="147"/>
      <c r="DA482" s="147"/>
      <c r="DB482" s="147"/>
      <c r="DC482" s="147"/>
      <c r="DD482" s="147"/>
      <c r="DE482" s="147"/>
      <c r="DF482" s="147"/>
      <c r="DG482" s="147"/>
      <c r="DH482" s="147"/>
      <c r="DI482" s="147"/>
      <c r="DJ482" s="147"/>
      <c r="DK482" s="147"/>
      <c r="DL482" s="147"/>
      <c r="DM482" s="147"/>
      <c r="DN482" s="147"/>
      <c r="DO482" s="147"/>
      <c r="DP482" s="147"/>
      <c r="DQ482" s="147"/>
      <c r="DR482" s="147"/>
      <c r="DS482" s="147"/>
      <c r="DT482" s="147"/>
      <c r="DU482" s="147"/>
      <c r="DV482" s="147"/>
      <c r="DW482" s="147"/>
      <c r="DX482" s="147"/>
      <c r="DY482" s="147"/>
      <c r="DZ482" s="147"/>
      <c r="EA482" s="147"/>
      <c r="EB482" s="147"/>
      <c r="EC482" s="147"/>
      <c r="ED482" s="147"/>
      <c r="EE482" s="147"/>
      <c r="EF482" s="147"/>
      <c r="EG482" s="147"/>
      <c r="EH482" s="147"/>
      <c r="EI482" s="147"/>
      <c r="EJ482" s="147"/>
      <c r="EK482" s="147"/>
      <c r="EL482" s="147"/>
      <c r="EM482" s="147"/>
      <c r="EN482" s="147"/>
      <c r="EO482" s="147"/>
      <c r="EP482" s="147"/>
      <c r="EQ482" s="147"/>
      <c r="ER482" s="147"/>
      <c r="ES482" s="147"/>
      <c r="ET482" s="147"/>
      <c r="EU482" s="147"/>
      <c r="EV482" s="147"/>
      <c r="EW482" s="147"/>
      <c r="EX482" s="147"/>
      <c r="EY482" s="147"/>
      <c r="EZ482" s="147"/>
      <c r="FA482" s="147"/>
      <c r="FB482" s="147"/>
      <c r="FC482" s="147"/>
      <c r="FD482" s="147"/>
      <c r="FE482" s="147"/>
      <c r="FF482" s="147"/>
      <c r="FG482" s="147"/>
      <c r="FH482" s="147"/>
      <c r="FI482" s="147"/>
      <c r="FJ482" s="147"/>
      <c r="FK482" s="147"/>
      <c r="FL482" s="147"/>
      <c r="FM482" s="147"/>
      <c r="FN482" s="147"/>
      <c r="FO482" s="147"/>
      <c r="FP482" s="147"/>
      <c r="FQ482" s="147"/>
      <c r="FR482" s="147"/>
      <c r="FS482" s="147"/>
      <c r="FT482" s="147"/>
      <c r="FU482" s="147"/>
      <c r="FV482" s="147"/>
      <c r="FW482" s="147"/>
      <c r="FX482" s="147"/>
      <c r="FY482" s="147"/>
      <c r="FZ482" s="147"/>
      <c r="GA482" s="147"/>
      <c r="GB482" s="147"/>
      <c r="GC482" s="147"/>
      <c r="GD482" s="147"/>
      <c r="GE482" s="147"/>
      <c r="GF482" s="147"/>
      <c r="GG482" s="147"/>
      <c r="GH482" s="147"/>
      <c r="GI482" s="147"/>
      <c r="GJ482" s="147"/>
      <c r="GK482" s="147"/>
      <c r="GL482" s="147"/>
      <c r="GM482" s="147"/>
      <c r="GN482" s="147"/>
      <c r="GO482" s="96"/>
    </row>
    <row r="483" spans="1:197" ht="14.25" hidden="1" customHeight="1">
      <c r="A483" s="339"/>
      <c r="B483" s="356"/>
      <c r="C483" s="357"/>
      <c r="D483" s="357"/>
      <c r="E483" s="346"/>
      <c r="F483" s="372"/>
      <c r="G483" s="553"/>
      <c r="H483" s="199"/>
      <c r="I483" s="165" t="s">
        <v>30</v>
      </c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350"/>
      <c r="X483" s="40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/>
      <c r="CB483" s="147"/>
      <c r="CC483" s="147"/>
      <c r="CD483" s="147"/>
      <c r="CE483" s="147"/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/>
      <c r="CQ483" s="147"/>
      <c r="CR483" s="147"/>
      <c r="CS483" s="147"/>
      <c r="CT483" s="147"/>
      <c r="CU483" s="147"/>
      <c r="CV483" s="147"/>
      <c r="CW483" s="147"/>
      <c r="CX483" s="147"/>
      <c r="CY483" s="147"/>
      <c r="CZ483" s="147"/>
      <c r="DA483" s="147"/>
      <c r="DB483" s="147"/>
      <c r="DC483" s="147"/>
      <c r="DD483" s="147"/>
      <c r="DE483" s="147"/>
      <c r="DF483" s="147"/>
      <c r="DG483" s="147"/>
      <c r="DH483" s="147"/>
      <c r="DI483" s="147"/>
      <c r="DJ483" s="147"/>
      <c r="DK483" s="147"/>
      <c r="DL483" s="147"/>
      <c r="DM483" s="147"/>
      <c r="DN483" s="147"/>
      <c r="DO483" s="147"/>
      <c r="DP483" s="147"/>
      <c r="DQ483" s="147"/>
      <c r="DR483" s="147"/>
      <c r="DS483" s="147"/>
      <c r="DT483" s="147"/>
      <c r="DU483" s="147"/>
      <c r="DV483" s="147"/>
      <c r="DW483" s="147"/>
      <c r="DX483" s="147"/>
      <c r="DY483" s="147"/>
      <c r="DZ483" s="147"/>
      <c r="EA483" s="147"/>
      <c r="EB483" s="147"/>
      <c r="EC483" s="147"/>
      <c r="ED483" s="147"/>
      <c r="EE483" s="147"/>
      <c r="EF483" s="147"/>
      <c r="EG483" s="147"/>
      <c r="EH483" s="147"/>
      <c r="EI483" s="147"/>
      <c r="EJ483" s="147"/>
      <c r="EK483" s="147"/>
      <c r="EL483" s="147"/>
      <c r="EM483" s="147"/>
      <c r="EN483" s="147"/>
      <c r="EO483" s="147"/>
      <c r="EP483" s="147"/>
      <c r="EQ483" s="147"/>
      <c r="ER483" s="147"/>
      <c r="ES483" s="147"/>
      <c r="ET483" s="147"/>
      <c r="EU483" s="147"/>
      <c r="EV483" s="147"/>
      <c r="EW483" s="147"/>
      <c r="EX483" s="147"/>
      <c r="EY483" s="147"/>
      <c r="EZ483" s="147"/>
      <c r="FA483" s="147"/>
      <c r="FB483" s="147"/>
      <c r="FC483" s="147"/>
      <c r="FD483" s="147"/>
      <c r="FE483" s="147"/>
      <c r="FF483" s="147"/>
      <c r="FG483" s="147"/>
      <c r="FH483" s="147"/>
      <c r="FI483" s="147"/>
      <c r="FJ483" s="147"/>
      <c r="FK483" s="147"/>
      <c r="FL483" s="147"/>
      <c r="FM483" s="147"/>
      <c r="FN483" s="147"/>
      <c r="FO483" s="147"/>
      <c r="FP483" s="147"/>
      <c r="FQ483" s="147"/>
      <c r="FR483" s="147"/>
      <c r="FS483" s="147"/>
      <c r="FT483" s="147"/>
      <c r="FU483" s="147"/>
      <c r="FV483" s="147"/>
      <c r="FW483" s="147"/>
      <c r="FX483" s="147"/>
      <c r="FY483" s="147"/>
      <c r="FZ483" s="147"/>
      <c r="GA483" s="147"/>
      <c r="GB483" s="147"/>
      <c r="GC483" s="147"/>
      <c r="GD483" s="147"/>
      <c r="GE483" s="147"/>
      <c r="GF483" s="147"/>
      <c r="GG483" s="147"/>
      <c r="GH483" s="147"/>
      <c r="GI483" s="147"/>
      <c r="GJ483" s="147"/>
      <c r="GK483" s="147"/>
      <c r="GL483" s="147"/>
      <c r="GM483" s="147"/>
      <c r="GN483" s="147"/>
      <c r="GO483" s="96"/>
    </row>
    <row r="484" spans="1:197" ht="15.75" hidden="1" customHeight="1">
      <c r="A484" s="339"/>
      <c r="B484" s="356"/>
      <c r="C484" s="357"/>
      <c r="D484" s="357"/>
      <c r="E484" s="346"/>
      <c r="F484" s="372"/>
      <c r="G484" s="553"/>
      <c r="H484" s="222"/>
      <c r="I484" s="165" t="s">
        <v>120</v>
      </c>
      <c r="J484" s="221"/>
      <c r="K484" s="221"/>
      <c r="L484" s="155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350"/>
      <c r="X484" s="40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47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/>
      <c r="CQ484" s="147"/>
      <c r="CR484" s="147"/>
      <c r="CS484" s="147"/>
      <c r="CT484" s="147"/>
      <c r="CU484" s="147"/>
      <c r="CV484" s="147"/>
      <c r="CW484" s="147"/>
      <c r="CX484" s="147"/>
      <c r="CY484" s="147"/>
      <c r="CZ484" s="147"/>
      <c r="DA484" s="147"/>
      <c r="DB484" s="147"/>
      <c r="DC484" s="147"/>
      <c r="DD484" s="147"/>
      <c r="DE484" s="147"/>
      <c r="DF484" s="147"/>
      <c r="DG484" s="147"/>
      <c r="DH484" s="147"/>
      <c r="DI484" s="147"/>
      <c r="DJ484" s="147"/>
      <c r="DK484" s="147"/>
      <c r="DL484" s="147"/>
      <c r="DM484" s="147"/>
      <c r="DN484" s="147"/>
      <c r="DO484" s="147"/>
      <c r="DP484" s="147"/>
      <c r="DQ484" s="147"/>
      <c r="DR484" s="147"/>
      <c r="DS484" s="147"/>
      <c r="DT484" s="147"/>
      <c r="DU484" s="147"/>
      <c r="DV484" s="147"/>
      <c r="DW484" s="147"/>
      <c r="DX484" s="147"/>
      <c r="DY484" s="147"/>
      <c r="DZ484" s="147"/>
      <c r="EA484" s="147"/>
      <c r="EB484" s="147"/>
      <c r="EC484" s="147"/>
      <c r="ED484" s="147"/>
      <c r="EE484" s="147"/>
      <c r="EF484" s="147"/>
      <c r="EG484" s="147"/>
      <c r="EH484" s="147"/>
      <c r="EI484" s="147"/>
      <c r="EJ484" s="147"/>
      <c r="EK484" s="147"/>
      <c r="EL484" s="147"/>
      <c r="EM484" s="147"/>
      <c r="EN484" s="147"/>
      <c r="EO484" s="147"/>
      <c r="EP484" s="147"/>
      <c r="EQ484" s="147"/>
      <c r="ER484" s="147"/>
      <c r="ES484" s="147"/>
      <c r="ET484" s="147"/>
      <c r="EU484" s="147"/>
      <c r="EV484" s="147"/>
      <c r="EW484" s="147"/>
      <c r="EX484" s="147"/>
      <c r="EY484" s="147"/>
      <c r="EZ484" s="147"/>
      <c r="FA484" s="147"/>
      <c r="FB484" s="147"/>
      <c r="FC484" s="147"/>
      <c r="FD484" s="147"/>
      <c r="FE484" s="147"/>
      <c r="FF484" s="147"/>
      <c r="FG484" s="147"/>
      <c r="FH484" s="147"/>
      <c r="FI484" s="147"/>
      <c r="FJ484" s="147"/>
      <c r="FK484" s="147"/>
      <c r="FL484" s="147"/>
      <c r="FM484" s="147"/>
      <c r="FN484" s="147"/>
      <c r="FO484" s="147"/>
      <c r="FP484" s="147"/>
      <c r="FQ484" s="147"/>
      <c r="FR484" s="147"/>
      <c r="FS484" s="147"/>
      <c r="FT484" s="147"/>
      <c r="FU484" s="147"/>
      <c r="FV484" s="147"/>
      <c r="FW484" s="147"/>
      <c r="FX484" s="147"/>
      <c r="FY484" s="147"/>
      <c r="FZ484" s="147"/>
      <c r="GA484" s="147"/>
      <c r="GB484" s="147"/>
      <c r="GC484" s="147"/>
      <c r="GD484" s="147"/>
      <c r="GE484" s="147"/>
      <c r="GF484" s="147"/>
      <c r="GG484" s="147"/>
      <c r="GH484" s="147"/>
      <c r="GI484" s="147"/>
      <c r="GJ484" s="147"/>
      <c r="GK484" s="147"/>
      <c r="GL484" s="147"/>
      <c r="GM484" s="147"/>
      <c r="GN484" s="147"/>
      <c r="GO484" s="96"/>
    </row>
    <row r="485" spans="1:197" ht="12.75" hidden="1" customHeight="1">
      <c r="A485" s="339"/>
      <c r="B485" s="534"/>
      <c r="C485" s="357"/>
      <c r="D485" s="357"/>
      <c r="E485" s="346"/>
      <c r="F485" s="372"/>
      <c r="G485" s="554"/>
      <c r="H485" s="199"/>
      <c r="I485" s="159" t="s">
        <v>26</v>
      </c>
      <c r="J485" s="160"/>
      <c r="K485" s="160"/>
      <c r="L485" s="160">
        <f t="shared" ref="L485:O485" si="139">SUM(L481:L484)</f>
        <v>0</v>
      </c>
      <c r="M485" s="160">
        <f t="shared" si="139"/>
        <v>0</v>
      </c>
      <c r="N485" s="160">
        <f t="shared" si="139"/>
        <v>0</v>
      </c>
      <c r="O485" s="160">
        <f t="shared" si="139"/>
        <v>0</v>
      </c>
      <c r="P485" s="160"/>
      <c r="Q485" s="160"/>
      <c r="R485" s="160"/>
      <c r="S485" s="160"/>
      <c r="T485" s="160"/>
      <c r="U485" s="160"/>
      <c r="V485" s="160"/>
      <c r="W485" s="350"/>
      <c r="X485" s="40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  <c r="BO485" s="147"/>
      <c r="BP485" s="147"/>
      <c r="BQ485" s="147"/>
      <c r="BR485" s="147"/>
      <c r="BS485" s="147"/>
      <c r="BT485" s="147"/>
      <c r="BU485" s="147"/>
      <c r="BV485" s="147"/>
      <c r="BW485" s="147"/>
      <c r="BX485" s="147"/>
      <c r="BY485" s="147"/>
      <c r="BZ485" s="147"/>
      <c r="CA485" s="147"/>
      <c r="CB485" s="147"/>
      <c r="CC485" s="147"/>
      <c r="CD485" s="147"/>
      <c r="CE485" s="147"/>
      <c r="CF485" s="147"/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/>
      <c r="CQ485" s="147"/>
      <c r="CR485" s="147"/>
      <c r="CS485" s="147"/>
      <c r="CT485" s="147"/>
      <c r="CU485" s="147"/>
      <c r="CV485" s="147"/>
      <c r="CW485" s="147"/>
      <c r="CX485" s="147"/>
      <c r="CY485" s="147"/>
      <c r="CZ485" s="147"/>
      <c r="DA485" s="147"/>
      <c r="DB485" s="147"/>
      <c r="DC485" s="147"/>
      <c r="DD485" s="147"/>
      <c r="DE485" s="147"/>
      <c r="DF485" s="147"/>
      <c r="DG485" s="147"/>
      <c r="DH485" s="147"/>
      <c r="DI485" s="147"/>
      <c r="DJ485" s="147"/>
      <c r="DK485" s="147"/>
      <c r="DL485" s="147"/>
      <c r="DM485" s="147"/>
      <c r="DN485" s="147"/>
      <c r="DO485" s="147"/>
      <c r="DP485" s="147"/>
      <c r="DQ485" s="147"/>
      <c r="DR485" s="147"/>
      <c r="DS485" s="147"/>
      <c r="DT485" s="147"/>
      <c r="DU485" s="147"/>
      <c r="DV485" s="147"/>
      <c r="DW485" s="147"/>
      <c r="DX485" s="147"/>
      <c r="DY485" s="147"/>
      <c r="DZ485" s="147"/>
      <c r="EA485" s="147"/>
      <c r="EB485" s="147"/>
      <c r="EC485" s="147"/>
      <c r="ED485" s="147"/>
      <c r="EE485" s="147"/>
      <c r="EF485" s="147"/>
      <c r="EG485" s="147"/>
      <c r="EH485" s="147"/>
      <c r="EI485" s="147"/>
      <c r="EJ485" s="147"/>
      <c r="EK485" s="147"/>
      <c r="EL485" s="147"/>
      <c r="EM485" s="147"/>
      <c r="EN485" s="147"/>
      <c r="EO485" s="147"/>
      <c r="EP485" s="147"/>
      <c r="EQ485" s="147"/>
      <c r="ER485" s="147"/>
      <c r="ES485" s="147"/>
      <c r="ET485" s="147"/>
      <c r="EU485" s="147"/>
      <c r="EV485" s="147"/>
      <c r="EW485" s="147"/>
      <c r="EX485" s="147"/>
      <c r="EY485" s="147"/>
      <c r="EZ485" s="147"/>
      <c r="FA485" s="147"/>
      <c r="FB485" s="147"/>
      <c r="FC485" s="147"/>
      <c r="FD485" s="147"/>
      <c r="FE485" s="147"/>
      <c r="FF485" s="147"/>
      <c r="FG485" s="147"/>
      <c r="FH485" s="147"/>
      <c r="FI485" s="147"/>
      <c r="FJ485" s="147"/>
      <c r="FK485" s="147"/>
      <c r="FL485" s="147"/>
      <c r="FM485" s="147"/>
      <c r="FN485" s="147"/>
      <c r="FO485" s="147"/>
      <c r="FP485" s="147"/>
      <c r="FQ485" s="147"/>
      <c r="FR485" s="147"/>
      <c r="FS485" s="147"/>
      <c r="FT485" s="147"/>
      <c r="FU485" s="147"/>
      <c r="FV485" s="147"/>
      <c r="FW485" s="147"/>
      <c r="FX485" s="147"/>
      <c r="FY485" s="147"/>
      <c r="FZ485" s="147"/>
      <c r="GA485" s="147"/>
      <c r="GB485" s="147"/>
      <c r="GC485" s="147"/>
      <c r="GD485" s="147"/>
      <c r="GE485" s="147"/>
      <c r="GF485" s="147"/>
      <c r="GG485" s="147"/>
      <c r="GH485" s="147"/>
      <c r="GI485" s="147"/>
      <c r="GJ485" s="147"/>
      <c r="GK485" s="147"/>
      <c r="GL485" s="147"/>
      <c r="GM485" s="147"/>
      <c r="GN485" s="147"/>
      <c r="GO485" s="96"/>
    </row>
    <row r="486" spans="1:197" ht="14.25" customHeight="1">
      <c r="A486" s="358">
        <v>26</v>
      </c>
      <c r="B486" s="540" t="s">
        <v>142</v>
      </c>
      <c r="C486" s="432">
        <v>2022</v>
      </c>
      <c r="D486" s="426">
        <v>2023</v>
      </c>
      <c r="E486" s="346" t="s">
        <v>251</v>
      </c>
      <c r="F486" s="372">
        <f>6290779+W486</f>
        <v>11338777</v>
      </c>
      <c r="G486" s="342">
        <v>60016</v>
      </c>
      <c r="H486" s="199">
        <v>6050</v>
      </c>
      <c r="I486" s="182" t="s">
        <v>28</v>
      </c>
      <c r="J486" s="160"/>
      <c r="K486" s="160"/>
      <c r="L486" s="155"/>
      <c r="M486" s="155"/>
      <c r="N486" s="155">
        <v>1247998</v>
      </c>
      <c r="O486" s="155"/>
      <c r="P486" s="155"/>
      <c r="Q486" s="186"/>
      <c r="R486" s="186"/>
      <c r="S486" s="186"/>
      <c r="T486" s="186"/>
      <c r="U486" s="186"/>
      <c r="V486" s="186"/>
      <c r="W486" s="350">
        <f>SUM(L490:V490)</f>
        <v>5047998</v>
      </c>
      <c r="X486" s="40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  <c r="BO486" s="147"/>
      <c r="BP486" s="147"/>
      <c r="BQ486" s="147"/>
      <c r="BR486" s="147"/>
      <c r="BS486" s="147"/>
      <c r="BT486" s="147"/>
      <c r="BU486" s="147"/>
      <c r="BV486" s="147"/>
      <c r="BW486" s="147"/>
      <c r="BX486" s="147"/>
      <c r="BY486" s="147"/>
      <c r="BZ486" s="147"/>
      <c r="CA486" s="147"/>
      <c r="CB486" s="147"/>
      <c r="CC486" s="147"/>
      <c r="CD486" s="147"/>
      <c r="CE486" s="147"/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/>
      <c r="CQ486" s="147"/>
      <c r="CR486" s="147"/>
      <c r="CS486" s="147"/>
      <c r="CT486" s="147"/>
      <c r="CU486" s="147"/>
      <c r="CV486" s="147"/>
      <c r="CW486" s="147"/>
      <c r="CX486" s="147"/>
      <c r="CY486" s="147"/>
      <c r="CZ486" s="147"/>
      <c r="DA486" s="147"/>
      <c r="DB486" s="147"/>
      <c r="DC486" s="147"/>
      <c r="DD486" s="147"/>
      <c r="DE486" s="147"/>
      <c r="DF486" s="147"/>
      <c r="DG486" s="147"/>
      <c r="DH486" s="147"/>
      <c r="DI486" s="147"/>
      <c r="DJ486" s="147"/>
      <c r="DK486" s="147"/>
      <c r="DL486" s="147"/>
      <c r="DM486" s="147"/>
      <c r="DN486" s="147"/>
      <c r="DO486" s="147"/>
      <c r="DP486" s="147"/>
      <c r="DQ486" s="147"/>
      <c r="DR486" s="147"/>
      <c r="DS486" s="147"/>
      <c r="DT486" s="147"/>
      <c r="DU486" s="147"/>
      <c r="DV486" s="147"/>
      <c r="DW486" s="147"/>
      <c r="DX486" s="147"/>
      <c r="DY486" s="147"/>
      <c r="DZ486" s="147"/>
      <c r="EA486" s="147"/>
      <c r="EB486" s="147"/>
      <c r="EC486" s="147"/>
      <c r="ED486" s="147"/>
      <c r="EE486" s="147"/>
      <c r="EF486" s="147"/>
      <c r="EG486" s="147"/>
      <c r="EH486" s="147"/>
      <c r="EI486" s="147"/>
      <c r="EJ486" s="147"/>
      <c r="EK486" s="147"/>
      <c r="EL486" s="147"/>
      <c r="EM486" s="147"/>
      <c r="EN486" s="147"/>
      <c r="EO486" s="147"/>
      <c r="EP486" s="147"/>
      <c r="EQ486" s="147"/>
      <c r="ER486" s="147"/>
      <c r="ES486" s="147"/>
      <c r="ET486" s="147"/>
      <c r="EU486" s="147"/>
      <c r="EV486" s="147"/>
      <c r="EW486" s="147"/>
      <c r="EX486" s="147"/>
      <c r="EY486" s="147"/>
      <c r="EZ486" s="147"/>
      <c r="FA486" s="147"/>
      <c r="FB486" s="147"/>
      <c r="FC486" s="147"/>
      <c r="FD486" s="147"/>
      <c r="FE486" s="147"/>
      <c r="FF486" s="147"/>
      <c r="FG486" s="147"/>
      <c r="FH486" s="147"/>
      <c r="FI486" s="147"/>
      <c r="FJ486" s="147"/>
      <c r="FK486" s="147"/>
      <c r="FL486" s="147"/>
      <c r="FM486" s="147"/>
      <c r="FN486" s="147"/>
      <c r="FO486" s="147"/>
      <c r="FP486" s="147"/>
      <c r="FQ486" s="147"/>
      <c r="FR486" s="147"/>
      <c r="FS486" s="147"/>
      <c r="FT486" s="147"/>
      <c r="FU486" s="147"/>
      <c r="FV486" s="147"/>
      <c r="FW486" s="147"/>
      <c r="FX486" s="147"/>
      <c r="FY486" s="147"/>
      <c r="FZ486" s="147"/>
      <c r="GA486" s="147"/>
      <c r="GB486" s="147"/>
      <c r="GC486" s="147"/>
      <c r="GD486" s="147"/>
      <c r="GE486" s="147"/>
      <c r="GF486" s="147"/>
      <c r="GG486" s="147"/>
      <c r="GH486" s="147"/>
      <c r="GI486" s="147"/>
      <c r="GJ486" s="147"/>
      <c r="GK486" s="147"/>
      <c r="GL486" s="147"/>
      <c r="GM486" s="147"/>
      <c r="GN486" s="147"/>
      <c r="GO486" s="96"/>
    </row>
    <row r="487" spans="1:197" ht="14.25" customHeight="1">
      <c r="A487" s="359"/>
      <c r="B487" s="540"/>
      <c r="C487" s="433"/>
      <c r="D487" s="427"/>
      <c r="E487" s="346"/>
      <c r="F487" s="372"/>
      <c r="G487" s="342"/>
      <c r="H487" s="199">
        <v>6370</v>
      </c>
      <c r="I487" s="154" t="s">
        <v>174</v>
      </c>
      <c r="J487" s="160"/>
      <c r="K487" s="160"/>
      <c r="L487" s="186"/>
      <c r="M487" s="155">
        <v>0</v>
      </c>
      <c r="N487" s="155">
        <v>3800000</v>
      </c>
      <c r="O487" s="186"/>
      <c r="P487" s="186"/>
      <c r="Q487" s="186"/>
      <c r="R487" s="186"/>
      <c r="S487" s="186"/>
      <c r="T487" s="186"/>
      <c r="U487" s="186"/>
      <c r="V487" s="186"/>
      <c r="W487" s="350"/>
      <c r="X487" s="40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  <c r="BO487" s="147"/>
      <c r="BP487" s="147"/>
      <c r="BQ487" s="147"/>
      <c r="BR487" s="147"/>
      <c r="BS487" s="147"/>
      <c r="BT487" s="147"/>
      <c r="BU487" s="147"/>
      <c r="BV487" s="147"/>
      <c r="BW487" s="147"/>
      <c r="BX487" s="147"/>
      <c r="BY487" s="147"/>
      <c r="BZ487" s="147"/>
      <c r="CA487" s="147"/>
      <c r="CB487" s="147"/>
      <c r="CC487" s="147"/>
      <c r="CD487" s="147"/>
      <c r="CE487" s="147"/>
      <c r="CF487" s="147"/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/>
      <c r="CQ487" s="147"/>
      <c r="CR487" s="147"/>
      <c r="CS487" s="147"/>
      <c r="CT487" s="147"/>
      <c r="CU487" s="147"/>
      <c r="CV487" s="147"/>
      <c r="CW487" s="147"/>
      <c r="CX487" s="147"/>
      <c r="CY487" s="147"/>
      <c r="CZ487" s="147"/>
      <c r="DA487" s="147"/>
      <c r="DB487" s="147"/>
      <c r="DC487" s="147"/>
      <c r="DD487" s="147"/>
      <c r="DE487" s="147"/>
      <c r="DF487" s="147"/>
      <c r="DG487" s="147"/>
      <c r="DH487" s="147"/>
      <c r="DI487" s="147"/>
      <c r="DJ487" s="147"/>
      <c r="DK487" s="147"/>
      <c r="DL487" s="147"/>
      <c r="DM487" s="147"/>
      <c r="DN487" s="147"/>
      <c r="DO487" s="147"/>
      <c r="DP487" s="147"/>
      <c r="DQ487" s="147"/>
      <c r="DR487" s="147"/>
      <c r="DS487" s="147"/>
      <c r="DT487" s="147"/>
      <c r="DU487" s="147"/>
      <c r="DV487" s="147"/>
      <c r="DW487" s="147"/>
      <c r="DX487" s="147"/>
      <c r="DY487" s="147"/>
      <c r="DZ487" s="147"/>
      <c r="EA487" s="147"/>
      <c r="EB487" s="147"/>
      <c r="EC487" s="147"/>
      <c r="ED487" s="147"/>
      <c r="EE487" s="147"/>
      <c r="EF487" s="147"/>
      <c r="EG487" s="147"/>
      <c r="EH487" s="147"/>
      <c r="EI487" s="147"/>
      <c r="EJ487" s="147"/>
      <c r="EK487" s="147"/>
      <c r="EL487" s="147"/>
      <c r="EM487" s="147"/>
      <c r="EN487" s="147"/>
      <c r="EO487" s="147"/>
      <c r="EP487" s="147"/>
      <c r="EQ487" s="147"/>
      <c r="ER487" s="147"/>
      <c r="ES487" s="147"/>
      <c r="ET487" s="147"/>
      <c r="EU487" s="147"/>
      <c r="EV487" s="147"/>
      <c r="EW487" s="147"/>
      <c r="EX487" s="147"/>
      <c r="EY487" s="147"/>
      <c r="EZ487" s="147"/>
      <c r="FA487" s="147"/>
      <c r="FB487" s="147"/>
      <c r="FC487" s="147"/>
      <c r="FD487" s="147"/>
      <c r="FE487" s="147"/>
      <c r="FF487" s="147"/>
      <c r="FG487" s="147"/>
      <c r="FH487" s="147"/>
      <c r="FI487" s="147"/>
      <c r="FJ487" s="147"/>
      <c r="FK487" s="147"/>
      <c r="FL487" s="147"/>
      <c r="FM487" s="147"/>
      <c r="FN487" s="147"/>
      <c r="FO487" s="147"/>
      <c r="FP487" s="147"/>
      <c r="FQ487" s="147"/>
      <c r="FR487" s="147"/>
      <c r="FS487" s="147"/>
      <c r="FT487" s="147"/>
      <c r="FU487" s="147"/>
      <c r="FV487" s="147"/>
      <c r="FW487" s="147"/>
      <c r="FX487" s="147"/>
      <c r="FY487" s="147"/>
      <c r="FZ487" s="147"/>
      <c r="GA487" s="147"/>
      <c r="GB487" s="147"/>
      <c r="GC487" s="147"/>
      <c r="GD487" s="147"/>
      <c r="GE487" s="147"/>
      <c r="GF487" s="147"/>
      <c r="GG487" s="147"/>
      <c r="GH487" s="147"/>
      <c r="GI487" s="147"/>
      <c r="GJ487" s="147"/>
      <c r="GK487" s="147"/>
      <c r="GL487" s="147"/>
      <c r="GM487" s="147"/>
      <c r="GN487" s="147"/>
      <c r="GO487" s="96"/>
    </row>
    <row r="488" spans="1:197" ht="12" customHeight="1">
      <c r="A488" s="359"/>
      <c r="B488" s="540"/>
      <c r="C488" s="433"/>
      <c r="D488" s="427"/>
      <c r="E488" s="346"/>
      <c r="F488" s="372"/>
      <c r="G488" s="342"/>
      <c r="H488" s="199"/>
      <c r="I488" s="165" t="s">
        <v>30</v>
      </c>
      <c r="J488" s="160"/>
      <c r="K488" s="160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350"/>
      <c r="X488" s="40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  <c r="BO488" s="147"/>
      <c r="BP488" s="147"/>
      <c r="BQ488" s="147"/>
      <c r="BR488" s="147"/>
      <c r="BS488" s="147"/>
      <c r="BT488" s="147"/>
      <c r="BU488" s="147"/>
      <c r="BV488" s="147"/>
      <c r="BW488" s="147"/>
      <c r="BX488" s="147"/>
      <c r="BY488" s="147"/>
      <c r="BZ488" s="147"/>
      <c r="CA488" s="147"/>
      <c r="CB488" s="147"/>
      <c r="CC488" s="147"/>
      <c r="CD488" s="147"/>
      <c r="CE488" s="147"/>
      <c r="CF488" s="147"/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/>
      <c r="CQ488" s="147"/>
      <c r="CR488" s="147"/>
      <c r="CS488" s="147"/>
      <c r="CT488" s="147"/>
      <c r="CU488" s="147"/>
      <c r="CV488" s="147"/>
      <c r="CW488" s="147"/>
      <c r="CX488" s="147"/>
      <c r="CY488" s="147"/>
      <c r="CZ488" s="147"/>
      <c r="DA488" s="147"/>
      <c r="DB488" s="147"/>
      <c r="DC488" s="147"/>
      <c r="DD488" s="147"/>
      <c r="DE488" s="147"/>
      <c r="DF488" s="147"/>
      <c r="DG488" s="147"/>
      <c r="DH488" s="147"/>
      <c r="DI488" s="147"/>
      <c r="DJ488" s="147"/>
      <c r="DK488" s="147"/>
      <c r="DL488" s="147"/>
      <c r="DM488" s="147"/>
      <c r="DN488" s="147"/>
      <c r="DO488" s="147"/>
      <c r="DP488" s="147"/>
      <c r="DQ488" s="147"/>
      <c r="DR488" s="147"/>
      <c r="DS488" s="147"/>
      <c r="DT488" s="147"/>
      <c r="DU488" s="147"/>
      <c r="DV488" s="147"/>
      <c r="DW488" s="147"/>
      <c r="DX488" s="147"/>
      <c r="DY488" s="147"/>
      <c r="DZ488" s="147"/>
      <c r="EA488" s="147"/>
      <c r="EB488" s="147"/>
      <c r="EC488" s="147"/>
      <c r="ED488" s="147"/>
      <c r="EE488" s="147"/>
      <c r="EF488" s="147"/>
      <c r="EG488" s="147"/>
      <c r="EH488" s="147"/>
      <c r="EI488" s="147"/>
      <c r="EJ488" s="147"/>
      <c r="EK488" s="147"/>
      <c r="EL488" s="147"/>
      <c r="EM488" s="147"/>
      <c r="EN488" s="147"/>
      <c r="EO488" s="147"/>
      <c r="EP488" s="147"/>
      <c r="EQ488" s="147"/>
      <c r="ER488" s="147"/>
      <c r="ES488" s="147"/>
      <c r="ET488" s="147"/>
      <c r="EU488" s="147"/>
      <c r="EV488" s="147"/>
      <c r="EW488" s="147"/>
      <c r="EX488" s="147"/>
      <c r="EY488" s="147"/>
      <c r="EZ488" s="147"/>
      <c r="FA488" s="147"/>
      <c r="FB488" s="147"/>
      <c r="FC488" s="147"/>
      <c r="FD488" s="147"/>
      <c r="FE488" s="147"/>
      <c r="FF488" s="147"/>
      <c r="FG488" s="147"/>
      <c r="FH488" s="147"/>
      <c r="FI488" s="147"/>
      <c r="FJ488" s="147"/>
      <c r="FK488" s="147"/>
      <c r="FL488" s="147"/>
      <c r="FM488" s="147"/>
      <c r="FN488" s="147"/>
      <c r="FO488" s="147"/>
      <c r="FP488" s="147"/>
      <c r="FQ488" s="147"/>
      <c r="FR488" s="147"/>
      <c r="FS488" s="147"/>
      <c r="FT488" s="147"/>
      <c r="FU488" s="147"/>
      <c r="FV488" s="147"/>
      <c r="FW488" s="147"/>
      <c r="FX488" s="147"/>
      <c r="FY488" s="147"/>
      <c r="FZ488" s="147"/>
      <c r="GA488" s="147"/>
      <c r="GB488" s="147"/>
      <c r="GC488" s="147"/>
      <c r="GD488" s="147"/>
      <c r="GE488" s="147"/>
      <c r="GF488" s="147"/>
      <c r="GG488" s="147"/>
      <c r="GH488" s="147"/>
      <c r="GI488" s="147"/>
      <c r="GJ488" s="147"/>
      <c r="GK488" s="147"/>
      <c r="GL488" s="147"/>
      <c r="GM488" s="147"/>
      <c r="GN488" s="147"/>
      <c r="GO488" s="96"/>
    </row>
    <row r="489" spans="1:197" ht="12" customHeight="1">
      <c r="A489" s="359"/>
      <c r="B489" s="540"/>
      <c r="C489" s="433"/>
      <c r="D489" s="427"/>
      <c r="E489" s="346"/>
      <c r="F489" s="372"/>
      <c r="G489" s="342"/>
      <c r="H489" s="199"/>
      <c r="I489" s="165" t="s">
        <v>119</v>
      </c>
      <c r="J489" s="160"/>
      <c r="K489" s="160"/>
      <c r="L489" s="155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350"/>
      <c r="X489" s="40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  <c r="BO489" s="147"/>
      <c r="BP489" s="147"/>
      <c r="BQ489" s="147"/>
      <c r="BR489" s="147"/>
      <c r="BS489" s="147"/>
      <c r="BT489" s="147"/>
      <c r="BU489" s="147"/>
      <c r="BV489" s="147"/>
      <c r="BW489" s="147"/>
      <c r="BX489" s="147"/>
      <c r="BY489" s="147"/>
      <c r="BZ489" s="147"/>
      <c r="CA489" s="147"/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/>
      <c r="CQ489" s="147"/>
      <c r="CR489" s="147"/>
      <c r="CS489" s="147"/>
      <c r="CT489" s="147"/>
      <c r="CU489" s="147"/>
      <c r="CV489" s="147"/>
      <c r="CW489" s="147"/>
      <c r="CX489" s="147"/>
      <c r="CY489" s="147"/>
      <c r="CZ489" s="147"/>
      <c r="DA489" s="147"/>
      <c r="DB489" s="147"/>
      <c r="DC489" s="147"/>
      <c r="DD489" s="147"/>
      <c r="DE489" s="147"/>
      <c r="DF489" s="147"/>
      <c r="DG489" s="147"/>
      <c r="DH489" s="147"/>
      <c r="DI489" s="147"/>
      <c r="DJ489" s="147"/>
      <c r="DK489" s="147"/>
      <c r="DL489" s="147"/>
      <c r="DM489" s="147"/>
      <c r="DN489" s="147"/>
      <c r="DO489" s="147"/>
      <c r="DP489" s="147"/>
      <c r="DQ489" s="147"/>
      <c r="DR489" s="147"/>
      <c r="DS489" s="147"/>
      <c r="DT489" s="147"/>
      <c r="DU489" s="147"/>
      <c r="DV489" s="147"/>
      <c r="DW489" s="147"/>
      <c r="DX489" s="147"/>
      <c r="DY489" s="147"/>
      <c r="DZ489" s="147"/>
      <c r="EA489" s="147"/>
      <c r="EB489" s="147"/>
      <c r="EC489" s="147"/>
      <c r="ED489" s="147"/>
      <c r="EE489" s="147"/>
      <c r="EF489" s="147"/>
      <c r="EG489" s="147"/>
      <c r="EH489" s="147"/>
      <c r="EI489" s="147"/>
      <c r="EJ489" s="147"/>
      <c r="EK489" s="147"/>
      <c r="EL489" s="147"/>
      <c r="EM489" s="147"/>
      <c r="EN489" s="147"/>
      <c r="EO489" s="147"/>
      <c r="EP489" s="147"/>
      <c r="EQ489" s="147"/>
      <c r="ER489" s="147"/>
      <c r="ES489" s="147"/>
      <c r="ET489" s="147"/>
      <c r="EU489" s="147"/>
      <c r="EV489" s="147"/>
      <c r="EW489" s="147"/>
      <c r="EX489" s="147"/>
      <c r="EY489" s="147"/>
      <c r="EZ489" s="147"/>
      <c r="FA489" s="147"/>
      <c r="FB489" s="147"/>
      <c r="FC489" s="147"/>
      <c r="FD489" s="147"/>
      <c r="FE489" s="147"/>
      <c r="FF489" s="147"/>
      <c r="FG489" s="147"/>
      <c r="FH489" s="147"/>
      <c r="FI489" s="147"/>
      <c r="FJ489" s="147"/>
      <c r="FK489" s="147"/>
      <c r="FL489" s="147"/>
      <c r="FM489" s="147"/>
      <c r="FN489" s="147"/>
      <c r="FO489" s="147"/>
      <c r="FP489" s="147"/>
      <c r="FQ489" s="147"/>
      <c r="FR489" s="147"/>
      <c r="FS489" s="147"/>
      <c r="FT489" s="147"/>
      <c r="FU489" s="147"/>
      <c r="FV489" s="147"/>
      <c r="FW489" s="147"/>
      <c r="FX489" s="147"/>
      <c r="FY489" s="147"/>
      <c r="FZ489" s="147"/>
      <c r="GA489" s="147"/>
      <c r="GB489" s="147"/>
      <c r="GC489" s="147"/>
      <c r="GD489" s="147"/>
      <c r="GE489" s="147"/>
      <c r="GF489" s="147"/>
      <c r="GG489" s="147"/>
      <c r="GH489" s="147"/>
      <c r="GI489" s="147"/>
      <c r="GJ489" s="147"/>
      <c r="GK489" s="147"/>
      <c r="GL489" s="147"/>
      <c r="GM489" s="147"/>
      <c r="GN489" s="147"/>
      <c r="GO489" s="96"/>
    </row>
    <row r="490" spans="1:197" ht="12.75" customHeight="1">
      <c r="A490" s="360"/>
      <c r="B490" s="541"/>
      <c r="C490" s="434"/>
      <c r="D490" s="428"/>
      <c r="E490" s="346"/>
      <c r="F490" s="372"/>
      <c r="G490" s="342"/>
      <c r="H490" s="199"/>
      <c r="I490" s="159" t="s">
        <v>26</v>
      </c>
      <c r="J490" s="160"/>
      <c r="K490" s="160"/>
      <c r="L490" s="160">
        <f t="shared" ref="L490:P490" si="140">SUM(L486:L489)</f>
        <v>0</v>
      </c>
      <c r="M490" s="160">
        <f t="shared" si="140"/>
        <v>0</v>
      </c>
      <c r="N490" s="160">
        <f t="shared" si="140"/>
        <v>5047998</v>
      </c>
      <c r="O490" s="160">
        <f t="shared" si="140"/>
        <v>0</v>
      </c>
      <c r="P490" s="160">
        <f t="shared" si="140"/>
        <v>0</v>
      </c>
      <c r="Q490" s="160"/>
      <c r="R490" s="160"/>
      <c r="S490" s="160"/>
      <c r="T490" s="160"/>
      <c r="U490" s="160"/>
      <c r="V490" s="160"/>
      <c r="W490" s="350"/>
      <c r="X490" s="40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  <c r="BO490" s="147"/>
      <c r="BP490" s="147"/>
      <c r="BQ490" s="147"/>
      <c r="BR490" s="147"/>
      <c r="BS490" s="147"/>
      <c r="BT490" s="147"/>
      <c r="BU490" s="147"/>
      <c r="BV490" s="147"/>
      <c r="BW490" s="147"/>
      <c r="BX490" s="147"/>
      <c r="BY490" s="147"/>
      <c r="BZ490" s="147"/>
      <c r="CA490" s="147"/>
      <c r="CB490" s="147"/>
      <c r="CC490" s="147"/>
      <c r="CD490" s="147"/>
      <c r="CE490" s="147"/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/>
      <c r="CQ490" s="147"/>
      <c r="CR490" s="147"/>
      <c r="CS490" s="147"/>
      <c r="CT490" s="147"/>
      <c r="CU490" s="147"/>
      <c r="CV490" s="147"/>
      <c r="CW490" s="147"/>
      <c r="CX490" s="147"/>
      <c r="CY490" s="147"/>
      <c r="CZ490" s="147"/>
      <c r="DA490" s="147"/>
      <c r="DB490" s="147"/>
      <c r="DC490" s="147"/>
      <c r="DD490" s="147"/>
      <c r="DE490" s="147"/>
      <c r="DF490" s="147"/>
      <c r="DG490" s="147"/>
      <c r="DH490" s="147"/>
      <c r="DI490" s="147"/>
      <c r="DJ490" s="147"/>
      <c r="DK490" s="147"/>
      <c r="DL490" s="147"/>
      <c r="DM490" s="147"/>
      <c r="DN490" s="147"/>
      <c r="DO490" s="147"/>
      <c r="DP490" s="147"/>
      <c r="DQ490" s="147"/>
      <c r="DR490" s="147"/>
      <c r="DS490" s="147"/>
      <c r="DT490" s="147"/>
      <c r="DU490" s="147"/>
      <c r="DV490" s="147"/>
      <c r="DW490" s="147"/>
      <c r="DX490" s="147"/>
      <c r="DY490" s="147"/>
      <c r="DZ490" s="147"/>
      <c r="EA490" s="147"/>
      <c r="EB490" s="147"/>
      <c r="EC490" s="147"/>
      <c r="ED490" s="147"/>
      <c r="EE490" s="147"/>
      <c r="EF490" s="147"/>
      <c r="EG490" s="147"/>
      <c r="EH490" s="147"/>
      <c r="EI490" s="147"/>
      <c r="EJ490" s="147"/>
      <c r="EK490" s="147"/>
      <c r="EL490" s="147"/>
      <c r="EM490" s="147"/>
      <c r="EN490" s="147"/>
      <c r="EO490" s="147"/>
      <c r="EP490" s="147"/>
      <c r="EQ490" s="147"/>
      <c r="ER490" s="147"/>
      <c r="ES490" s="147"/>
      <c r="ET490" s="147"/>
      <c r="EU490" s="147"/>
      <c r="EV490" s="147"/>
      <c r="EW490" s="147"/>
      <c r="EX490" s="147"/>
      <c r="EY490" s="147"/>
      <c r="EZ490" s="147"/>
      <c r="FA490" s="147"/>
      <c r="FB490" s="147"/>
      <c r="FC490" s="147"/>
      <c r="FD490" s="147"/>
      <c r="FE490" s="147"/>
      <c r="FF490" s="147"/>
      <c r="FG490" s="147"/>
      <c r="FH490" s="147"/>
      <c r="FI490" s="147"/>
      <c r="FJ490" s="147"/>
      <c r="FK490" s="147"/>
      <c r="FL490" s="147"/>
      <c r="FM490" s="147"/>
      <c r="FN490" s="147"/>
      <c r="FO490" s="147"/>
      <c r="FP490" s="147"/>
      <c r="FQ490" s="147"/>
      <c r="FR490" s="147"/>
      <c r="FS490" s="147"/>
      <c r="FT490" s="147"/>
      <c r="FU490" s="147"/>
      <c r="FV490" s="147"/>
      <c r="FW490" s="147"/>
      <c r="FX490" s="147"/>
      <c r="FY490" s="147"/>
      <c r="FZ490" s="147"/>
      <c r="GA490" s="147"/>
      <c r="GB490" s="147"/>
      <c r="GC490" s="147"/>
      <c r="GD490" s="147"/>
      <c r="GE490" s="147"/>
      <c r="GF490" s="147"/>
      <c r="GG490" s="147"/>
      <c r="GH490" s="147"/>
      <c r="GI490" s="147"/>
      <c r="GJ490" s="147"/>
      <c r="GK490" s="147"/>
      <c r="GL490" s="147"/>
      <c r="GM490" s="147"/>
      <c r="GN490" s="147"/>
      <c r="GO490" s="96"/>
    </row>
    <row r="491" spans="1:197" ht="12.75" hidden="1" customHeight="1">
      <c r="A491" s="358">
        <v>26</v>
      </c>
      <c r="B491" s="348" t="s">
        <v>215</v>
      </c>
      <c r="C491" s="432">
        <v>2024</v>
      </c>
      <c r="D491" s="426">
        <v>2028</v>
      </c>
      <c r="E491" s="346" t="s">
        <v>251</v>
      </c>
      <c r="F491" s="372">
        <f>W491</f>
        <v>0</v>
      </c>
      <c r="G491" s="342">
        <v>60016</v>
      </c>
      <c r="H491" s="199">
        <v>6050</v>
      </c>
      <c r="I491" s="182" t="s">
        <v>28</v>
      </c>
      <c r="J491" s="160"/>
      <c r="K491" s="160"/>
      <c r="L491" s="155"/>
      <c r="M491" s="155">
        <v>0</v>
      </c>
      <c r="N491" s="155"/>
      <c r="O491" s="155"/>
      <c r="P491" s="155"/>
      <c r="Q491" s="186"/>
      <c r="R491" s="186"/>
      <c r="S491" s="186"/>
      <c r="T491" s="186"/>
      <c r="U491" s="186"/>
      <c r="V491" s="186"/>
      <c r="W491" s="350">
        <f>SUM(L495:V495)</f>
        <v>0</v>
      </c>
      <c r="X491" s="40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47"/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  <c r="CQ491" s="147"/>
      <c r="CR491" s="147"/>
      <c r="CS491" s="147"/>
      <c r="CT491" s="147"/>
      <c r="CU491" s="147"/>
      <c r="CV491" s="147"/>
      <c r="CW491" s="147"/>
      <c r="CX491" s="147"/>
      <c r="CY491" s="147"/>
      <c r="CZ491" s="147"/>
      <c r="DA491" s="147"/>
      <c r="DB491" s="147"/>
      <c r="DC491" s="147"/>
      <c r="DD491" s="147"/>
      <c r="DE491" s="147"/>
      <c r="DF491" s="147"/>
      <c r="DG491" s="147"/>
      <c r="DH491" s="147"/>
      <c r="DI491" s="147"/>
      <c r="DJ491" s="147"/>
      <c r="DK491" s="147"/>
      <c r="DL491" s="147"/>
      <c r="DM491" s="147"/>
      <c r="DN491" s="147"/>
      <c r="DO491" s="147"/>
      <c r="DP491" s="147"/>
      <c r="DQ491" s="147"/>
      <c r="DR491" s="147"/>
      <c r="DS491" s="147"/>
      <c r="DT491" s="147"/>
      <c r="DU491" s="147"/>
      <c r="DV491" s="147"/>
      <c r="DW491" s="147"/>
      <c r="DX491" s="147"/>
      <c r="DY491" s="147"/>
      <c r="DZ491" s="147"/>
      <c r="EA491" s="147"/>
      <c r="EB491" s="147"/>
      <c r="EC491" s="147"/>
      <c r="ED491" s="147"/>
      <c r="EE491" s="147"/>
      <c r="EF491" s="147"/>
      <c r="EG491" s="147"/>
      <c r="EH491" s="147"/>
      <c r="EI491" s="147"/>
      <c r="EJ491" s="147"/>
      <c r="EK491" s="147"/>
      <c r="EL491" s="147"/>
      <c r="EM491" s="147"/>
      <c r="EN491" s="147"/>
      <c r="EO491" s="147"/>
      <c r="EP491" s="147"/>
      <c r="EQ491" s="147"/>
      <c r="ER491" s="147"/>
      <c r="ES491" s="147"/>
      <c r="ET491" s="147"/>
      <c r="EU491" s="147"/>
      <c r="EV491" s="147"/>
      <c r="EW491" s="147"/>
      <c r="EX491" s="147"/>
      <c r="EY491" s="147"/>
      <c r="EZ491" s="147"/>
      <c r="FA491" s="147"/>
      <c r="FB491" s="147"/>
      <c r="FC491" s="147"/>
      <c r="FD491" s="147"/>
      <c r="FE491" s="147"/>
      <c r="FF491" s="147"/>
      <c r="FG491" s="147"/>
      <c r="FH491" s="147"/>
      <c r="FI491" s="147"/>
      <c r="FJ491" s="147"/>
      <c r="FK491" s="147"/>
      <c r="FL491" s="147"/>
      <c r="FM491" s="147"/>
      <c r="FN491" s="147"/>
      <c r="FO491" s="147"/>
      <c r="FP491" s="147"/>
      <c r="FQ491" s="147"/>
      <c r="FR491" s="147"/>
      <c r="FS491" s="147"/>
      <c r="FT491" s="147"/>
      <c r="FU491" s="147"/>
      <c r="FV491" s="147"/>
      <c r="FW491" s="147"/>
      <c r="FX491" s="147"/>
      <c r="FY491" s="147"/>
      <c r="FZ491" s="147"/>
      <c r="GA491" s="147"/>
      <c r="GB491" s="147"/>
      <c r="GC491" s="147"/>
      <c r="GD491" s="147"/>
      <c r="GE491" s="147"/>
      <c r="GF491" s="147"/>
      <c r="GG491" s="147"/>
      <c r="GH491" s="147"/>
      <c r="GI491" s="147"/>
      <c r="GJ491" s="147"/>
      <c r="GK491" s="147"/>
      <c r="GL491" s="147"/>
      <c r="GM491" s="147"/>
      <c r="GN491" s="147"/>
      <c r="GO491" s="96"/>
    </row>
    <row r="492" spans="1:197" ht="12" hidden="1" customHeight="1">
      <c r="A492" s="359"/>
      <c r="B492" s="348"/>
      <c r="C492" s="433"/>
      <c r="D492" s="427"/>
      <c r="E492" s="346"/>
      <c r="F492" s="372"/>
      <c r="G492" s="342"/>
      <c r="H492" s="199"/>
      <c r="I492" s="165" t="s">
        <v>31</v>
      </c>
      <c r="J492" s="160"/>
      <c r="K492" s="160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350"/>
      <c r="X492" s="40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/>
      <c r="CB492" s="147"/>
      <c r="CC492" s="147"/>
      <c r="CD492" s="147"/>
      <c r="CE492" s="147"/>
      <c r="CF492" s="147"/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/>
      <c r="CQ492" s="147"/>
      <c r="CR492" s="147"/>
      <c r="CS492" s="147"/>
      <c r="CT492" s="147"/>
      <c r="CU492" s="147"/>
      <c r="CV492" s="147"/>
      <c r="CW492" s="147"/>
      <c r="CX492" s="147"/>
      <c r="CY492" s="147"/>
      <c r="CZ492" s="147"/>
      <c r="DA492" s="147"/>
      <c r="DB492" s="147"/>
      <c r="DC492" s="147"/>
      <c r="DD492" s="147"/>
      <c r="DE492" s="147"/>
      <c r="DF492" s="147"/>
      <c r="DG492" s="147"/>
      <c r="DH492" s="147"/>
      <c r="DI492" s="147"/>
      <c r="DJ492" s="147"/>
      <c r="DK492" s="147"/>
      <c r="DL492" s="147"/>
      <c r="DM492" s="147"/>
      <c r="DN492" s="147"/>
      <c r="DO492" s="147"/>
      <c r="DP492" s="147"/>
      <c r="DQ492" s="147"/>
      <c r="DR492" s="147"/>
      <c r="DS492" s="147"/>
      <c r="DT492" s="147"/>
      <c r="DU492" s="147"/>
      <c r="DV492" s="147"/>
      <c r="DW492" s="147"/>
      <c r="DX492" s="147"/>
      <c r="DY492" s="147"/>
      <c r="DZ492" s="147"/>
      <c r="EA492" s="147"/>
      <c r="EB492" s="147"/>
      <c r="EC492" s="147"/>
      <c r="ED492" s="147"/>
      <c r="EE492" s="147"/>
      <c r="EF492" s="147"/>
      <c r="EG492" s="147"/>
      <c r="EH492" s="147"/>
      <c r="EI492" s="147"/>
      <c r="EJ492" s="147"/>
      <c r="EK492" s="147"/>
      <c r="EL492" s="147"/>
      <c r="EM492" s="147"/>
      <c r="EN492" s="147"/>
      <c r="EO492" s="147"/>
      <c r="EP492" s="147"/>
      <c r="EQ492" s="147"/>
      <c r="ER492" s="147"/>
      <c r="ES492" s="147"/>
      <c r="ET492" s="147"/>
      <c r="EU492" s="147"/>
      <c r="EV492" s="147"/>
      <c r="EW492" s="147"/>
      <c r="EX492" s="147"/>
      <c r="EY492" s="147"/>
      <c r="EZ492" s="147"/>
      <c r="FA492" s="147"/>
      <c r="FB492" s="147"/>
      <c r="FC492" s="147"/>
      <c r="FD492" s="147"/>
      <c r="FE492" s="147"/>
      <c r="FF492" s="147"/>
      <c r="FG492" s="147"/>
      <c r="FH492" s="147"/>
      <c r="FI492" s="147"/>
      <c r="FJ492" s="147"/>
      <c r="FK492" s="147"/>
      <c r="FL492" s="147"/>
      <c r="FM492" s="147"/>
      <c r="FN492" s="147"/>
      <c r="FO492" s="147"/>
      <c r="FP492" s="147"/>
      <c r="FQ492" s="147"/>
      <c r="FR492" s="147"/>
      <c r="FS492" s="147"/>
      <c r="FT492" s="147"/>
      <c r="FU492" s="147"/>
      <c r="FV492" s="147"/>
      <c r="FW492" s="147"/>
      <c r="FX492" s="147"/>
      <c r="FY492" s="147"/>
      <c r="FZ492" s="147"/>
      <c r="GA492" s="147"/>
      <c r="GB492" s="147"/>
      <c r="GC492" s="147"/>
      <c r="GD492" s="147"/>
      <c r="GE492" s="147"/>
      <c r="GF492" s="147"/>
      <c r="GG492" s="147"/>
      <c r="GH492" s="147"/>
      <c r="GI492" s="147"/>
      <c r="GJ492" s="147"/>
      <c r="GK492" s="147"/>
      <c r="GL492" s="147"/>
      <c r="GM492" s="147"/>
      <c r="GN492" s="147"/>
      <c r="GO492" s="96"/>
    </row>
    <row r="493" spans="1:197" ht="12" hidden="1" customHeight="1">
      <c r="A493" s="359"/>
      <c r="B493" s="348"/>
      <c r="C493" s="433"/>
      <c r="D493" s="427"/>
      <c r="E493" s="346"/>
      <c r="F493" s="372"/>
      <c r="G493" s="342"/>
      <c r="H493" s="199"/>
      <c r="I493" s="165" t="s">
        <v>30</v>
      </c>
      <c r="J493" s="160"/>
      <c r="K493" s="160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350"/>
      <c r="X493" s="40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/>
      <c r="CB493" s="147"/>
      <c r="CC493" s="147"/>
      <c r="CD493" s="147"/>
      <c r="CE493" s="147"/>
      <c r="CF493" s="147"/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/>
      <c r="CQ493" s="147"/>
      <c r="CR493" s="147"/>
      <c r="CS493" s="147"/>
      <c r="CT493" s="147"/>
      <c r="CU493" s="147"/>
      <c r="CV493" s="147"/>
      <c r="CW493" s="147"/>
      <c r="CX493" s="147"/>
      <c r="CY493" s="147"/>
      <c r="CZ493" s="147"/>
      <c r="DA493" s="147"/>
      <c r="DB493" s="147"/>
      <c r="DC493" s="147"/>
      <c r="DD493" s="147"/>
      <c r="DE493" s="147"/>
      <c r="DF493" s="147"/>
      <c r="DG493" s="147"/>
      <c r="DH493" s="147"/>
      <c r="DI493" s="147"/>
      <c r="DJ493" s="147"/>
      <c r="DK493" s="147"/>
      <c r="DL493" s="147"/>
      <c r="DM493" s="147"/>
      <c r="DN493" s="147"/>
      <c r="DO493" s="147"/>
      <c r="DP493" s="147"/>
      <c r="DQ493" s="147"/>
      <c r="DR493" s="147"/>
      <c r="DS493" s="147"/>
      <c r="DT493" s="147"/>
      <c r="DU493" s="147"/>
      <c r="DV493" s="147"/>
      <c r="DW493" s="147"/>
      <c r="DX493" s="147"/>
      <c r="DY493" s="147"/>
      <c r="DZ493" s="147"/>
      <c r="EA493" s="147"/>
      <c r="EB493" s="147"/>
      <c r="EC493" s="147"/>
      <c r="ED493" s="147"/>
      <c r="EE493" s="147"/>
      <c r="EF493" s="147"/>
      <c r="EG493" s="147"/>
      <c r="EH493" s="147"/>
      <c r="EI493" s="147"/>
      <c r="EJ493" s="147"/>
      <c r="EK493" s="147"/>
      <c r="EL493" s="147"/>
      <c r="EM493" s="147"/>
      <c r="EN493" s="147"/>
      <c r="EO493" s="147"/>
      <c r="EP493" s="147"/>
      <c r="EQ493" s="147"/>
      <c r="ER493" s="147"/>
      <c r="ES493" s="147"/>
      <c r="ET493" s="147"/>
      <c r="EU493" s="147"/>
      <c r="EV493" s="147"/>
      <c r="EW493" s="147"/>
      <c r="EX493" s="147"/>
      <c r="EY493" s="147"/>
      <c r="EZ493" s="147"/>
      <c r="FA493" s="147"/>
      <c r="FB493" s="147"/>
      <c r="FC493" s="147"/>
      <c r="FD493" s="147"/>
      <c r="FE493" s="147"/>
      <c r="FF493" s="147"/>
      <c r="FG493" s="147"/>
      <c r="FH493" s="147"/>
      <c r="FI493" s="147"/>
      <c r="FJ493" s="147"/>
      <c r="FK493" s="147"/>
      <c r="FL493" s="147"/>
      <c r="FM493" s="147"/>
      <c r="FN493" s="147"/>
      <c r="FO493" s="147"/>
      <c r="FP493" s="147"/>
      <c r="FQ493" s="147"/>
      <c r="FR493" s="147"/>
      <c r="FS493" s="147"/>
      <c r="FT493" s="147"/>
      <c r="FU493" s="147"/>
      <c r="FV493" s="147"/>
      <c r="FW493" s="147"/>
      <c r="FX493" s="147"/>
      <c r="FY493" s="147"/>
      <c r="FZ493" s="147"/>
      <c r="GA493" s="147"/>
      <c r="GB493" s="147"/>
      <c r="GC493" s="147"/>
      <c r="GD493" s="147"/>
      <c r="GE493" s="147"/>
      <c r="GF493" s="147"/>
      <c r="GG493" s="147"/>
      <c r="GH493" s="147"/>
      <c r="GI493" s="147"/>
      <c r="GJ493" s="147"/>
      <c r="GK493" s="147"/>
      <c r="GL493" s="147"/>
      <c r="GM493" s="147"/>
      <c r="GN493" s="147"/>
      <c r="GO493" s="96"/>
    </row>
    <row r="494" spans="1:197" ht="12" hidden="1" customHeight="1">
      <c r="A494" s="359"/>
      <c r="B494" s="348"/>
      <c r="C494" s="433"/>
      <c r="D494" s="427"/>
      <c r="E494" s="346"/>
      <c r="F494" s="372"/>
      <c r="G494" s="342"/>
      <c r="H494" s="199"/>
      <c r="I494" s="165" t="s">
        <v>119</v>
      </c>
      <c r="J494" s="160"/>
      <c r="K494" s="160"/>
      <c r="L494" s="155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350"/>
      <c r="X494" s="40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/>
      <c r="CB494" s="147"/>
      <c r="CC494" s="147"/>
      <c r="CD494" s="147"/>
      <c r="CE494" s="147"/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/>
      <c r="CQ494" s="147"/>
      <c r="CR494" s="147"/>
      <c r="CS494" s="147"/>
      <c r="CT494" s="147"/>
      <c r="CU494" s="147"/>
      <c r="CV494" s="147"/>
      <c r="CW494" s="147"/>
      <c r="CX494" s="147"/>
      <c r="CY494" s="147"/>
      <c r="CZ494" s="147"/>
      <c r="DA494" s="147"/>
      <c r="DB494" s="147"/>
      <c r="DC494" s="147"/>
      <c r="DD494" s="147"/>
      <c r="DE494" s="147"/>
      <c r="DF494" s="147"/>
      <c r="DG494" s="147"/>
      <c r="DH494" s="147"/>
      <c r="DI494" s="147"/>
      <c r="DJ494" s="147"/>
      <c r="DK494" s="147"/>
      <c r="DL494" s="147"/>
      <c r="DM494" s="147"/>
      <c r="DN494" s="147"/>
      <c r="DO494" s="147"/>
      <c r="DP494" s="147"/>
      <c r="DQ494" s="147"/>
      <c r="DR494" s="147"/>
      <c r="DS494" s="147"/>
      <c r="DT494" s="147"/>
      <c r="DU494" s="147"/>
      <c r="DV494" s="147"/>
      <c r="DW494" s="147"/>
      <c r="DX494" s="147"/>
      <c r="DY494" s="147"/>
      <c r="DZ494" s="147"/>
      <c r="EA494" s="147"/>
      <c r="EB494" s="147"/>
      <c r="EC494" s="147"/>
      <c r="ED494" s="147"/>
      <c r="EE494" s="147"/>
      <c r="EF494" s="147"/>
      <c r="EG494" s="147"/>
      <c r="EH494" s="147"/>
      <c r="EI494" s="147"/>
      <c r="EJ494" s="147"/>
      <c r="EK494" s="147"/>
      <c r="EL494" s="147"/>
      <c r="EM494" s="147"/>
      <c r="EN494" s="147"/>
      <c r="EO494" s="147"/>
      <c r="EP494" s="147"/>
      <c r="EQ494" s="147"/>
      <c r="ER494" s="147"/>
      <c r="ES494" s="147"/>
      <c r="ET494" s="147"/>
      <c r="EU494" s="147"/>
      <c r="EV494" s="147"/>
      <c r="EW494" s="147"/>
      <c r="EX494" s="147"/>
      <c r="EY494" s="147"/>
      <c r="EZ494" s="147"/>
      <c r="FA494" s="147"/>
      <c r="FB494" s="147"/>
      <c r="FC494" s="147"/>
      <c r="FD494" s="147"/>
      <c r="FE494" s="147"/>
      <c r="FF494" s="147"/>
      <c r="FG494" s="147"/>
      <c r="FH494" s="147"/>
      <c r="FI494" s="147"/>
      <c r="FJ494" s="147"/>
      <c r="FK494" s="147"/>
      <c r="FL494" s="147"/>
      <c r="FM494" s="147"/>
      <c r="FN494" s="147"/>
      <c r="FO494" s="147"/>
      <c r="FP494" s="147"/>
      <c r="FQ494" s="147"/>
      <c r="FR494" s="147"/>
      <c r="FS494" s="147"/>
      <c r="FT494" s="147"/>
      <c r="FU494" s="147"/>
      <c r="FV494" s="147"/>
      <c r="FW494" s="147"/>
      <c r="FX494" s="147"/>
      <c r="FY494" s="147"/>
      <c r="FZ494" s="147"/>
      <c r="GA494" s="147"/>
      <c r="GB494" s="147"/>
      <c r="GC494" s="147"/>
      <c r="GD494" s="147"/>
      <c r="GE494" s="147"/>
      <c r="GF494" s="147"/>
      <c r="GG494" s="147"/>
      <c r="GH494" s="147"/>
      <c r="GI494" s="147"/>
      <c r="GJ494" s="147"/>
      <c r="GK494" s="147"/>
      <c r="GL494" s="147"/>
      <c r="GM494" s="147"/>
      <c r="GN494" s="147"/>
      <c r="GO494" s="96"/>
    </row>
    <row r="495" spans="1:197" ht="11.25" hidden="1" customHeight="1">
      <c r="A495" s="360"/>
      <c r="B495" s="349"/>
      <c r="C495" s="434"/>
      <c r="D495" s="428"/>
      <c r="E495" s="346"/>
      <c r="F495" s="372"/>
      <c r="G495" s="342"/>
      <c r="H495" s="199"/>
      <c r="I495" s="159" t="s">
        <v>26</v>
      </c>
      <c r="J495" s="160"/>
      <c r="K495" s="160"/>
      <c r="L495" s="160">
        <f t="shared" ref="L495:V495" si="141">SUM(L491:L494)</f>
        <v>0</v>
      </c>
      <c r="M495" s="160">
        <f t="shared" si="141"/>
        <v>0</v>
      </c>
      <c r="N495" s="160">
        <f t="shared" si="141"/>
        <v>0</v>
      </c>
      <c r="O495" s="160">
        <f t="shared" si="141"/>
        <v>0</v>
      </c>
      <c r="P495" s="160">
        <f t="shared" si="141"/>
        <v>0</v>
      </c>
      <c r="Q495" s="160">
        <f t="shared" si="141"/>
        <v>0</v>
      </c>
      <c r="R495" s="160">
        <f t="shared" si="141"/>
        <v>0</v>
      </c>
      <c r="S495" s="160">
        <f t="shared" si="141"/>
        <v>0</v>
      </c>
      <c r="T495" s="160">
        <f t="shared" si="141"/>
        <v>0</v>
      </c>
      <c r="U495" s="160">
        <f t="shared" si="141"/>
        <v>0</v>
      </c>
      <c r="V495" s="160">
        <f t="shared" si="141"/>
        <v>0</v>
      </c>
      <c r="W495" s="350"/>
      <c r="X495" s="40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47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/>
      <c r="CQ495" s="147"/>
      <c r="CR495" s="147"/>
      <c r="CS495" s="147"/>
      <c r="CT495" s="147"/>
      <c r="CU495" s="147"/>
      <c r="CV495" s="147"/>
      <c r="CW495" s="147"/>
      <c r="CX495" s="147"/>
      <c r="CY495" s="147"/>
      <c r="CZ495" s="147"/>
      <c r="DA495" s="147"/>
      <c r="DB495" s="147"/>
      <c r="DC495" s="147"/>
      <c r="DD495" s="147"/>
      <c r="DE495" s="147"/>
      <c r="DF495" s="147"/>
      <c r="DG495" s="147"/>
      <c r="DH495" s="147"/>
      <c r="DI495" s="147"/>
      <c r="DJ495" s="147"/>
      <c r="DK495" s="147"/>
      <c r="DL495" s="147"/>
      <c r="DM495" s="147"/>
      <c r="DN495" s="147"/>
      <c r="DO495" s="147"/>
      <c r="DP495" s="147"/>
      <c r="DQ495" s="147"/>
      <c r="DR495" s="147"/>
      <c r="DS495" s="147"/>
      <c r="DT495" s="147"/>
      <c r="DU495" s="147"/>
      <c r="DV495" s="147"/>
      <c r="DW495" s="147"/>
      <c r="DX495" s="147"/>
      <c r="DY495" s="147"/>
      <c r="DZ495" s="147"/>
      <c r="EA495" s="147"/>
      <c r="EB495" s="147"/>
      <c r="EC495" s="147"/>
      <c r="ED495" s="147"/>
      <c r="EE495" s="147"/>
      <c r="EF495" s="147"/>
      <c r="EG495" s="147"/>
      <c r="EH495" s="147"/>
      <c r="EI495" s="147"/>
      <c r="EJ495" s="147"/>
      <c r="EK495" s="147"/>
      <c r="EL495" s="147"/>
      <c r="EM495" s="147"/>
      <c r="EN495" s="147"/>
      <c r="EO495" s="147"/>
      <c r="EP495" s="147"/>
      <c r="EQ495" s="147"/>
      <c r="ER495" s="147"/>
      <c r="ES495" s="147"/>
      <c r="ET495" s="147"/>
      <c r="EU495" s="147"/>
      <c r="EV495" s="147"/>
      <c r="EW495" s="147"/>
      <c r="EX495" s="147"/>
      <c r="EY495" s="147"/>
      <c r="EZ495" s="147"/>
      <c r="FA495" s="147"/>
      <c r="FB495" s="147"/>
      <c r="FC495" s="147"/>
      <c r="FD495" s="147"/>
      <c r="FE495" s="147"/>
      <c r="FF495" s="147"/>
      <c r="FG495" s="147"/>
      <c r="FH495" s="147"/>
      <c r="FI495" s="147"/>
      <c r="FJ495" s="147"/>
      <c r="FK495" s="147"/>
      <c r="FL495" s="147"/>
      <c r="FM495" s="147"/>
      <c r="FN495" s="147"/>
      <c r="FO495" s="147"/>
      <c r="FP495" s="147"/>
      <c r="FQ495" s="147"/>
      <c r="FR495" s="147"/>
      <c r="FS495" s="147"/>
      <c r="FT495" s="147"/>
      <c r="FU495" s="147"/>
      <c r="FV495" s="147"/>
      <c r="FW495" s="147"/>
      <c r="FX495" s="147"/>
      <c r="FY495" s="147"/>
      <c r="FZ495" s="147"/>
      <c r="GA495" s="147"/>
      <c r="GB495" s="147"/>
      <c r="GC495" s="147"/>
      <c r="GD495" s="147"/>
      <c r="GE495" s="147"/>
      <c r="GF495" s="147"/>
      <c r="GG495" s="147"/>
      <c r="GH495" s="147"/>
      <c r="GI495" s="147"/>
      <c r="GJ495" s="147"/>
      <c r="GK495" s="147"/>
      <c r="GL495" s="147"/>
      <c r="GM495" s="147"/>
      <c r="GN495" s="147"/>
      <c r="GO495" s="96"/>
    </row>
    <row r="496" spans="1:197" ht="13.5" customHeight="1">
      <c r="A496" s="358">
        <v>27</v>
      </c>
      <c r="B496" s="348" t="s">
        <v>250</v>
      </c>
      <c r="C496" s="432">
        <v>2025</v>
      </c>
      <c r="D496" s="426">
        <v>2026</v>
      </c>
      <c r="E496" s="346" t="s">
        <v>251</v>
      </c>
      <c r="F496" s="372">
        <f>W496+18450</f>
        <v>107450</v>
      </c>
      <c r="G496" s="342">
        <v>60016</v>
      </c>
      <c r="H496" s="199">
        <v>6050</v>
      </c>
      <c r="I496" s="182" t="s">
        <v>28</v>
      </c>
      <c r="J496" s="160"/>
      <c r="K496" s="160"/>
      <c r="L496" s="155"/>
      <c r="M496" s="163"/>
      <c r="N496" s="155">
        <v>89000</v>
      </c>
      <c r="O496" s="274"/>
      <c r="P496" s="274"/>
      <c r="Q496" s="186"/>
      <c r="R496" s="186"/>
      <c r="S496" s="186"/>
      <c r="T496" s="186"/>
      <c r="U496" s="186"/>
      <c r="V496" s="186"/>
      <c r="W496" s="350">
        <f>SUM(L500:V500)</f>
        <v>89000</v>
      </c>
      <c r="X496" s="40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  <c r="CQ496" s="147"/>
      <c r="CR496" s="147"/>
      <c r="CS496" s="147"/>
      <c r="CT496" s="147"/>
      <c r="CU496" s="147"/>
      <c r="CV496" s="147"/>
      <c r="CW496" s="147"/>
      <c r="CX496" s="147"/>
      <c r="CY496" s="147"/>
      <c r="CZ496" s="147"/>
      <c r="DA496" s="147"/>
      <c r="DB496" s="147"/>
      <c r="DC496" s="147"/>
      <c r="DD496" s="147"/>
      <c r="DE496" s="147"/>
      <c r="DF496" s="147"/>
      <c r="DG496" s="147"/>
      <c r="DH496" s="147"/>
      <c r="DI496" s="147"/>
      <c r="DJ496" s="147"/>
      <c r="DK496" s="147"/>
      <c r="DL496" s="147"/>
      <c r="DM496" s="147"/>
      <c r="DN496" s="147"/>
      <c r="DO496" s="147"/>
      <c r="DP496" s="147"/>
      <c r="DQ496" s="147"/>
      <c r="DR496" s="147"/>
      <c r="DS496" s="147"/>
      <c r="DT496" s="147"/>
      <c r="DU496" s="147"/>
      <c r="DV496" s="147"/>
      <c r="DW496" s="147"/>
      <c r="DX496" s="147"/>
      <c r="DY496" s="147"/>
      <c r="DZ496" s="147"/>
      <c r="EA496" s="147"/>
      <c r="EB496" s="147"/>
      <c r="EC496" s="147"/>
      <c r="ED496" s="147"/>
      <c r="EE496" s="147"/>
      <c r="EF496" s="147"/>
      <c r="EG496" s="147"/>
      <c r="EH496" s="147"/>
      <c r="EI496" s="147"/>
      <c r="EJ496" s="147"/>
      <c r="EK496" s="147"/>
      <c r="EL496" s="147"/>
      <c r="EM496" s="147"/>
      <c r="EN496" s="147"/>
      <c r="EO496" s="147"/>
      <c r="EP496" s="147"/>
      <c r="EQ496" s="147"/>
      <c r="ER496" s="147"/>
      <c r="ES496" s="147"/>
      <c r="ET496" s="147"/>
      <c r="EU496" s="147"/>
      <c r="EV496" s="147"/>
      <c r="EW496" s="147"/>
      <c r="EX496" s="147"/>
      <c r="EY496" s="147"/>
      <c r="EZ496" s="147"/>
      <c r="FA496" s="147"/>
      <c r="FB496" s="147"/>
      <c r="FC496" s="147"/>
      <c r="FD496" s="147"/>
      <c r="FE496" s="147"/>
      <c r="FF496" s="147"/>
      <c r="FG496" s="147"/>
      <c r="FH496" s="147"/>
      <c r="FI496" s="147"/>
      <c r="FJ496" s="147"/>
      <c r="FK496" s="147"/>
      <c r="FL496" s="147"/>
      <c r="FM496" s="147"/>
      <c r="FN496" s="147"/>
      <c r="FO496" s="147"/>
      <c r="FP496" s="147"/>
      <c r="FQ496" s="147"/>
      <c r="FR496" s="147"/>
      <c r="FS496" s="147"/>
      <c r="FT496" s="147"/>
      <c r="FU496" s="147"/>
      <c r="FV496" s="147"/>
      <c r="FW496" s="147"/>
      <c r="FX496" s="147"/>
      <c r="FY496" s="147"/>
      <c r="FZ496" s="147"/>
      <c r="GA496" s="147"/>
      <c r="GB496" s="147"/>
      <c r="GC496" s="147"/>
      <c r="GD496" s="147"/>
      <c r="GE496" s="147"/>
      <c r="GF496" s="147"/>
      <c r="GG496" s="147"/>
      <c r="GH496" s="147"/>
      <c r="GI496" s="147"/>
      <c r="GJ496" s="147"/>
      <c r="GK496" s="147"/>
      <c r="GL496" s="147"/>
      <c r="GM496" s="147"/>
      <c r="GN496" s="147"/>
      <c r="GO496" s="96"/>
    </row>
    <row r="497" spans="1:197" ht="12" customHeight="1">
      <c r="A497" s="359"/>
      <c r="B497" s="348"/>
      <c r="C497" s="433"/>
      <c r="D497" s="427"/>
      <c r="E497" s="346"/>
      <c r="F497" s="372"/>
      <c r="G497" s="342"/>
      <c r="H497" s="199"/>
      <c r="I497" s="165" t="s">
        <v>31</v>
      </c>
      <c r="J497" s="160"/>
      <c r="K497" s="160"/>
      <c r="L497" s="186"/>
      <c r="M497" s="276"/>
      <c r="N497" s="186"/>
      <c r="O497" s="275"/>
      <c r="P497" s="275"/>
      <c r="Q497" s="186"/>
      <c r="R497" s="186"/>
      <c r="S497" s="186"/>
      <c r="T497" s="186"/>
      <c r="U497" s="186"/>
      <c r="V497" s="186"/>
      <c r="W497" s="350"/>
      <c r="X497" s="40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/>
      <c r="CB497" s="147"/>
      <c r="CC497" s="147"/>
      <c r="CD497" s="147"/>
      <c r="CE497" s="147"/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/>
      <c r="CQ497" s="147"/>
      <c r="CR497" s="147"/>
      <c r="CS497" s="147"/>
      <c r="CT497" s="147"/>
      <c r="CU497" s="147"/>
      <c r="CV497" s="147"/>
      <c r="CW497" s="147"/>
      <c r="CX497" s="147"/>
      <c r="CY497" s="147"/>
      <c r="CZ497" s="147"/>
      <c r="DA497" s="147"/>
      <c r="DB497" s="147"/>
      <c r="DC497" s="147"/>
      <c r="DD497" s="147"/>
      <c r="DE497" s="147"/>
      <c r="DF497" s="147"/>
      <c r="DG497" s="147"/>
      <c r="DH497" s="147"/>
      <c r="DI497" s="147"/>
      <c r="DJ497" s="147"/>
      <c r="DK497" s="147"/>
      <c r="DL497" s="147"/>
      <c r="DM497" s="147"/>
      <c r="DN497" s="147"/>
      <c r="DO497" s="147"/>
      <c r="DP497" s="147"/>
      <c r="DQ497" s="147"/>
      <c r="DR497" s="147"/>
      <c r="DS497" s="147"/>
      <c r="DT497" s="147"/>
      <c r="DU497" s="147"/>
      <c r="DV497" s="147"/>
      <c r="DW497" s="147"/>
      <c r="DX497" s="147"/>
      <c r="DY497" s="147"/>
      <c r="DZ497" s="147"/>
      <c r="EA497" s="147"/>
      <c r="EB497" s="147"/>
      <c r="EC497" s="147"/>
      <c r="ED497" s="147"/>
      <c r="EE497" s="147"/>
      <c r="EF497" s="147"/>
      <c r="EG497" s="147"/>
      <c r="EH497" s="147"/>
      <c r="EI497" s="147"/>
      <c r="EJ497" s="147"/>
      <c r="EK497" s="147"/>
      <c r="EL497" s="147"/>
      <c r="EM497" s="147"/>
      <c r="EN497" s="147"/>
      <c r="EO497" s="147"/>
      <c r="EP497" s="147"/>
      <c r="EQ497" s="147"/>
      <c r="ER497" s="147"/>
      <c r="ES497" s="147"/>
      <c r="ET497" s="147"/>
      <c r="EU497" s="147"/>
      <c r="EV497" s="147"/>
      <c r="EW497" s="147"/>
      <c r="EX497" s="147"/>
      <c r="EY497" s="147"/>
      <c r="EZ497" s="147"/>
      <c r="FA497" s="147"/>
      <c r="FB497" s="147"/>
      <c r="FC497" s="147"/>
      <c r="FD497" s="147"/>
      <c r="FE497" s="147"/>
      <c r="FF497" s="147"/>
      <c r="FG497" s="147"/>
      <c r="FH497" s="147"/>
      <c r="FI497" s="147"/>
      <c r="FJ497" s="147"/>
      <c r="FK497" s="147"/>
      <c r="FL497" s="147"/>
      <c r="FM497" s="147"/>
      <c r="FN497" s="147"/>
      <c r="FO497" s="147"/>
      <c r="FP497" s="147"/>
      <c r="FQ497" s="147"/>
      <c r="FR497" s="147"/>
      <c r="FS497" s="147"/>
      <c r="FT497" s="147"/>
      <c r="FU497" s="147"/>
      <c r="FV497" s="147"/>
      <c r="FW497" s="147"/>
      <c r="FX497" s="147"/>
      <c r="FY497" s="147"/>
      <c r="FZ497" s="147"/>
      <c r="GA497" s="147"/>
      <c r="GB497" s="147"/>
      <c r="GC497" s="147"/>
      <c r="GD497" s="147"/>
      <c r="GE497" s="147"/>
      <c r="GF497" s="147"/>
      <c r="GG497" s="147"/>
      <c r="GH497" s="147"/>
      <c r="GI497" s="147"/>
      <c r="GJ497" s="147"/>
      <c r="GK497" s="147"/>
      <c r="GL497" s="147"/>
      <c r="GM497" s="147"/>
      <c r="GN497" s="147"/>
      <c r="GO497" s="96"/>
    </row>
    <row r="498" spans="1:197" ht="12" customHeight="1">
      <c r="A498" s="359"/>
      <c r="B498" s="348"/>
      <c r="C498" s="433"/>
      <c r="D498" s="427"/>
      <c r="E498" s="346"/>
      <c r="F498" s="372"/>
      <c r="G498" s="342"/>
      <c r="H498" s="199"/>
      <c r="I498" s="165" t="s">
        <v>30</v>
      </c>
      <c r="J498" s="160"/>
      <c r="K498" s="160"/>
      <c r="L498" s="186"/>
      <c r="M498" s="240"/>
      <c r="N498" s="186"/>
      <c r="O498" s="186"/>
      <c r="P498" s="186"/>
      <c r="Q498" s="186"/>
      <c r="R498" s="186"/>
      <c r="S498" s="186"/>
      <c r="T498" s="186"/>
      <c r="U498" s="186"/>
      <c r="V498" s="186"/>
      <c r="W498" s="350"/>
      <c r="X498" s="40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  <c r="CQ498" s="147"/>
      <c r="CR498" s="147"/>
      <c r="CS498" s="147"/>
      <c r="CT498" s="147"/>
      <c r="CU498" s="147"/>
      <c r="CV498" s="147"/>
      <c r="CW498" s="147"/>
      <c r="CX498" s="147"/>
      <c r="CY498" s="147"/>
      <c r="CZ498" s="147"/>
      <c r="DA498" s="147"/>
      <c r="DB498" s="147"/>
      <c r="DC498" s="147"/>
      <c r="DD498" s="147"/>
      <c r="DE498" s="147"/>
      <c r="DF498" s="147"/>
      <c r="DG498" s="147"/>
      <c r="DH498" s="147"/>
      <c r="DI498" s="147"/>
      <c r="DJ498" s="147"/>
      <c r="DK498" s="147"/>
      <c r="DL498" s="147"/>
      <c r="DM498" s="147"/>
      <c r="DN498" s="147"/>
      <c r="DO498" s="147"/>
      <c r="DP498" s="147"/>
      <c r="DQ498" s="147"/>
      <c r="DR498" s="147"/>
      <c r="DS498" s="147"/>
      <c r="DT498" s="147"/>
      <c r="DU498" s="147"/>
      <c r="DV498" s="147"/>
      <c r="DW498" s="147"/>
      <c r="DX498" s="147"/>
      <c r="DY498" s="147"/>
      <c r="DZ498" s="147"/>
      <c r="EA498" s="147"/>
      <c r="EB498" s="147"/>
      <c r="EC498" s="147"/>
      <c r="ED498" s="147"/>
      <c r="EE498" s="147"/>
      <c r="EF498" s="147"/>
      <c r="EG498" s="147"/>
      <c r="EH498" s="147"/>
      <c r="EI498" s="147"/>
      <c r="EJ498" s="147"/>
      <c r="EK498" s="147"/>
      <c r="EL498" s="147"/>
      <c r="EM498" s="147"/>
      <c r="EN498" s="147"/>
      <c r="EO498" s="147"/>
      <c r="EP498" s="147"/>
      <c r="EQ498" s="147"/>
      <c r="ER498" s="147"/>
      <c r="ES498" s="147"/>
      <c r="ET498" s="147"/>
      <c r="EU498" s="147"/>
      <c r="EV498" s="147"/>
      <c r="EW498" s="147"/>
      <c r="EX498" s="147"/>
      <c r="EY498" s="147"/>
      <c r="EZ498" s="147"/>
      <c r="FA498" s="147"/>
      <c r="FB498" s="147"/>
      <c r="FC498" s="147"/>
      <c r="FD498" s="147"/>
      <c r="FE498" s="147"/>
      <c r="FF498" s="147"/>
      <c r="FG498" s="147"/>
      <c r="FH498" s="147"/>
      <c r="FI498" s="147"/>
      <c r="FJ498" s="147"/>
      <c r="FK498" s="147"/>
      <c r="FL498" s="147"/>
      <c r="FM498" s="147"/>
      <c r="FN498" s="147"/>
      <c r="FO498" s="147"/>
      <c r="FP498" s="147"/>
      <c r="FQ498" s="147"/>
      <c r="FR498" s="147"/>
      <c r="FS498" s="147"/>
      <c r="FT498" s="147"/>
      <c r="FU498" s="147"/>
      <c r="FV498" s="147"/>
      <c r="FW498" s="147"/>
      <c r="FX498" s="147"/>
      <c r="FY498" s="147"/>
      <c r="FZ498" s="147"/>
      <c r="GA498" s="147"/>
      <c r="GB498" s="147"/>
      <c r="GC498" s="147"/>
      <c r="GD498" s="147"/>
      <c r="GE498" s="147"/>
      <c r="GF498" s="147"/>
      <c r="GG498" s="147"/>
      <c r="GH498" s="147"/>
      <c r="GI498" s="147"/>
      <c r="GJ498" s="147"/>
      <c r="GK498" s="147"/>
      <c r="GL498" s="147"/>
      <c r="GM498" s="147"/>
      <c r="GN498" s="147"/>
      <c r="GO498" s="96"/>
    </row>
    <row r="499" spans="1:197" ht="12" customHeight="1">
      <c r="A499" s="359"/>
      <c r="B499" s="348"/>
      <c r="C499" s="433"/>
      <c r="D499" s="427"/>
      <c r="E499" s="346"/>
      <c r="F499" s="372"/>
      <c r="G499" s="342"/>
      <c r="H499" s="199"/>
      <c r="I499" s="165" t="s">
        <v>119</v>
      </c>
      <c r="J499" s="160"/>
      <c r="K499" s="160"/>
      <c r="L499" s="155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350"/>
      <c r="X499" s="40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/>
      <c r="CB499" s="147"/>
      <c r="CC499" s="147"/>
      <c r="CD499" s="147"/>
      <c r="CE499" s="147"/>
      <c r="CF499" s="147"/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/>
      <c r="CQ499" s="147"/>
      <c r="CR499" s="147"/>
      <c r="CS499" s="147"/>
      <c r="CT499" s="147"/>
      <c r="CU499" s="147"/>
      <c r="CV499" s="147"/>
      <c r="CW499" s="147"/>
      <c r="CX499" s="147"/>
      <c r="CY499" s="147"/>
      <c r="CZ499" s="147"/>
      <c r="DA499" s="147"/>
      <c r="DB499" s="147"/>
      <c r="DC499" s="147"/>
      <c r="DD499" s="147"/>
      <c r="DE499" s="147"/>
      <c r="DF499" s="147"/>
      <c r="DG499" s="147"/>
      <c r="DH499" s="147"/>
      <c r="DI499" s="147"/>
      <c r="DJ499" s="147"/>
      <c r="DK499" s="147"/>
      <c r="DL499" s="147"/>
      <c r="DM499" s="147"/>
      <c r="DN499" s="147"/>
      <c r="DO499" s="147"/>
      <c r="DP499" s="147"/>
      <c r="DQ499" s="147"/>
      <c r="DR499" s="147"/>
      <c r="DS499" s="147"/>
      <c r="DT499" s="147"/>
      <c r="DU499" s="147"/>
      <c r="DV499" s="147"/>
      <c r="DW499" s="147"/>
      <c r="DX499" s="147"/>
      <c r="DY499" s="147"/>
      <c r="DZ499" s="147"/>
      <c r="EA499" s="147"/>
      <c r="EB499" s="147"/>
      <c r="EC499" s="147"/>
      <c r="ED499" s="147"/>
      <c r="EE499" s="147"/>
      <c r="EF499" s="147"/>
      <c r="EG499" s="147"/>
      <c r="EH499" s="147"/>
      <c r="EI499" s="147"/>
      <c r="EJ499" s="147"/>
      <c r="EK499" s="147"/>
      <c r="EL499" s="147"/>
      <c r="EM499" s="147"/>
      <c r="EN499" s="147"/>
      <c r="EO499" s="147"/>
      <c r="EP499" s="147"/>
      <c r="EQ499" s="147"/>
      <c r="ER499" s="147"/>
      <c r="ES499" s="147"/>
      <c r="ET499" s="147"/>
      <c r="EU499" s="147"/>
      <c r="EV499" s="147"/>
      <c r="EW499" s="147"/>
      <c r="EX499" s="147"/>
      <c r="EY499" s="147"/>
      <c r="EZ499" s="147"/>
      <c r="FA499" s="147"/>
      <c r="FB499" s="147"/>
      <c r="FC499" s="147"/>
      <c r="FD499" s="147"/>
      <c r="FE499" s="147"/>
      <c r="FF499" s="147"/>
      <c r="FG499" s="147"/>
      <c r="FH499" s="147"/>
      <c r="FI499" s="147"/>
      <c r="FJ499" s="147"/>
      <c r="FK499" s="147"/>
      <c r="FL499" s="147"/>
      <c r="FM499" s="147"/>
      <c r="FN499" s="147"/>
      <c r="FO499" s="147"/>
      <c r="FP499" s="147"/>
      <c r="FQ499" s="147"/>
      <c r="FR499" s="147"/>
      <c r="FS499" s="147"/>
      <c r="FT499" s="147"/>
      <c r="FU499" s="147"/>
      <c r="FV499" s="147"/>
      <c r="FW499" s="147"/>
      <c r="FX499" s="147"/>
      <c r="FY499" s="147"/>
      <c r="FZ499" s="147"/>
      <c r="GA499" s="147"/>
      <c r="GB499" s="147"/>
      <c r="GC499" s="147"/>
      <c r="GD499" s="147"/>
      <c r="GE499" s="147"/>
      <c r="GF499" s="147"/>
      <c r="GG499" s="147"/>
      <c r="GH499" s="147"/>
      <c r="GI499" s="147"/>
      <c r="GJ499" s="147"/>
      <c r="GK499" s="147"/>
      <c r="GL499" s="147"/>
      <c r="GM499" s="147"/>
      <c r="GN499" s="147"/>
      <c r="GO499" s="96"/>
    </row>
    <row r="500" spans="1:197" ht="13.5" customHeight="1">
      <c r="A500" s="360"/>
      <c r="B500" s="349"/>
      <c r="C500" s="434"/>
      <c r="D500" s="428"/>
      <c r="E500" s="346"/>
      <c r="F500" s="372"/>
      <c r="G500" s="342"/>
      <c r="H500" s="199"/>
      <c r="I500" s="159" t="s">
        <v>26</v>
      </c>
      <c r="J500" s="160"/>
      <c r="K500" s="160"/>
      <c r="L500" s="160">
        <f t="shared" ref="L500:V500" si="142">SUM(L496:L499)</f>
        <v>0</v>
      </c>
      <c r="M500" s="160">
        <f t="shared" si="142"/>
        <v>0</v>
      </c>
      <c r="N500" s="332">
        <f t="shared" si="142"/>
        <v>89000</v>
      </c>
      <c r="O500" s="160">
        <f t="shared" si="142"/>
        <v>0</v>
      </c>
      <c r="P500" s="160">
        <f t="shared" si="142"/>
        <v>0</v>
      </c>
      <c r="Q500" s="160">
        <f t="shared" si="142"/>
        <v>0</v>
      </c>
      <c r="R500" s="160">
        <f t="shared" si="142"/>
        <v>0</v>
      </c>
      <c r="S500" s="160">
        <f t="shared" si="142"/>
        <v>0</v>
      </c>
      <c r="T500" s="160">
        <f t="shared" si="142"/>
        <v>0</v>
      </c>
      <c r="U500" s="160">
        <f t="shared" si="142"/>
        <v>0</v>
      </c>
      <c r="V500" s="160">
        <f t="shared" si="142"/>
        <v>0</v>
      </c>
      <c r="W500" s="350"/>
      <c r="X500" s="40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47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/>
      <c r="CQ500" s="147"/>
      <c r="CR500" s="147"/>
      <c r="CS500" s="147"/>
      <c r="CT500" s="147"/>
      <c r="CU500" s="147"/>
      <c r="CV500" s="147"/>
      <c r="CW500" s="147"/>
      <c r="CX500" s="147"/>
      <c r="CY500" s="147"/>
      <c r="CZ500" s="147"/>
      <c r="DA500" s="147"/>
      <c r="DB500" s="147"/>
      <c r="DC500" s="147"/>
      <c r="DD500" s="147"/>
      <c r="DE500" s="147"/>
      <c r="DF500" s="147"/>
      <c r="DG500" s="147"/>
      <c r="DH500" s="147"/>
      <c r="DI500" s="147"/>
      <c r="DJ500" s="147"/>
      <c r="DK500" s="147"/>
      <c r="DL500" s="147"/>
      <c r="DM500" s="147"/>
      <c r="DN500" s="147"/>
      <c r="DO500" s="147"/>
      <c r="DP500" s="147"/>
      <c r="DQ500" s="147"/>
      <c r="DR500" s="147"/>
      <c r="DS500" s="147"/>
      <c r="DT500" s="147"/>
      <c r="DU500" s="147"/>
      <c r="DV500" s="147"/>
      <c r="DW500" s="147"/>
      <c r="DX500" s="147"/>
      <c r="DY500" s="147"/>
      <c r="DZ500" s="147"/>
      <c r="EA500" s="147"/>
      <c r="EB500" s="147"/>
      <c r="EC500" s="147"/>
      <c r="ED500" s="147"/>
      <c r="EE500" s="147"/>
      <c r="EF500" s="147"/>
      <c r="EG500" s="147"/>
      <c r="EH500" s="147"/>
      <c r="EI500" s="147"/>
      <c r="EJ500" s="147"/>
      <c r="EK500" s="147"/>
      <c r="EL500" s="147"/>
      <c r="EM500" s="147"/>
      <c r="EN500" s="147"/>
      <c r="EO500" s="147"/>
      <c r="EP500" s="147"/>
      <c r="EQ500" s="147"/>
      <c r="ER500" s="147"/>
      <c r="ES500" s="147"/>
      <c r="ET500" s="147"/>
      <c r="EU500" s="147"/>
      <c r="EV500" s="147"/>
      <c r="EW500" s="147"/>
      <c r="EX500" s="147"/>
      <c r="EY500" s="147"/>
      <c r="EZ500" s="147"/>
      <c r="FA500" s="147"/>
      <c r="FB500" s="147"/>
      <c r="FC500" s="147"/>
      <c r="FD500" s="147"/>
      <c r="FE500" s="147"/>
      <c r="FF500" s="147"/>
      <c r="FG500" s="147"/>
      <c r="FH500" s="147"/>
      <c r="FI500" s="147"/>
      <c r="FJ500" s="147"/>
      <c r="FK500" s="147"/>
      <c r="FL500" s="147"/>
      <c r="FM500" s="147"/>
      <c r="FN500" s="147"/>
      <c r="FO500" s="147"/>
      <c r="FP500" s="147"/>
      <c r="FQ500" s="147"/>
      <c r="FR500" s="147"/>
      <c r="FS500" s="147"/>
      <c r="FT500" s="147"/>
      <c r="FU500" s="147"/>
      <c r="FV500" s="147"/>
      <c r="FW500" s="147"/>
      <c r="FX500" s="147"/>
      <c r="FY500" s="147"/>
      <c r="FZ500" s="147"/>
      <c r="GA500" s="147"/>
      <c r="GB500" s="147"/>
      <c r="GC500" s="147"/>
      <c r="GD500" s="147"/>
      <c r="GE500" s="147"/>
      <c r="GF500" s="147"/>
      <c r="GG500" s="147"/>
      <c r="GH500" s="147"/>
      <c r="GI500" s="147"/>
      <c r="GJ500" s="147"/>
      <c r="GK500" s="147"/>
      <c r="GL500" s="147"/>
      <c r="GM500" s="147"/>
      <c r="GN500" s="147"/>
      <c r="GO500" s="96"/>
    </row>
    <row r="501" spans="1:197" ht="13.5" customHeight="1">
      <c r="A501" s="358">
        <v>28</v>
      </c>
      <c r="B501" s="348" t="s">
        <v>252</v>
      </c>
      <c r="C501" s="432">
        <v>2025</v>
      </c>
      <c r="D501" s="426">
        <v>2026</v>
      </c>
      <c r="E501" s="346" t="s">
        <v>251</v>
      </c>
      <c r="F501" s="372">
        <f>W501+5200</f>
        <v>54200</v>
      </c>
      <c r="G501" s="342">
        <v>60016</v>
      </c>
      <c r="H501" s="199">
        <v>6050</v>
      </c>
      <c r="I501" s="182" t="s">
        <v>28</v>
      </c>
      <c r="J501" s="160"/>
      <c r="K501" s="160"/>
      <c r="L501" s="155"/>
      <c r="M501" s="155">
        <v>0</v>
      </c>
      <c r="N501" s="155">
        <v>49000</v>
      </c>
      <c r="O501" s="156"/>
      <c r="P501" s="156"/>
      <c r="Q501" s="186"/>
      <c r="R501" s="186"/>
      <c r="S501" s="186"/>
      <c r="T501" s="186"/>
      <c r="U501" s="186"/>
      <c r="V501" s="186"/>
      <c r="W501" s="350">
        <f>SUM(L505:V505)</f>
        <v>49000</v>
      </c>
      <c r="X501" s="40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  <c r="BO501" s="147"/>
      <c r="BP501" s="147"/>
      <c r="BQ501" s="147"/>
      <c r="BR501" s="147"/>
      <c r="BS501" s="147"/>
      <c r="BT501" s="147"/>
      <c r="BU501" s="147"/>
      <c r="BV501" s="147"/>
      <c r="BW501" s="147"/>
      <c r="BX501" s="147"/>
      <c r="BY501" s="147"/>
      <c r="BZ501" s="147"/>
      <c r="CA501" s="147"/>
      <c r="CB501" s="147"/>
      <c r="CC501" s="147"/>
      <c r="CD501" s="147"/>
      <c r="CE501" s="147"/>
      <c r="CF501" s="147"/>
      <c r="CG501" s="147"/>
      <c r="CH501" s="147"/>
      <c r="CI501" s="147"/>
      <c r="CJ501" s="147"/>
      <c r="CK501" s="147"/>
      <c r="CL501" s="147"/>
      <c r="CM501" s="147"/>
      <c r="CN501" s="147"/>
      <c r="CO501" s="147"/>
      <c r="CP501" s="147"/>
      <c r="CQ501" s="147"/>
      <c r="CR501" s="147"/>
      <c r="CS501" s="147"/>
      <c r="CT501" s="147"/>
      <c r="CU501" s="147"/>
      <c r="CV501" s="147"/>
      <c r="CW501" s="147"/>
      <c r="CX501" s="147"/>
      <c r="CY501" s="147"/>
      <c r="CZ501" s="147"/>
      <c r="DA501" s="147"/>
      <c r="DB501" s="147"/>
      <c r="DC501" s="147"/>
      <c r="DD501" s="147"/>
      <c r="DE501" s="147"/>
      <c r="DF501" s="147"/>
      <c r="DG501" s="147"/>
      <c r="DH501" s="147"/>
      <c r="DI501" s="147"/>
      <c r="DJ501" s="147"/>
      <c r="DK501" s="147"/>
      <c r="DL501" s="147"/>
      <c r="DM501" s="147"/>
      <c r="DN501" s="147"/>
      <c r="DO501" s="147"/>
      <c r="DP501" s="147"/>
      <c r="DQ501" s="147"/>
      <c r="DR501" s="147"/>
      <c r="DS501" s="147"/>
      <c r="DT501" s="147"/>
      <c r="DU501" s="147"/>
      <c r="DV501" s="147"/>
      <c r="DW501" s="147"/>
      <c r="DX501" s="147"/>
      <c r="DY501" s="147"/>
      <c r="DZ501" s="147"/>
      <c r="EA501" s="147"/>
      <c r="EB501" s="147"/>
      <c r="EC501" s="147"/>
      <c r="ED501" s="147"/>
      <c r="EE501" s="147"/>
      <c r="EF501" s="147"/>
      <c r="EG501" s="147"/>
      <c r="EH501" s="147"/>
      <c r="EI501" s="147"/>
      <c r="EJ501" s="147"/>
      <c r="EK501" s="147"/>
      <c r="EL501" s="147"/>
      <c r="EM501" s="147"/>
      <c r="EN501" s="147"/>
      <c r="EO501" s="147"/>
      <c r="EP501" s="147"/>
      <c r="EQ501" s="147"/>
      <c r="ER501" s="147"/>
      <c r="ES501" s="147"/>
      <c r="ET501" s="147"/>
      <c r="EU501" s="147"/>
      <c r="EV501" s="147"/>
      <c r="EW501" s="147"/>
      <c r="EX501" s="147"/>
      <c r="EY501" s="147"/>
      <c r="EZ501" s="147"/>
      <c r="FA501" s="147"/>
      <c r="FB501" s="147"/>
      <c r="FC501" s="147"/>
      <c r="FD501" s="147"/>
      <c r="FE501" s="147"/>
      <c r="FF501" s="147"/>
      <c r="FG501" s="147"/>
      <c r="FH501" s="147"/>
      <c r="FI501" s="147"/>
      <c r="FJ501" s="147"/>
      <c r="FK501" s="147"/>
      <c r="FL501" s="147"/>
      <c r="FM501" s="147"/>
      <c r="FN501" s="147"/>
      <c r="FO501" s="147"/>
      <c r="FP501" s="147"/>
      <c r="FQ501" s="147"/>
      <c r="FR501" s="147"/>
      <c r="FS501" s="147"/>
      <c r="FT501" s="147"/>
      <c r="FU501" s="147"/>
      <c r="FV501" s="147"/>
      <c r="FW501" s="147"/>
      <c r="FX501" s="147"/>
      <c r="FY501" s="147"/>
      <c r="FZ501" s="147"/>
      <c r="GA501" s="147"/>
      <c r="GB501" s="147"/>
      <c r="GC501" s="147"/>
      <c r="GD501" s="147"/>
      <c r="GE501" s="147"/>
      <c r="GF501" s="147"/>
      <c r="GG501" s="147"/>
      <c r="GH501" s="147"/>
      <c r="GI501" s="147"/>
      <c r="GJ501" s="147"/>
      <c r="GK501" s="147"/>
      <c r="GL501" s="147"/>
      <c r="GM501" s="147"/>
      <c r="GN501" s="147"/>
      <c r="GO501" s="96"/>
    </row>
    <row r="502" spans="1:197" ht="13.5" customHeight="1">
      <c r="A502" s="359"/>
      <c r="B502" s="348"/>
      <c r="C502" s="433"/>
      <c r="D502" s="427"/>
      <c r="E502" s="346"/>
      <c r="F502" s="372"/>
      <c r="G502" s="342"/>
      <c r="H502" s="199"/>
      <c r="I502" s="165" t="s">
        <v>31</v>
      </c>
      <c r="J502" s="160"/>
      <c r="K502" s="160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  <c r="V502" s="186"/>
      <c r="W502" s="350"/>
      <c r="X502" s="40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  <c r="CQ502" s="147"/>
      <c r="CR502" s="147"/>
      <c r="CS502" s="147"/>
      <c r="CT502" s="147"/>
      <c r="CU502" s="147"/>
      <c r="CV502" s="147"/>
      <c r="CW502" s="147"/>
      <c r="CX502" s="147"/>
      <c r="CY502" s="147"/>
      <c r="CZ502" s="147"/>
      <c r="DA502" s="147"/>
      <c r="DB502" s="147"/>
      <c r="DC502" s="147"/>
      <c r="DD502" s="147"/>
      <c r="DE502" s="147"/>
      <c r="DF502" s="147"/>
      <c r="DG502" s="147"/>
      <c r="DH502" s="147"/>
      <c r="DI502" s="147"/>
      <c r="DJ502" s="147"/>
      <c r="DK502" s="147"/>
      <c r="DL502" s="147"/>
      <c r="DM502" s="147"/>
      <c r="DN502" s="147"/>
      <c r="DO502" s="147"/>
      <c r="DP502" s="147"/>
      <c r="DQ502" s="147"/>
      <c r="DR502" s="147"/>
      <c r="DS502" s="147"/>
      <c r="DT502" s="147"/>
      <c r="DU502" s="147"/>
      <c r="DV502" s="147"/>
      <c r="DW502" s="147"/>
      <c r="DX502" s="147"/>
      <c r="DY502" s="147"/>
      <c r="DZ502" s="147"/>
      <c r="EA502" s="147"/>
      <c r="EB502" s="147"/>
      <c r="EC502" s="147"/>
      <c r="ED502" s="147"/>
      <c r="EE502" s="147"/>
      <c r="EF502" s="147"/>
      <c r="EG502" s="147"/>
      <c r="EH502" s="147"/>
      <c r="EI502" s="147"/>
      <c r="EJ502" s="147"/>
      <c r="EK502" s="147"/>
      <c r="EL502" s="147"/>
      <c r="EM502" s="147"/>
      <c r="EN502" s="147"/>
      <c r="EO502" s="147"/>
      <c r="EP502" s="147"/>
      <c r="EQ502" s="147"/>
      <c r="ER502" s="147"/>
      <c r="ES502" s="147"/>
      <c r="ET502" s="147"/>
      <c r="EU502" s="147"/>
      <c r="EV502" s="147"/>
      <c r="EW502" s="147"/>
      <c r="EX502" s="147"/>
      <c r="EY502" s="147"/>
      <c r="EZ502" s="147"/>
      <c r="FA502" s="147"/>
      <c r="FB502" s="147"/>
      <c r="FC502" s="147"/>
      <c r="FD502" s="147"/>
      <c r="FE502" s="147"/>
      <c r="FF502" s="147"/>
      <c r="FG502" s="147"/>
      <c r="FH502" s="147"/>
      <c r="FI502" s="147"/>
      <c r="FJ502" s="147"/>
      <c r="FK502" s="147"/>
      <c r="FL502" s="147"/>
      <c r="FM502" s="147"/>
      <c r="FN502" s="147"/>
      <c r="FO502" s="147"/>
      <c r="FP502" s="147"/>
      <c r="FQ502" s="147"/>
      <c r="FR502" s="147"/>
      <c r="FS502" s="147"/>
      <c r="FT502" s="147"/>
      <c r="FU502" s="147"/>
      <c r="FV502" s="147"/>
      <c r="FW502" s="147"/>
      <c r="FX502" s="147"/>
      <c r="FY502" s="147"/>
      <c r="FZ502" s="147"/>
      <c r="GA502" s="147"/>
      <c r="GB502" s="147"/>
      <c r="GC502" s="147"/>
      <c r="GD502" s="147"/>
      <c r="GE502" s="147"/>
      <c r="GF502" s="147"/>
      <c r="GG502" s="147"/>
      <c r="GH502" s="147"/>
      <c r="GI502" s="147"/>
      <c r="GJ502" s="147"/>
      <c r="GK502" s="147"/>
      <c r="GL502" s="147"/>
      <c r="GM502" s="147"/>
      <c r="GN502" s="147"/>
      <c r="GO502" s="96"/>
    </row>
    <row r="503" spans="1:197" ht="13.5" customHeight="1">
      <c r="A503" s="359"/>
      <c r="B503" s="348"/>
      <c r="C503" s="433"/>
      <c r="D503" s="427"/>
      <c r="E503" s="346"/>
      <c r="F503" s="372"/>
      <c r="G503" s="342"/>
      <c r="H503" s="199"/>
      <c r="I503" s="165" t="s">
        <v>30</v>
      </c>
      <c r="J503" s="160"/>
      <c r="K503" s="160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  <c r="V503" s="186"/>
      <c r="W503" s="350"/>
      <c r="X503" s="40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  <c r="CQ503" s="147"/>
      <c r="CR503" s="147"/>
      <c r="CS503" s="147"/>
      <c r="CT503" s="147"/>
      <c r="CU503" s="147"/>
      <c r="CV503" s="147"/>
      <c r="CW503" s="147"/>
      <c r="CX503" s="147"/>
      <c r="CY503" s="147"/>
      <c r="CZ503" s="147"/>
      <c r="DA503" s="147"/>
      <c r="DB503" s="147"/>
      <c r="DC503" s="147"/>
      <c r="DD503" s="147"/>
      <c r="DE503" s="147"/>
      <c r="DF503" s="147"/>
      <c r="DG503" s="147"/>
      <c r="DH503" s="147"/>
      <c r="DI503" s="147"/>
      <c r="DJ503" s="147"/>
      <c r="DK503" s="147"/>
      <c r="DL503" s="147"/>
      <c r="DM503" s="147"/>
      <c r="DN503" s="147"/>
      <c r="DO503" s="147"/>
      <c r="DP503" s="147"/>
      <c r="DQ503" s="147"/>
      <c r="DR503" s="147"/>
      <c r="DS503" s="147"/>
      <c r="DT503" s="147"/>
      <c r="DU503" s="147"/>
      <c r="DV503" s="147"/>
      <c r="DW503" s="147"/>
      <c r="DX503" s="147"/>
      <c r="DY503" s="147"/>
      <c r="DZ503" s="147"/>
      <c r="EA503" s="147"/>
      <c r="EB503" s="147"/>
      <c r="EC503" s="147"/>
      <c r="ED503" s="147"/>
      <c r="EE503" s="147"/>
      <c r="EF503" s="147"/>
      <c r="EG503" s="147"/>
      <c r="EH503" s="147"/>
      <c r="EI503" s="147"/>
      <c r="EJ503" s="147"/>
      <c r="EK503" s="147"/>
      <c r="EL503" s="147"/>
      <c r="EM503" s="147"/>
      <c r="EN503" s="147"/>
      <c r="EO503" s="147"/>
      <c r="EP503" s="147"/>
      <c r="EQ503" s="147"/>
      <c r="ER503" s="147"/>
      <c r="ES503" s="147"/>
      <c r="ET503" s="147"/>
      <c r="EU503" s="147"/>
      <c r="EV503" s="147"/>
      <c r="EW503" s="147"/>
      <c r="EX503" s="147"/>
      <c r="EY503" s="147"/>
      <c r="EZ503" s="147"/>
      <c r="FA503" s="147"/>
      <c r="FB503" s="147"/>
      <c r="FC503" s="147"/>
      <c r="FD503" s="147"/>
      <c r="FE503" s="147"/>
      <c r="FF503" s="147"/>
      <c r="FG503" s="147"/>
      <c r="FH503" s="147"/>
      <c r="FI503" s="147"/>
      <c r="FJ503" s="147"/>
      <c r="FK503" s="147"/>
      <c r="FL503" s="147"/>
      <c r="FM503" s="147"/>
      <c r="FN503" s="147"/>
      <c r="FO503" s="147"/>
      <c r="FP503" s="147"/>
      <c r="FQ503" s="147"/>
      <c r="FR503" s="147"/>
      <c r="FS503" s="147"/>
      <c r="FT503" s="147"/>
      <c r="FU503" s="147"/>
      <c r="FV503" s="147"/>
      <c r="FW503" s="147"/>
      <c r="FX503" s="147"/>
      <c r="FY503" s="147"/>
      <c r="FZ503" s="147"/>
      <c r="GA503" s="147"/>
      <c r="GB503" s="147"/>
      <c r="GC503" s="147"/>
      <c r="GD503" s="147"/>
      <c r="GE503" s="147"/>
      <c r="GF503" s="147"/>
      <c r="GG503" s="147"/>
      <c r="GH503" s="147"/>
      <c r="GI503" s="147"/>
      <c r="GJ503" s="147"/>
      <c r="GK503" s="147"/>
      <c r="GL503" s="147"/>
      <c r="GM503" s="147"/>
      <c r="GN503" s="147"/>
      <c r="GO503" s="96"/>
    </row>
    <row r="504" spans="1:197" ht="13.5" customHeight="1">
      <c r="A504" s="359"/>
      <c r="B504" s="348"/>
      <c r="C504" s="433"/>
      <c r="D504" s="427"/>
      <c r="E504" s="346"/>
      <c r="F504" s="372"/>
      <c r="G504" s="342"/>
      <c r="H504" s="199"/>
      <c r="I504" s="165" t="s">
        <v>119</v>
      </c>
      <c r="J504" s="160"/>
      <c r="K504" s="160"/>
      <c r="L504" s="155"/>
      <c r="M504" s="186"/>
      <c r="N504" s="186"/>
      <c r="O504" s="186"/>
      <c r="P504" s="186"/>
      <c r="Q504" s="186"/>
      <c r="R504" s="186"/>
      <c r="S504" s="186"/>
      <c r="T504" s="186"/>
      <c r="U504" s="186"/>
      <c r="V504" s="186"/>
      <c r="W504" s="350"/>
      <c r="X504" s="40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  <c r="BO504" s="147"/>
      <c r="BP504" s="147"/>
      <c r="BQ504" s="147"/>
      <c r="BR504" s="147"/>
      <c r="BS504" s="147"/>
      <c r="BT504" s="147"/>
      <c r="BU504" s="147"/>
      <c r="BV504" s="147"/>
      <c r="BW504" s="147"/>
      <c r="BX504" s="147"/>
      <c r="BY504" s="147"/>
      <c r="BZ504" s="147"/>
      <c r="CA504" s="147"/>
      <c r="CB504" s="147"/>
      <c r="CC504" s="147"/>
      <c r="CD504" s="147"/>
      <c r="CE504" s="147"/>
      <c r="CF504" s="147"/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/>
      <c r="CQ504" s="147"/>
      <c r="CR504" s="147"/>
      <c r="CS504" s="147"/>
      <c r="CT504" s="147"/>
      <c r="CU504" s="147"/>
      <c r="CV504" s="147"/>
      <c r="CW504" s="147"/>
      <c r="CX504" s="147"/>
      <c r="CY504" s="147"/>
      <c r="CZ504" s="147"/>
      <c r="DA504" s="147"/>
      <c r="DB504" s="147"/>
      <c r="DC504" s="147"/>
      <c r="DD504" s="147"/>
      <c r="DE504" s="147"/>
      <c r="DF504" s="147"/>
      <c r="DG504" s="147"/>
      <c r="DH504" s="147"/>
      <c r="DI504" s="147"/>
      <c r="DJ504" s="147"/>
      <c r="DK504" s="147"/>
      <c r="DL504" s="147"/>
      <c r="DM504" s="147"/>
      <c r="DN504" s="147"/>
      <c r="DO504" s="147"/>
      <c r="DP504" s="147"/>
      <c r="DQ504" s="147"/>
      <c r="DR504" s="147"/>
      <c r="DS504" s="147"/>
      <c r="DT504" s="147"/>
      <c r="DU504" s="147"/>
      <c r="DV504" s="147"/>
      <c r="DW504" s="147"/>
      <c r="DX504" s="147"/>
      <c r="DY504" s="147"/>
      <c r="DZ504" s="147"/>
      <c r="EA504" s="147"/>
      <c r="EB504" s="147"/>
      <c r="EC504" s="147"/>
      <c r="ED504" s="147"/>
      <c r="EE504" s="147"/>
      <c r="EF504" s="147"/>
      <c r="EG504" s="147"/>
      <c r="EH504" s="147"/>
      <c r="EI504" s="147"/>
      <c r="EJ504" s="147"/>
      <c r="EK504" s="147"/>
      <c r="EL504" s="147"/>
      <c r="EM504" s="147"/>
      <c r="EN504" s="147"/>
      <c r="EO504" s="147"/>
      <c r="EP504" s="147"/>
      <c r="EQ504" s="147"/>
      <c r="ER504" s="147"/>
      <c r="ES504" s="147"/>
      <c r="ET504" s="147"/>
      <c r="EU504" s="147"/>
      <c r="EV504" s="147"/>
      <c r="EW504" s="147"/>
      <c r="EX504" s="147"/>
      <c r="EY504" s="147"/>
      <c r="EZ504" s="147"/>
      <c r="FA504" s="147"/>
      <c r="FB504" s="147"/>
      <c r="FC504" s="147"/>
      <c r="FD504" s="147"/>
      <c r="FE504" s="147"/>
      <c r="FF504" s="147"/>
      <c r="FG504" s="147"/>
      <c r="FH504" s="147"/>
      <c r="FI504" s="147"/>
      <c r="FJ504" s="147"/>
      <c r="FK504" s="147"/>
      <c r="FL504" s="147"/>
      <c r="FM504" s="147"/>
      <c r="FN504" s="147"/>
      <c r="FO504" s="147"/>
      <c r="FP504" s="147"/>
      <c r="FQ504" s="147"/>
      <c r="FR504" s="147"/>
      <c r="FS504" s="147"/>
      <c r="FT504" s="147"/>
      <c r="FU504" s="147"/>
      <c r="FV504" s="147"/>
      <c r="FW504" s="147"/>
      <c r="FX504" s="147"/>
      <c r="FY504" s="147"/>
      <c r="FZ504" s="147"/>
      <c r="GA504" s="147"/>
      <c r="GB504" s="147"/>
      <c r="GC504" s="147"/>
      <c r="GD504" s="147"/>
      <c r="GE504" s="147"/>
      <c r="GF504" s="147"/>
      <c r="GG504" s="147"/>
      <c r="GH504" s="147"/>
      <c r="GI504" s="147"/>
      <c r="GJ504" s="147"/>
      <c r="GK504" s="147"/>
      <c r="GL504" s="147"/>
      <c r="GM504" s="147"/>
      <c r="GN504" s="147"/>
      <c r="GO504" s="96"/>
    </row>
    <row r="505" spans="1:197" ht="21.75" customHeight="1">
      <c r="A505" s="360"/>
      <c r="B505" s="349"/>
      <c r="C505" s="434"/>
      <c r="D505" s="428"/>
      <c r="E505" s="346"/>
      <c r="F505" s="372"/>
      <c r="G505" s="342"/>
      <c r="H505" s="199"/>
      <c r="I505" s="159" t="s">
        <v>26</v>
      </c>
      <c r="J505" s="160"/>
      <c r="K505" s="160"/>
      <c r="L505" s="160">
        <f t="shared" ref="L505:N505" si="143">SUM(L501:L504)</f>
        <v>0</v>
      </c>
      <c r="M505" s="160">
        <f t="shared" si="143"/>
        <v>0</v>
      </c>
      <c r="N505" s="332">
        <f t="shared" si="143"/>
        <v>49000</v>
      </c>
      <c r="O505" s="160">
        <f>SUM(O501:O504)</f>
        <v>0</v>
      </c>
      <c r="P505" s="160"/>
      <c r="Q505" s="160"/>
      <c r="R505" s="160"/>
      <c r="S505" s="160"/>
      <c r="T505" s="160"/>
      <c r="U505" s="160"/>
      <c r="V505" s="160"/>
      <c r="W505" s="350"/>
      <c r="X505" s="40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  <c r="BO505" s="147"/>
      <c r="BP505" s="147"/>
      <c r="BQ505" s="147"/>
      <c r="BR505" s="147"/>
      <c r="BS505" s="147"/>
      <c r="BT505" s="147"/>
      <c r="BU505" s="147"/>
      <c r="BV505" s="147"/>
      <c r="BW505" s="147"/>
      <c r="BX505" s="147"/>
      <c r="BY505" s="147"/>
      <c r="BZ505" s="147"/>
      <c r="CA505" s="147"/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/>
      <c r="CQ505" s="147"/>
      <c r="CR505" s="147"/>
      <c r="CS505" s="147"/>
      <c r="CT505" s="147"/>
      <c r="CU505" s="147"/>
      <c r="CV505" s="147"/>
      <c r="CW505" s="147"/>
      <c r="CX505" s="147"/>
      <c r="CY505" s="147"/>
      <c r="CZ505" s="147"/>
      <c r="DA505" s="147"/>
      <c r="DB505" s="147"/>
      <c r="DC505" s="147"/>
      <c r="DD505" s="147"/>
      <c r="DE505" s="147"/>
      <c r="DF505" s="147"/>
      <c r="DG505" s="147"/>
      <c r="DH505" s="147"/>
      <c r="DI505" s="147"/>
      <c r="DJ505" s="147"/>
      <c r="DK505" s="147"/>
      <c r="DL505" s="147"/>
      <c r="DM505" s="147"/>
      <c r="DN505" s="147"/>
      <c r="DO505" s="147"/>
      <c r="DP505" s="147"/>
      <c r="DQ505" s="147"/>
      <c r="DR505" s="147"/>
      <c r="DS505" s="147"/>
      <c r="DT505" s="147"/>
      <c r="DU505" s="147"/>
      <c r="DV505" s="147"/>
      <c r="DW505" s="147"/>
      <c r="DX505" s="147"/>
      <c r="DY505" s="147"/>
      <c r="DZ505" s="147"/>
      <c r="EA505" s="147"/>
      <c r="EB505" s="147"/>
      <c r="EC505" s="147"/>
      <c r="ED505" s="147"/>
      <c r="EE505" s="147"/>
      <c r="EF505" s="147"/>
      <c r="EG505" s="147"/>
      <c r="EH505" s="147"/>
      <c r="EI505" s="147"/>
      <c r="EJ505" s="147"/>
      <c r="EK505" s="147"/>
      <c r="EL505" s="147"/>
      <c r="EM505" s="147"/>
      <c r="EN505" s="147"/>
      <c r="EO505" s="147"/>
      <c r="EP505" s="147"/>
      <c r="EQ505" s="147"/>
      <c r="ER505" s="147"/>
      <c r="ES505" s="147"/>
      <c r="ET505" s="147"/>
      <c r="EU505" s="147"/>
      <c r="EV505" s="147"/>
      <c r="EW505" s="147"/>
      <c r="EX505" s="147"/>
      <c r="EY505" s="147"/>
      <c r="EZ505" s="147"/>
      <c r="FA505" s="147"/>
      <c r="FB505" s="147"/>
      <c r="FC505" s="147"/>
      <c r="FD505" s="147"/>
      <c r="FE505" s="147"/>
      <c r="FF505" s="147"/>
      <c r="FG505" s="147"/>
      <c r="FH505" s="147"/>
      <c r="FI505" s="147"/>
      <c r="FJ505" s="147"/>
      <c r="FK505" s="147"/>
      <c r="FL505" s="147"/>
      <c r="FM505" s="147"/>
      <c r="FN505" s="147"/>
      <c r="FO505" s="147"/>
      <c r="FP505" s="147"/>
      <c r="FQ505" s="147"/>
      <c r="FR505" s="147"/>
      <c r="FS505" s="147"/>
      <c r="FT505" s="147"/>
      <c r="FU505" s="147"/>
      <c r="FV505" s="147"/>
      <c r="FW505" s="147"/>
      <c r="FX505" s="147"/>
      <c r="FY505" s="147"/>
      <c r="FZ505" s="147"/>
      <c r="GA505" s="147"/>
      <c r="GB505" s="147"/>
      <c r="GC505" s="147"/>
      <c r="GD505" s="147"/>
      <c r="GE505" s="147"/>
      <c r="GF505" s="147"/>
      <c r="GG505" s="147"/>
      <c r="GH505" s="147"/>
      <c r="GI505" s="147"/>
      <c r="GJ505" s="147"/>
      <c r="GK505" s="147"/>
      <c r="GL505" s="147"/>
      <c r="GM505" s="147"/>
      <c r="GN505" s="147"/>
      <c r="GO505" s="96"/>
    </row>
    <row r="506" spans="1:197" ht="14.25" hidden="1" customHeight="1">
      <c r="A506" s="358">
        <v>29</v>
      </c>
      <c r="B506" s="348"/>
      <c r="C506" s="432">
        <v>2021</v>
      </c>
      <c r="D506" s="426">
        <v>2023</v>
      </c>
      <c r="E506" s="346" t="s">
        <v>27</v>
      </c>
      <c r="F506" s="372">
        <v>0</v>
      </c>
      <c r="G506" s="342">
        <v>60016</v>
      </c>
      <c r="H506" s="199"/>
      <c r="I506" s="182" t="s">
        <v>28</v>
      </c>
      <c r="J506" s="160"/>
      <c r="K506" s="160"/>
      <c r="L506" s="155"/>
      <c r="M506" s="208">
        <v>0</v>
      </c>
      <c r="N506" s="155"/>
      <c r="O506" s="155"/>
      <c r="P506" s="186"/>
      <c r="Q506" s="186"/>
      <c r="R506" s="186"/>
      <c r="S506" s="186"/>
      <c r="T506" s="186"/>
      <c r="U506" s="186"/>
      <c r="V506" s="186"/>
      <c r="W506" s="350">
        <f>SUM(L510:V510)</f>
        <v>0</v>
      </c>
      <c r="X506" s="40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  <c r="BO506" s="147"/>
      <c r="BP506" s="147"/>
      <c r="BQ506" s="147"/>
      <c r="BR506" s="147"/>
      <c r="BS506" s="147"/>
      <c r="BT506" s="147"/>
      <c r="BU506" s="147"/>
      <c r="BV506" s="147"/>
      <c r="BW506" s="147"/>
      <c r="BX506" s="147"/>
      <c r="BY506" s="147"/>
      <c r="BZ506" s="147"/>
      <c r="CA506" s="147"/>
      <c r="CB506" s="147"/>
      <c r="CC506" s="147"/>
      <c r="CD506" s="147"/>
      <c r="CE506" s="147"/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/>
      <c r="CQ506" s="147"/>
      <c r="CR506" s="147"/>
      <c r="CS506" s="147"/>
      <c r="CT506" s="147"/>
      <c r="CU506" s="147"/>
      <c r="CV506" s="147"/>
      <c r="CW506" s="147"/>
      <c r="CX506" s="147"/>
      <c r="CY506" s="147"/>
      <c r="CZ506" s="147"/>
      <c r="DA506" s="147"/>
      <c r="DB506" s="147"/>
      <c r="DC506" s="147"/>
      <c r="DD506" s="147"/>
      <c r="DE506" s="147"/>
      <c r="DF506" s="147"/>
      <c r="DG506" s="147"/>
      <c r="DH506" s="147"/>
      <c r="DI506" s="147"/>
      <c r="DJ506" s="147"/>
      <c r="DK506" s="147"/>
      <c r="DL506" s="147"/>
      <c r="DM506" s="147"/>
      <c r="DN506" s="147"/>
      <c r="DO506" s="147"/>
      <c r="DP506" s="147"/>
      <c r="DQ506" s="147"/>
      <c r="DR506" s="147"/>
      <c r="DS506" s="147"/>
      <c r="DT506" s="147"/>
      <c r="DU506" s="147"/>
      <c r="DV506" s="147"/>
      <c r="DW506" s="147"/>
      <c r="DX506" s="147"/>
      <c r="DY506" s="147"/>
      <c r="DZ506" s="147"/>
      <c r="EA506" s="147"/>
      <c r="EB506" s="147"/>
      <c r="EC506" s="147"/>
      <c r="ED506" s="147"/>
      <c r="EE506" s="147"/>
      <c r="EF506" s="147"/>
      <c r="EG506" s="147"/>
      <c r="EH506" s="147"/>
      <c r="EI506" s="147"/>
      <c r="EJ506" s="147"/>
      <c r="EK506" s="147"/>
      <c r="EL506" s="147"/>
      <c r="EM506" s="147"/>
      <c r="EN506" s="147"/>
      <c r="EO506" s="147"/>
      <c r="EP506" s="147"/>
      <c r="EQ506" s="147"/>
      <c r="ER506" s="147"/>
      <c r="ES506" s="147"/>
      <c r="ET506" s="147"/>
      <c r="EU506" s="147"/>
      <c r="EV506" s="147"/>
      <c r="EW506" s="147"/>
      <c r="EX506" s="147"/>
      <c r="EY506" s="147"/>
      <c r="EZ506" s="147"/>
      <c r="FA506" s="147"/>
      <c r="FB506" s="147"/>
      <c r="FC506" s="147"/>
      <c r="FD506" s="147"/>
      <c r="FE506" s="147"/>
      <c r="FF506" s="147"/>
      <c r="FG506" s="147"/>
      <c r="FH506" s="147"/>
      <c r="FI506" s="147"/>
      <c r="FJ506" s="147"/>
      <c r="FK506" s="147"/>
      <c r="FL506" s="147"/>
      <c r="FM506" s="147"/>
      <c r="FN506" s="147"/>
      <c r="FO506" s="147"/>
      <c r="FP506" s="147"/>
      <c r="FQ506" s="147"/>
      <c r="FR506" s="147"/>
      <c r="FS506" s="147"/>
      <c r="FT506" s="147"/>
      <c r="FU506" s="147"/>
      <c r="FV506" s="147"/>
      <c r="FW506" s="147"/>
      <c r="FX506" s="147"/>
      <c r="FY506" s="147"/>
      <c r="FZ506" s="147"/>
      <c r="GA506" s="147"/>
      <c r="GB506" s="147"/>
      <c r="GC506" s="147"/>
      <c r="GD506" s="147"/>
      <c r="GE506" s="147"/>
      <c r="GF506" s="147"/>
      <c r="GG506" s="147"/>
      <c r="GH506" s="147"/>
      <c r="GI506" s="147"/>
      <c r="GJ506" s="147"/>
      <c r="GK506" s="147"/>
      <c r="GL506" s="147"/>
      <c r="GM506" s="147"/>
      <c r="GN506" s="147"/>
      <c r="GO506" s="96"/>
    </row>
    <row r="507" spans="1:197" ht="14.25" hidden="1" customHeight="1">
      <c r="A507" s="359"/>
      <c r="B507" s="348"/>
      <c r="C507" s="433"/>
      <c r="D507" s="427"/>
      <c r="E507" s="346"/>
      <c r="F507" s="372"/>
      <c r="G507" s="342"/>
      <c r="H507" s="199"/>
      <c r="I507" s="165" t="s">
        <v>31</v>
      </c>
      <c r="J507" s="160"/>
      <c r="K507" s="160"/>
      <c r="L507" s="186"/>
      <c r="M507" s="98"/>
      <c r="N507" s="186"/>
      <c r="O507" s="186"/>
      <c r="P507" s="186"/>
      <c r="Q507" s="186"/>
      <c r="R507" s="186"/>
      <c r="S507" s="186"/>
      <c r="T507" s="186"/>
      <c r="U507" s="186"/>
      <c r="V507" s="186"/>
      <c r="W507" s="350"/>
      <c r="X507" s="40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/>
      <c r="CB507" s="147"/>
      <c r="CC507" s="147"/>
      <c r="CD507" s="147"/>
      <c r="CE507" s="147"/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/>
      <c r="CQ507" s="147"/>
      <c r="CR507" s="147"/>
      <c r="CS507" s="147"/>
      <c r="CT507" s="147"/>
      <c r="CU507" s="147"/>
      <c r="CV507" s="147"/>
      <c r="CW507" s="147"/>
      <c r="CX507" s="147"/>
      <c r="CY507" s="147"/>
      <c r="CZ507" s="147"/>
      <c r="DA507" s="147"/>
      <c r="DB507" s="147"/>
      <c r="DC507" s="147"/>
      <c r="DD507" s="147"/>
      <c r="DE507" s="147"/>
      <c r="DF507" s="147"/>
      <c r="DG507" s="147"/>
      <c r="DH507" s="147"/>
      <c r="DI507" s="147"/>
      <c r="DJ507" s="147"/>
      <c r="DK507" s="147"/>
      <c r="DL507" s="147"/>
      <c r="DM507" s="147"/>
      <c r="DN507" s="147"/>
      <c r="DO507" s="147"/>
      <c r="DP507" s="147"/>
      <c r="DQ507" s="147"/>
      <c r="DR507" s="147"/>
      <c r="DS507" s="147"/>
      <c r="DT507" s="147"/>
      <c r="DU507" s="147"/>
      <c r="DV507" s="147"/>
      <c r="DW507" s="147"/>
      <c r="DX507" s="147"/>
      <c r="DY507" s="147"/>
      <c r="DZ507" s="147"/>
      <c r="EA507" s="147"/>
      <c r="EB507" s="147"/>
      <c r="EC507" s="147"/>
      <c r="ED507" s="147"/>
      <c r="EE507" s="147"/>
      <c r="EF507" s="147"/>
      <c r="EG507" s="147"/>
      <c r="EH507" s="147"/>
      <c r="EI507" s="147"/>
      <c r="EJ507" s="147"/>
      <c r="EK507" s="147"/>
      <c r="EL507" s="147"/>
      <c r="EM507" s="147"/>
      <c r="EN507" s="147"/>
      <c r="EO507" s="147"/>
      <c r="EP507" s="147"/>
      <c r="EQ507" s="147"/>
      <c r="ER507" s="147"/>
      <c r="ES507" s="147"/>
      <c r="ET507" s="147"/>
      <c r="EU507" s="147"/>
      <c r="EV507" s="147"/>
      <c r="EW507" s="147"/>
      <c r="EX507" s="147"/>
      <c r="EY507" s="147"/>
      <c r="EZ507" s="147"/>
      <c r="FA507" s="147"/>
      <c r="FB507" s="147"/>
      <c r="FC507" s="147"/>
      <c r="FD507" s="147"/>
      <c r="FE507" s="147"/>
      <c r="FF507" s="147"/>
      <c r="FG507" s="147"/>
      <c r="FH507" s="147"/>
      <c r="FI507" s="147"/>
      <c r="FJ507" s="147"/>
      <c r="FK507" s="147"/>
      <c r="FL507" s="147"/>
      <c r="FM507" s="147"/>
      <c r="FN507" s="147"/>
      <c r="FO507" s="147"/>
      <c r="FP507" s="147"/>
      <c r="FQ507" s="147"/>
      <c r="FR507" s="147"/>
      <c r="FS507" s="147"/>
      <c r="FT507" s="147"/>
      <c r="FU507" s="147"/>
      <c r="FV507" s="147"/>
      <c r="FW507" s="147"/>
      <c r="FX507" s="147"/>
      <c r="FY507" s="147"/>
      <c r="FZ507" s="147"/>
      <c r="GA507" s="147"/>
      <c r="GB507" s="147"/>
      <c r="GC507" s="147"/>
      <c r="GD507" s="147"/>
      <c r="GE507" s="147"/>
      <c r="GF507" s="147"/>
      <c r="GG507" s="147"/>
      <c r="GH507" s="147"/>
      <c r="GI507" s="147"/>
      <c r="GJ507" s="147"/>
      <c r="GK507" s="147"/>
      <c r="GL507" s="147"/>
      <c r="GM507" s="147"/>
      <c r="GN507" s="147"/>
      <c r="GO507" s="96"/>
    </row>
    <row r="508" spans="1:197" ht="14.25" hidden="1" customHeight="1">
      <c r="A508" s="359"/>
      <c r="B508" s="348"/>
      <c r="C508" s="433"/>
      <c r="D508" s="427"/>
      <c r="E508" s="346"/>
      <c r="F508" s="372"/>
      <c r="G508" s="342"/>
      <c r="H508" s="199"/>
      <c r="I508" s="165" t="s">
        <v>30</v>
      </c>
      <c r="J508" s="160"/>
      <c r="K508" s="160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  <c r="V508" s="186"/>
      <c r="W508" s="350"/>
      <c r="X508" s="40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/>
      <c r="CB508" s="147"/>
      <c r="CC508" s="147"/>
      <c r="CD508" s="147"/>
      <c r="CE508" s="147"/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/>
      <c r="CQ508" s="147"/>
      <c r="CR508" s="147"/>
      <c r="CS508" s="147"/>
      <c r="CT508" s="147"/>
      <c r="CU508" s="147"/>
      <c r="CV508" s="147"/>
      <c r="CW508" s="147"/>
      <c r="CX508" s="147"/>
      <c r="CY508" s="147"/>
      <c r="CZ508" s="147"/>
      <c r="DA508" s="147"/>
      <c r="DB508" s="147"/>
      <c r="DC508" s="147"/>
      <c r="DD508" s="147"/>
      <c r="DE508" s="147"/>
      <c r="DF508" s="147"/>
      <c r="DG508" s="147"/>
      <c r="DH508" s="147"/>
      <c r="DI508" s="147"/>
      <c r="DJ508" s="147"/>
      <c r="DK508" s="147"/>
      <c r="DL508" s="147"/>
      <c r="DM508" s="147"/>
      <c r="DN508" s="147"/>
      <c r="DO508" s="147"/>
      <c r="DP508" s="147"/>
      <c r="DQ508" s="147"/>
      <c r="DR508" s="147"/>
      <c r="DS508" s="147"/>
      <c r="DT508" s="147"/>
      <c r="DU508" s="147"/>
      <c r="DV508" s="147"/>
      <c r="DW508" s="147"/>
      <c r="DX508" s="147"/>
      <c r="DY508" s="147"/>
      <c r="DZ508" s="147"/>
      <c r="EA508" s="147"/>
      <c r="EB508" s="147"/>
      <c r="EC508" s="147"/>
      <c r="ED508" s="147"/>
      <c r="EE508" s="147"/>
      <c r="EF508" s="147"/>
      <c r="EG508" s="147"/>
      <c r="EH508" s="147"/>
      <c r="EI508" s="147"/>
      <c r="EJ508" s="147"/>
      <c r="EK508" s="147"/>
      <c r="EL508" s="147"/>
      <c r="EM508" s="147"/>
      <c r="EN508" s="147"/>
      <c r="EO508" s="147"/>
      <c r="EP508" s="147"/>
      <c r="EQ508" s="147"/>
      <c r="ER508" s="147"/>
      <c r="ES508" s="147"/>
      <c r="ET508" s="147"/>
      <c r="EU508" s="147"/>
      <c r="EV508" s="147"/>
      <c r="EW508" s="147"/>
      <c r="EX508" s="147"/>
      <c r="EY508" s="147"/>
      <c r="EZ508" s="147"/>
      <c r="FA508" s="147"/>
      <c r="FB508" s="147"/>
      <c r="FC508" s="147"/>
      <c r="FD508" s="147"/>
      <c r="FE508" s="147"/>
      <c r="FF508" s="147"/>
      <c r="FG508" s="147"/>
      <c r="FH508" s="147"/>
      <c r="FI508" s="147"/>
      <c r="FJ508" s="147"/>
      <c r="FK508" s="147"/>
      <c r="FL508" s="147"/>
      <c r="FM508" s="147"/>
      <c r="FN508" s="147"/>
      <c r="FO508" s="147"/>
      <c r="FP508" s="147"/>
      <c r="FQ508" s="147"/>
      <c r="FR508" s="147"/>
      <c r="FS508" s="147"/>
      <c r="FT508" s="147"/>
      <c r="FU508" s="147"/>
      <c r="FV508" s="147"/>
      <c r="FW508" s="147"/>
      <c r="FX508" s="147"/>
      <c r="FY508" s="147"/>
      <c r="FZ508" s="147"/>
      <c r="GA508" s="147"/>
      <c r="GB508" s="147"/>
      <c r="GC508" s="147"/>
      <c r="GD508" s="147"/>
      <c r="GE508" s="147"/>
      <c r="GF508" s="147"/>
      <c r="GG508" s="147"/>
      <c r="GH508" s="147"/>
      <c r="GI508" s="147"/>
      <c r="GJ508" s="147"/>
      <c r="GK508" s="147"/>
      <c r="GL508" s="147"/>
      <c r="GM508" s="147"/>
      <c r="GN508" s="147"/>
      <c r="GO508" s="96"/>
    </row>
    <row r="509" spans="1:197" ht="12.75" hidden="1" customHeight="1">
      <c r="A509" s="359"/>
      <c r="B509" s="348"/>
      <c r="C509" s="433"/>
      <c r="D509" s="427"/>
      <c r="E509" s="346"/>
      <c r="F509" s="372"/>
      <c r="G509" s="342"/>
      <c r="H509" s="90">
        <v>6050</v>
      </c>
      <c r="I509" s="165" t="s">
        <v>55</v>
      </c>
      <c r="J509" s="160"/>
      <c r="K509" s="160"/>
      <c r="L509" s="155"/>
      <c r="M509" s="186">
        <v>0</v>
      </c>
      <c r="N509" s="186"/>
      <c r="O509" s="186"/>
      <c r="P509" s="186"/>
      <c r="Q509" s="186"/>
      <c r="R509" s="186"/>
      <c r="S509" s="186"/>
      <c r="T509" s="186"/>
      <c r="U509" s="186"/>
      <c r="V509" s="186"/>
      <c r="W509" s="350"/>
      <c r="X509" s="40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/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/>
      <c r="CQ509" s="147"/>
      <c r="CR509" s="147"/>
      <c r="CS509" s="147"/>
      <c r="CT509" s="147"/>
      <c r="CU509" s="147"/>
      <c r="CV509" s="147"/>
      <c r="CW509" s="147"/>
      <c r="CX509" s="147"/>
      <c r="CY509" s="147"/>
      <c r="CZ509" s="147"/>
      <c r="DA509" s="147"/>
      <c r="DB509" s="147"/>
      <c r="DC509" s="147"/>
      <c r="DD509" s="147"/>
      <c r="DE509" s="147"/>
      <c r="DF509" s="147"/>
      <c r="DG509" s="147"/>
      <c r="DH509" s="147"/>
      <c r="DI509" s="147"/>
      <c r="DJ509" s="147"/>
      <c r="DK509" s="147"/>
      <c r="DL509" s="147"/>
      <c r="DM509" s="147"/>
      <c r="DN509" s="147"/>
      <c r="DO509" s="147"/>
      <c r="DP509" s="147"/>
      <c r="DQ509" s="147"/>
      <c r="DR509" s="147"/>
      <c r="DS509" s="147"/>
      <c r="DT509" s="147"/>
      <c r="DU509" s="147"/>
      <c r="DV509" s="147"/>
      <c r="DW509" s="147"/>
      <c r="DX509" s="147"/>
      <c r="DY509" s="147"/>
      <c r="DZ509" s="147"/>
      <c r="EA509" s="147"/>
      <c r="EB509" s="147"/>
      <c r="EC509" s="147"/>
      <c r="ED509" s="147"/>
      <c r="EE509" s="147"/>
      <c r="EF509" s="147"/>
      <c r="EG509" s="147"/>
      <c r="EH509" s="147"/>
      <c r="EI509" s="147"/>
      <c r="EJ509" s="147"/>
      <c r="EK509" s="147"/>
      <c r="EL509" s="147"/>
      <c r="EM509" s="147"/>
      <c r="EN509" s="147"/>
      <c r="EO509" s="147"/>
      <c r="EP509" s="147"/>
      <c r="EQ509" s="147"/>
      <c r="ER509" s="147"/>
      <c r="ES509" s="147"/>
      <c r="ET509" s="147"/>
      <c r="EU509" s="147"/>
      <c r="EV509" s="147"/>
      <c r="EW509" s="147"/>
      <c r="EX509" s="147"/>
      <c r="EY509" s="147"/>
      <c r="EZ509" s="147"/>
      <c r="FA509" s="147"/>
      <c r="FB509" s="147"/>
      <c r="FC509" s="147"/>
      <c r="FD509" s="147"/>
      <c r="FE509" s="147"/>
      <c r="FF509" s="147"/>
      <c r="FG509" s="147"/>
      <c r="FH509" s="147"/>
      <c r="FI509" s="147"/>
      <c r="FJ509" s="147"/>
      <c r="FK509" s="147"/>
      <c r="FL509" s="147"/>
      <c r="FM509" s="147"/>
      <c r="FN509" s="147"/>
      <c r="FO509" s="147"/>
      <c r="FP509" s="147"/>
      <c r="FQ509" s="147"/>
      <c r="FR509" s="147"/>
      <c r="FS509" s="147"/>
      <c r="FT509" s="147"/>
      <c r="FU509" s="147"/>
      <c r="FV509" s="147"/>
      <c r="FW509" s="147"/>
      <c r="FX509" s="147"/>
      <c r="FY509" s="147"/>
      <c r="FZ509" s="147"/>
      <c r="GA509" s="147"/>
      <c r="GB509" s="147"/>
      <c r="GC509" s="147"/>
      <c r="GD509" s="147"/>
      <c r="GE509" s="147"/>
      <c r="GF509" s="147"/>
      <c r="GG509" s="147"/>
      <c r="GH509" s="147"/>
      <c r="GI509" s="147"/>
      <c r="GJ509" s="147"/>
      <c r="GK509" s="147"/>
      <c r="GL509" s="147"/>
      <c r="GM509" s="147"/>
      <c r="GN509" s="147"/>
      <c r="GO509" s="96"/>
    </row>
    <row r="510" spans="1:197" ht="13.5" hidden="1" customHeight="1">
      <c r="A510" s="360"/>
      <c r="B510" s="349"/>
      <c r="C510" s="434"/>
      <c r="D510" s="428"/>
      <c r="E510" s="346"/>
      <c r="F510" s="372"/>
      <c r="G510" s="342"/>
      <c r="H510" s="199"/>
      <c r="I510" s="159" t="s">
        <v>26</v>
      </c>
      <c r="J510" s="160"/>
      <c r="K510" s="160"/>
      <c r="L510" s="160">
        <f t="shared" ref="L510:O510" si="144">SUM(L506:L509)</f>
        <v>0</v>
      </c>
      <c r="M510" s="160">
        <f t="shared" si="144"/>
        <v>0</v>
      </c>
      <c r="N510" s="160">
        <f t="shared" si="144"/>
        <v>0</v>
      </c>
      <c r="O510" s="160">
        <f t="shared" si="144"/>
        <v>0</v>
      </c>
      <c r="P510" s="160"/>
      <c r="Q510" s="160"/>
      <c r="R510" s="160"/>
      <c r="S510" s="160"/>
      <c r="T510" s="160"/>
      <c r="U510" s="160"/>
      <c r="V510" s="160"/>
      <c r="W510" s="350"/>
      <c r="X510" s="40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/>
      <c r="CB510" s="147"/>
      <c r="CC510" s="147"/>
      <c r="CD510" s="147"/>
      <c r="CE510" s="147"/>
      <c r="CF510" s="147"/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/>
      <c r="CQ510" s="147"/>
      <c r="CR510" s="147"/>
      <c r="CS510" s="147"/>
      <c r="CT510" s="147"/>
      <c r="CU510" s="147"/>
      <c r="CV510" s="147"/>
      <c r="CW510" s="147"/>
      <c r="CX510" s="147"/>
      <c r="CY510" s="147"/>
      <c r="CZ510" s="147"/>
      <c r="DA510" s="147"/>
      <c r="DB510" s="147"/>
      <c r="DC510" s="147"/>
      <c r="DD510" s="147"/>
      <c r="DE510" s="147"/>
      <c r="DF510" s="147"/>
      <c r="DG510" s="147"/>
      <c r="DH510" s="147"/>
      <c r="DI510" s="147"/>
      <c r="DJ510" s="147"/>
      <c r="DK510" s="147"/>
      <c r="DL510" s="147"/>
      <c r="DM510" s="147"/>
      <c r="DN510" s="147"/>
      <c r="DO510" s="147"/>
      <c r="DP510" s="147"/>
      <c r="DQ510" s="147"/>
      <c r="DR510" s="147"/>
      <c r="DS510" s="147"/>
      <c r="DT510" s="147"/>
      <c r="DU510" s="147"/>
      <c r="DV510" s="147"/>
      <c r="DW510" s="147"/>
      <c r="DX510" s="147"/>
      <c r="DY510" s="147"/>
      <c r="DZ510" s="147"/>
      <c r="EA510" s="147"/>
      <c r="EB510" s="147"/>
      <c r="EC510" s="147"/>
      <c r="ED510" s="147"/>
      <c r="EE510" s="147"/>
      <c r="EF510" s="147"/>
      <c r="EG510" s="147"/>
      <c r="EH510" s="147"/>
      <c r="EI510" s="147"/>
      <c r="EJ510" s="147"/>
      <c r="EK510" s="147"/>
      <c r="EL510" s="147"/>
      <c r="EM510" s="147"/>
      <c r="EN510" s="147"/>
      <c r="EO510" s="147"/>
      <c r="EP510" s="147"/>
      <c r="EQ510" s="147"/>
      <c r="ER510" s="147"/>
      <c r="ES510" s="147"/>
      <c r="ET510" s="147"/>
      <c r="EU510" s="147"/>
      <c r="EV510" s="147"/>
      <c r="EW510" s="147"/>
      <c r="EX510" s="147"/>
      <c r="EY510" s="147"/>
      <c r="EZ510" s="147"/>
      <c r="FA510" s="147"/>
      <c r="FB510" s="147"/>
      <c r="FC510" s="147"/>
      <c r="FD510" s="147"/>
      <c r="FE510" s="147"/>
      <c r="FF510" s="147"/>
      <c r="FG510" s="147"/>
      <c r="FH510" s="147"/>
      <c r="FI510" s="147"/>
      <c r="FJ510" s="147"/>
      <c r="FK510" s="147"/>
      <c r="FL510" s="147"/>
      <c r="FM510" s="147"/>
      <c r="FN510" s="147"/>
      <c r="FO510" s="147"/>
      <c r="FP510" s="147"/>
      <c r="FQ510" s="147"/>
      <c r="FR510" s="147"/>
      <c r="FS510" s="147"/>
      <c r="FT510" s="147"/>
      <c r="FU510" s="147"/>
      <c r="FV510" s="147"/>
      <c r="FW510" s="147"/>
      <c r="FX510" s="147"/>
      <c r="FY510" s="147"/>
      <c r="FZ510" s="147"/>
      <c r="GA510" s="147"/>
      <c r="GB510" s="147"/>
      <c r="GC510" s="147"/>
      <c r="GD510" s="147"/>
      <c r="GE510" s="147"/>
      <c r="GF510" s="147"/>
      <c r="GG510" s="147"/>
      <c r="GH510" s="147"/>
      <c r="GI510" s="147"/>
      <c r="GJ510" s="147"/>
      <c r="GK510" s="147"/>
      <c r="GL510" s="147"/>
      <c r="GM510" s="147"/>
      <c r="GN510" s="147"/>
      <c r="GO510" s="96"/>
    </row>
    <row r="511" spans="1:197" ht="12.75" hidden="1" customHeight="1">
      <c r="A511" s="343">
        <v>41</v>
      </c>
      <c r="B511" s="388" t="s">
        <v>185</v>
      </c>
      <c r="C511" s="341">
        <v>2024</v>
      </c>
      <c r="D511" s="341">
        <v>2032</v>
      </c>
      <c r="E511" s="346" t="s">
        <v>251</v>
      </c>
      <c r="F511" s="374">
        <f>W511+5000-5000</f>
        <v>0</v>
      </c>
      <c r="G511" s="340">
        <v>60016</v>
      </c>
      <c r="H511" s="90">
        <v>6050</v>
      </c>
      <c r="I511" s="58" t="s">
        <v>28</v>
      </c>
      <c r="J511" s="84">
        <v>20000</v>
      </c>
      <c r="K511" s="62"/>
      <c r="L511" s="84"/>
      <c r="M511" s="84"/>
      <c r="N511" s="62"/>
      <c r="O511" s="62"/>
      <c r="P511" s="84"/>
      <c r="Q511" s="84"/>
      <c r="R511" s="84">
        <v>0</v>
      </c>
      <c r="S511" s="84">
        <v>0</v>
      </c>
      <c r="T511" s="84">
        <v>0</v>
      </c>
      <c r="U511" s="62"/>
      <c r="V511" s="62"/>
      <c r="W511" s="361">
        <f>SUM(L515:V515)</f>
        <v>0</v>
      </c>
      <c r="X511" s="40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/>
      <c r="CB511" s="147"/>
      <c r="CC511" s="147"/>
      <c r="CD511" s="147"/>
      <c r="CE511" s="147"/>
      <c r="CF511" s="147"/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/>
      <c r="CQ511" s="147"/>
      <c r="CR511" s="147"/>
      <c r="CS511" s="147"/>
      <c r="CT511" s="147"/>
      <c r="CU511" s="147"/>
      <c r="CV511" s="147"/>
      <c r="CW511" s="147"/>
      <c r="CX511" s="147"/>
      <c r="CY511" s="147"/>
      <c r="CZ511" s="147"/>
      <c r="DA511" s="147"/>
      <c r="DB511" s="147"/>
      <c r="DC511" s="147"/>
      <c r="DD511" s="147"/>
      <c r="DE511" s="147"/>
      <c r="DF511" s="147"/>
      <c r="DG511" s="147"/>
      <c r="DH511" s="147"/>
      <c r="DI511" s="147"/>
      <c r="DJ511" s="147"/>
      <c r="DK511" s="147"/>
      <c r="DL511" s="147"/>
      <c r="DM511" s="147"/>
      <c r="DN511" s="147"/>
      <c r="DO511" s="147"/>
      <c r="DP511" s="147"/>
      <c r="DQ511" s="147"/>
      <c r="DR511" s="147"/>
      <c r="DS511" s="147"/>
      <c r="DT511" s="147"/>
      <c r="DU511" s="147"/>
      <c r="DV511" s="147"/>
      <c r="DW511" s="147"/>
      <c r="DX511" s="147"/>
      <c r="DY511" s="147"/>
      <c r="DZ511" s="147"/>
      <c r="EA511" s="147"/>
      <c r="EB511" s="147"/>
      <c r="EC511" s="147"/>
      <c r="ED511" s="147"/>
      <c r="EE511" s="147"/>
      <c r="EF511" s="147"/>
      <c r="EG511" s="147"/>
      <c r="EH511" s="147"/>
      <c r="EI511" s="147"/>
      <c r="EJ511" s="147"/>
      <c r="EK511" s="147"/>
      <c r="EL511" s="147"/>
      <c r="EM511" s="147"/>
      <c r="EN511" s="147"/>
      <c r="EO511" s="147"/>
      <c r="EP511" s="147"/>
      <c r="EQ511" s="147"/>
      <c r="ER511" s="147"/>
      <c r="ES511" s="147"/>
      <c r="ET511" s="147"/>
      <c r="EU511" s="147"/>
      <c r="EV511" s="147"/>
      <c r="EW511" s="147"/>
      <c r="EX511" s="147"/>
      <c r="EY511" s="147"/>
      <c r="EZ511" s="147"/>
      <c r="FA511" s="147"/>
      <c r="FB511" s="147"/>
      <c r="FC511" s="147"/>
      <c r="FD511" s="147"/>
      <c r="FE511" s="147"/>
      <c r="FF511" s="147"/>
      <c r="FG511" s="147"/>
      <c r="FH511" s="147"/>
      <c r="FI511" s="147"/>
      <c r="FJ511" s="147"/>
      <c r="FK511" s="147"/>
      <c r="FL511" s="147"/>
      <c r="FM511" s="147"/>
      <c r="FN511" s="147"/>
      <c r="FO511" s="147"/>
      <c r="FP511" s="147"/>
      <c r="FQ511" s="147"/>
      <c r="FR511" s="147"/>
      <c r="FS511" s="147"/>
      <c r="FT511" s="147"/>
      <c r="FU511" s="147"/>
      <c r="FV511" s="147"/>
      <c r="FW511" s="147"/>
      <c r="FX511" s="147"/>
      <c r="FY511" s="147"/>
      <c r="FZ511" s="147"/>
      <c r="GA511" s="147"/>
      <c r="GB511" s="147"/>
      <c r="GC511" s="147"/>
      <c r="GD511" s="147"/>
      <c r="GE511" s="147"/>
      <c r="GF511" s="147"/>
      <c r="GG511" s="147"/>
      <c r="GH511" s="147"/>
      <c r="GI511" s="147"/>
      <c r="GJ511" s="147"/>
      <c r="GK511" s="147"/>
      <c r="GL511" s="147"/>
      <c r="GM511" s="147"/>
      <c r="GN511" s="147"/>
      <c r="GO511" s="96"/>
    </row>
    <row r="512" spans="1:197" ht="12.75" hidden="1" customHeight="1">
      <c r="A512" s="344"/>
      <c r="B512" s="389"/>
      <c r="C512" s="341"/>
      <c r="D512" s="341"/>
      <c r="E512" s="346"/>
      <c r="F512" s="374"/>
      <c r="G512" s="340"/>
      <c r="H512" s="90"/>
      <c r="I512" s="61" t="s">
        <v>31</v>
      </c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361"/>
      <c r="X512" s="40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  <c r="CQ512" s="147"/>
      <c r="CR512" s="147"/>
      <c r="CS512" s="147"/>
      <c r="CT512" s="147"/>
      <c r="CU512" s="147"/>
      <c r="CV512" s="147"/>
      <c r="CW512" s="147"/>
      <c r="CX512" s="147"/>
      <c r="CY512" s="147"/>
      <c r="CZ512" s="147"/>
      <c r="DA512" s="147"/>
      <c r="DB512" s="147"/>
      <c r="DC512" s="147"/>
      <c r="DD512" s="147"/>
      <c r="DE512" s="147"/>
      <c r="DF512" s="147"/>
      <c r="DG512" s="147"/>
      <c r="DH512" s="147"/>
      <c r="DI512" s="147"/>
      <c r="DJ512" s="147"/>
      <c r="DK512" s="147"/>
      <c r="DL512" s="147"/>
      <c r="DM512" s="147"/>
      <c r="DN512" s="147"/>
      <c r="DO512" s="147"/>
      <c r="DP512" s="147"/>
      <c r="DQ512" s="147"/>
      <c r="DR512" s="147"/>
      <c r="DS512" s="147"/>
      <c r="DT512" s="147"/>
      <c r="DU512" s="147"/>
      <c r="DV512" s="147"/>
      <c r="DW512" s="147"/>
      <c r="DX512" s="147"/>
      <c r="DY512" s="147"/>
      <c r="DZ512" s="147"/>
      <c r="EA512" s="147"/>
      <c r="EB512" s="147"/>
      <c r="EC512" s="147"/>
      <c r="ED512" s="147"/>
      <c r="EE512" s="147"/>
      <c r="EF512" s="147"/>
      <c r="EG512" s="147"/>
      <c r="EH512" s="147"/>
      <c r="EI512" s="147"/>
      <c r="EJ512" s="147"/>
      <c r="EK512" s="147"/>
      <c r="EL512" s="147"/>
      <c r="EM512" s="147"/>
      <c r="EN512" s="147"/>
      <c r="EO512" s="147"/>
      <c r="EP512" s="147"/>
      <c r="EQ512" s="147"/>
      <c r="ER512" s="147"/>
      <c r="ES512" s="147"/>
      <c r="ET512" s="147"/>
      <c r="EU512" s="147"/>
      <c r="EV512" s="147"/>
      <c r="EW512" s="147"/>
      <c r="EX512" s="147"/>
      <c r="EY512" s="147"/>
      <c r="EZ512" s="147"/>
      <c r="FA512" s="147"/>
      <c r="FB512" s="147"/>
      <c r="FC512" s="147"/>
      <c r="FD512" s="147"/>
      <c r="FE512" s="147"/>
      <c r="FF512" s="147"/>
      <c r="FG512" s="147"/>
      <c r="FH512" s="147"/>
      <c r="FI512" s="147"/>
      <c r="FJ512" s="147"/>
      <c r="FK512" s="147"/>
      <c r="FL512" s="147"/>
      <c r="FM512" s="147"/>
      <c r="FN512" s="147"/>
      <c r="FO512" s="147"/>
      <c r="FP512" s="147"/>
      <c r="FQ512" s="147"/>
      <c r="FR512" s="147"/>
      <c r="FS512" s="147"/>
      <c r="FT512" s="147"/>
      <c r="FU512" s="147"/>
      <c r="FV512" s="147"/>
      <c r="FW512" s="147"/>
      <c r="FX512" s="147"/>
      <c r="FY512" s="147"/>
      <c r="FZ512" s="147"/>
      <c r="GA512" s="147"/>
      <c r="GB512" s="147"/>
      <c r="GC512" s="147"/>
      <c r="GD512" s="147"/>
      <c r="GE512" s="147"/>
      <c r="GF512" s="147"/>
      <c r="GG512" s="147"/>
      <c r="GH512" s="147"/>
      <c r="GI512" s="147"/>
      <c r="GJ512" s="147"/>
      <c r="GK512" s="147"/>
      <c r="GL512" s="147"/>
      <c r="GM512" s="147"/>
      <c r="GN512" s="147"/>
      <c r="GO512" s="96"/>
    </row>
    <row r="513" spans="1:197" ht="12.75" hidden="1" customHeight="1">
      <c r="A513" s="344"/>
      <c r="B513" s="389"/>
      <c r="C513" s="341"/>
      <c r="D513" s="341"/>
      <c r="E513" s="346"/>
      <c r="F513" s="374"/>
      <c r="G513" s="340"/>
      <c r="H513" s="90"/>
      <c r="I513" s="61" t="s">
        <v>30</v>
      </c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361"/>
      <c r="X513" s="40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  <c r="BO513" s="147"/>
      <c r="BP513" s="147"/>
      <c r="BQ513" s="147"/>
      <c r="BR513" s="147"/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  <c r="CQ513" s="147"/>
      <c r="CR513" s="147"/>
      <c r="CS513" s="147"/>
      <c r="CT513" s="147"/>
      <c r="CU513" s="147"/>
      <c r="CV513" s="147"/>
      <c r="CW513" s="147"/>
      <c r="CX513" s="147"/>
      <c r="CY513" s="147"/>
      <c r="CZ513" s="147"/>
      <c r="DA513" s="147"/>
      <c r="DB513" s="147"/>
      <c r="DC513" s="147"/>
      <c r="DD513" s="147"/>
      <c r="DE513" s="147"/>
      <c r="DF513" s="147"/>
      <c r="DG513" s="147"/>
      <c r="DH513" s="147"/>
      <c r="DI513" s="147"/>
      <c r="DJ513" s="147"/>
      <c r="DK513" s="147"/>
      <c r="DL513" s="147"/>
      <c r="DM513" s="147"/>
      <c r="DN513" s="147"/>
      <c r="DO513" s="147"/>
      <c r="DP513" s="147"/>
      <c r="DQ513" s="147"/>
      <c r="DR513" s="147"/>
      <c r="DS513" s="147"/>
      <c r="DT513" s="147"/>
      <c r="DU513" s="147"/>
      <c r="DV513" s="147"/>
      <c r="DW513" s="147"/>
      <c r="DX513" s="147"/>
      <c r="DY513" s="147"/>
      <c r="DZ513" s="147"/>
      <c r="EA513" s="147"/>
      <c r="EB513" s="147"/>
      <c r="EC513" s="147"/>
      <c r="ED513" s="147"/>
      <c r="EE513" s="147"/>
      <c r="EF513" s="147"/>
      <c r="EG513" s="147"/>
      <c r="EH513" s="147"/>
      <c r="EI513" s="147"/>
      <c r="EJ513" s="147"/>
      <c r="EK513" s="147"/>
      <c r="EL513" s="147"/>
      <c r="EM513" s="147"/>
      <c r="EN513" s="147"/>
      <c r="EO513" s="147"/>
      <c r="EP513" s="147"/>
      <c r="EQ513" s="147"/>
      <c r="ER513" s="147"/>
      <c r="ES513" s="147"/>
      <c r="ET513" s="147"/>
      <c r="EU513" s="147"/>
      <c r="EV513" s="147"/>
      <c r="EW513" s="147"/>
      <c r="EX513" s="147"/>
      <c r="EY513" s="147"/>
      <c r="EZ513" s="147"/>
      <c r="FA513" s="147"/>
      <c r="FB513" s="147"/>
      <c r="FC513" s="147"/>
      <c r="FD513" s="147"/>
      <c r="FE513" s="147"/>
      <c r="FF513" s="147"/>
      <c r="FG513" s="147"/>
      <c r="FH513" s="147"/>
      <c r="FI513" s="147"/>
      <c r="FJ513" s="147"/>
      <c r="FK513" s="147"/>
      <c r="FL513" s="147"/>
      <c r="FM513" s="147"/>
      <c r="FN513" s="147"/>
      <c r="FO513" s="147"/>
      <c r="FP513" s="147"/>
      <c r="FQ513" s="147"/>
      <c r="FR513" s="147"/>
      <c r="FS513" s="147"/>
      <c r="FT513" s="147"/>
      <c r="FU513" s="147"/>
      <c r="FV513" s="147"/>
      <c r="FW513" s="147"/>
      <c r="FX513" s="147"/>
      <c r="FY513" s="147"/>
      <c r="FZ513" s="147"/>
      <c r="GA513" s="147"/>
      <c r="GB513" s="147"/>
      <c r="GC513" s="147"/>
      <c r="GD513" s="147"/>
      <c r="GE513" s="147"/>
      <c r="GF513" s="147"/>
      <c r="GG513" s="147"/>
      <c r="GH513" s="147"/>
      <c r="GI513" s="147"/>
      <c r="GJ513" s="147"/>
      <c r="GK513" s="147"/>
      <c r="GL513" s="147"/>
      <c r="GM513" s="147"/>
      <c r="GN513" s="147"/>
      <c r="GO513" s="96"/>
    </row>
    <row r="514" spans="1:197" ht="12.75" hidden="1" customHeight="1">
      <c r="A514" s="344"/>
      <c r="B514" s="389"/>
      <c r="C514" s="341"/>
      <c r="D514" s="341"/>
      <c r="E514" s="346"/>
      <c r="F514" s="374"/>
      <c r="G514" s="340"/>
      <c r="H514" s="90"/>
      <c r="I514" s="61" t="s">
        <v>70</v>
      </c>
      <c r="J514" s="62"/>
      <c r="K514" s="62">
        <v>14000</v>
      </c>
      <c r="L514" s="84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361"/>
      <c r="X514" s="40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  <c r="BO514" s="147"/>
      <c r="BP514" s="147"/>
      <c r="BQ514" s="147"/>
      <c r="BR514" s="147"/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  <c r="CQ514" s="147"/>
      <c r="CR514" s="147"/>
      <c r="CS514" s="147"/>
      <c r="CT514" s="147"/>
      <c r="CU514" s="147"/>
      <c r="CV514" s="147"/>
      <c r="CW514" s="147"/>
      <c r="CX514" s="147"/>
      <c r="CY514" s="147"/>
      <c r="CZ514" s="147"/>
      <c r="DA514" s="147"/>
      <c r="DB514" s="147"/>
      <c r="DC514" s="147"/>
      <c r="DD514" s="147"/>
      <c r="DE514" s="147"/>
      <c r="DF514" s="147"/>
      <c r="DG514" s="147"/>
      <c r="DH514" s="147"/>
      <c r="DI514" s="147"/>
      <c r="DJ514" s="147"/>
      <c r="DK514" s="147"/>
      <c r="DL514" s="147"/>
      <c r="DM514" s="147"/>
      <c r="DN514" s="147"/>
      <c r="DO514" s="147"/>
      <c r="DP514" s="147"/>
      <c r="DQ514" s="147"/>
      <c r="DR514" s="147"/>
      <c r="DS514" s="147"/>
      <c r="DT514" s="147"/>
      <c r="DU514" s="147"/>
      <c r="DV514" s="147"/>
      <c r="DW514" s="147"/>
      <c r="DX514" s="147"/>
      <c r="DY514" s="147"/>
      <c r="DZ514" s="147"/>
      <c r="EA514" s="147"/>
      <c r="EB514" s="147"/>
      <c r="EC514" s="147"/>
      <c r="ED514" s="147"/>
      <c r="EE514" s="147"/>
      <c r="EF514" s="147"/>
      <c r="EG514" s="147"/>
      <c r="EH514" s="147"/>
      <c r="EI514" s="147"/>
      <c r="EJ514" s="147"/>
      <c r="EK514" s="147"/>
      <c r="EL514" s="147"/>
      <c r="EM514" s="147"/>
      <c r="EN514" s="147"/>
      <c r="EO514" s="147"/>
      <c r="EP514" s="147"/>
      <c r="EQ514" s="147"/>
      <c r="ER514" s="147"/>
      <c r="ES514" s="147"/>
      <c r="ET514" s="147"/>
      <c r="EU514" s="147"/>
      <c r="EV514" s="147"/>
      <c r="EW514" s="147"/>
      <c r="EX514" s="147"/>
      <c r="EY514" s="147"/>
      <c r="EZ514" s="147"/>
      <c r="FA514" s="147"/>
      <c r="FB514" s="147"/>
      <c r="FC514" s="147"/>
      <c r="FD514" s="147"/>
      <c r="FE514" s="147"/>
      <c r="FF514" s="147"/>
      <c r="FG514" s="147"/>
      <c r="FH514" s="147"/>
      <c r="FI514" s="147"/>
      <c r="FJ514" s="147"/>
      <c r="FK514" s="147"/>
      <c r="FL514" s="147"/>
      <c r="FM514" s="147"/>
      <c r="FN514" s="147"/>
      <c r="FO514" s="147"/>
      <c r="FP514" s="147"/>
      <c r="FQ514" s="147"/>
      <c r="FR514" s="147"/>
      <c r="FS514" s="147"/>
      <c r="FT514" s="147"/>
      <c r="FU514" s="147"/>
      <c r="FV514" s="147"/>
      <c r="FW514" s="147"/>
      <c r="FX514" s="147"/>
      <c r="FY514" s="147"/>
      <c r="FZ514" s="147"/>
      <c r="GA514" s="147"/>
      <c r="GB514" s="147"/>
      <c r="GC514" s="147"/>
      <c r="GD514" s="147"/>
      <c r="GE514" s="147"/>
      <c r="GF514" s="147"/>
      <c r="GG514" s="147"/>
      <c r="GH514" s="147"/>
      <c r="GI514" s="147"/>
      <c r="GJ514" s="147"/>
      <c r="GK514" s="147"/>
      <c r="GL514" s="147"/>
      <c r="GM514" s="147"/>
      <c r="GN514" s="147"/>
      <c r="GO514" s="96"/>
    </row>
    <row r="515" spans="1:197" ht="12.75" hidden="1" customHeight="1">
      <c r="A515" s="345"/>
      <c r="B515" s="390"/>
      <c r="C515" s="341"/>
      <c r="D515" s="341"/>
      <c r="E515" s="346"/>
      <c r="F515" s="374"/>
      <c r="G515" s="340"/>
      <c r="H515" s="90"/>
      <c r="I515" s="64" t="s">
        <v>26</v>
      </c>
      <c r="J515" s="65">
        <f>SUM(J511:J514)</f>
        <v>20000</v>
      </c>
      <c r="K515" s="65">
        <f t="shared" ref="K515:V515" si="145">SUM(K511:K514)</f>
        <v>14000</v>
      </c>
      <c r="L515" s="65">
        <f t="shared" si="145"/>
        <v>0</v>
      </c>
      <c r="M515" s="65">
        <f t="shared" si="145"/>
        <v>0</v>
      </c>
      <c r="N515" s="65">
        <f t="shared" si="145"/>
        <v>0</v>
      </c>
      <c r="O515" s="65">
        <f t="shared" si="145"/>
        <v>0</v>
      </c>
      <c r="P515" s="65">
        <f t="shared" si="145"/>
        <v>0</v>
      </c>
      <c r="Q515" s="65">
        <f t="shared" si="145"/>
        <v>0</v>
      </c>
      <c r="R515" s="65">
        <f t="shared" si="145"/>
        <v>0</v>
      </c>
      <c r="S515" s="65">
        <f t="shared" si="145"/>
        <v>0</v>
      </c>
      <c r="T515" s="65">
        <f t="shared" si="145"/>
        <v>0</v>
      </c>
      <c r="U515" s="65">
        <f t="shared" si="145"/>
        <v>0</v>
      </c>
      <c r="V515" s="65">
        <f t="shared" si="145"/>
        <v>0</v>
      </c>
      <c r="W515" s="361"/>
      <c r="X515" s="40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  <c r="CQ515" s="147"/>
      <c r="CR515" s="147"/>
      <c r="CS515" s="147"/>
      <c r="CT515" s="147"/>
      <c r="CU515" s="147"/>
      <c r="CV515" s="147"/>
      <c r="CW515" s="147"/>
      <c r="CX515" s="147"/>
      <c r="CY515" s="147"/>
      <c r="CZ515" s="147"/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  <c r="DQ515" s="147"/>
      <c r="DR515" s="147"/>
      <c r="DS515" s="147"/>
      <c r="DT515" s="147"/>
      <c r="DU515" s="147"/>
      <c r="DV515" s="147"/>
      <c r="DW515" s="147"/>
      <c r="DX515" s="147"/>
      <c r="DY515" s="147"/>
      <c r="DZ515" s="147"/>
      <c r="EA515" s="147"/>
      <c r="EB515" s="147"/>
      <c r="EC515" s="147"/>
      <c r="ED515" s="147"/>
      <c r="EE515" s="147"/>
      <c r="EF515" s="147"/>
      <c r="EG515" s="147"/>
      <c r="EH515" s="147"/>
      <c r="EI515" s="147"/>
      <c r="EJ515" s="147"/>
      <c r="EK515" s="147"/>
      <c r="EL515" s="147"/>
      <c r="EM515" s="147"/>
      <c r="EN515" s="147"/>
      <c r="EO515" s="147"/>
      <c r="EP515" s="147"/>
      <c r="EQ515" s="147"/>
      <c r="ER515" s="147"/>
      <c r="ES515" s="147"/>
      <c r="ET515" s="147"/>
      <c r="EU515" s="147"/>
      <c r="EV515" s="147"/>
      <c r="EW515" s="147"/>
      <c r="EX515" s="147"/>
      <c r="EY515" s="147"/>
      <c r="EZ515" s="147"/>
      <c r="FA515" s="147"/>
      <c r="FB515" s="147"/>
      <c r="FC515" s="147"/>
      <c r="FD515" s="147"/>
      <c r="FE515" s="147"/>
      <c r="FF515" s="147"/>
      <c r="FG515" s="147"/>
      <c r="FH515" s="147"/>
      <c r="FI515" s="147"/>
      <c r="FJ515" s="147"/>
      <c r="FK515" s="147"/>
      <c r="FL515" s="147"/>
      <c r="FM515" s="147"/>
      <c r="FN515" s="147"/>
      <c r="FO515" s="147"/>
      <c r="FP515" s="147"/>
      <c r="FQ515" s="147"/>
      <c r="FR515" s="147"/>
      <c r="FS515" s="147"/>
      <c r="FT515" s="147"/>
      <c r="FU515" s="147"/>
      <c r="FV515" s="147"/>
      <c r="FW515" s="147"/>
      <c r="FX515" s="147"/>
      <c r="FY515" s="147"/>
      <c r="FZ515" s="147"/>
      <c r="GA515" s="147"/>
      <c r="GB515" s="147"/>
      <c r="GC515" s="147"/>
      <c r="GD515" s="147"/>
      <c r="GE515" s="147"/>
      <c r="GF515" s="147"/>
      <c r="GG515" s="147"/>
      <c r="GH515" s="147"/>
      <c r="GI515" s="147"/>
      <c r="GJ515" s="147"/>
      <c r="GK515" s="147"/>
      <c r="GL515" s="147"/>
      <c r="GM515" s="147"/>
      <c r="GN515" s="147"/>
      <c r="GO515" s="96"/>
    </row>
    <row r="516" spans="1:197" ht="13.5" customHeight="1">
      <c r="A516" s="343">
        <v>29</v>
      </c>
      <c r="B516" s="391" t="s">
        <v>261</v>
      </c>
      <c r="C516" s="341">
        <v>2021</v>
      </c>
      <c r="D516" s="341">
        <v>2032</v>
      </c>
      <c r="E516" s="346" t="s">
        <v>251</v>
      </c>
      <c r="F516" s="374">
        <f>71955+W516</f>
        <v>1421955</v>
      </c>
      <c r="G516" s="340">
        <v>60016</v>
      </c>
      <c r="H516" s="90">
        <v>6050</v>
      </c>
      <c r="I516" s="58" t="s">
        <v>28</v>
      </c>
      <c r="J516" s="84">
        <v>20000</v>
      </c>
      <c r="K516" s="62"/>
      <c r="L516" s="84"/>
      <c r="M516" s="84"/>
      <c r="N516" s="62"/>
      <c r="O516" s="62"/>
      <c r="P516" s="84"/>
      <c r="Q516" s="84"/>
      <c r="R516" s="84">
        <v>350000</v>
      </c>
      <c r="S516" s="84">
        <v>500000</v>
      </c>
      <c r="T516" s="84">
        <v>500000</v>
      </c>
      <c r="U516" s="84"/>
      <c r="V516" s="84"/>
      <c r="W516" s="361">
        <f>SUM(L520:V520)</f>
        <v>1350000</v>
      </c>
      <c r="X516" s="40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  <c r="BO516" s="147"/>
      <c r="BP516" s="147"/>
      <c r="BQ516" s="147"/>
      <c r="BR516" s="147"/>
      <c r="BS516" s="147"/>
      <c r="BT516" s="147"/>
      <c r="BU516" s="147"/>
      <c r="BV516" s="147"/>
      <c r="BW516" s="147"/>
      <c r="BX516" s="147"/>
      <c r="BY516" s="147"/>
      <c r="BZ516" s="147"/>
      <c r="CA516" s="147"/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/>
      <c r="CQ516" s="147"/>
      <c r="CR516" s="147"/>
      <c r="CS516" s="147"/>
      <c r="CT516" s="147"/>
      <c r="CU516" s="147"/>
      <c r="CV516" s="147"/>
      <c r="CW516" s="147"/>
      <c r="CX516" s="147"/>
      <c r="CY516" s="147"/>
      <c r="CZ516" s="147"/>
      <c r="DA516" s="147"/>
      <c r="DB516" s="147"/>
      <c r="DC516" s="147"/>
      <c r="DD516" s="147"/>
      <c r="DE516" s="147"/>
      <c r="DF516" s="147"/>
      <c r="DG516" s="147"/>
      <c r="DH516" s="147"/>
      <c r="DI516" s="147"/>
      <c r="DJ516" s="147"/>
      <c r="DK516" s="147"/>
      <c r="DL516" s="147"/>
      <c r="DM516" s="147"/>
      <c r="DN516" s="147"/>
      <c r="DO516" s="147"/>
      <c r="DP516" s="147"/>
      <c r="DQ516" s="147"/>
      <c r="DR516" s="147"/>
      <c r="DS516" s="147"/>
      <c r="DT516" s="147"/>
      <c r="DU516" s="147"/>
      <c r="DV516" s="147"/>
      <c r="DW516" s="147"/>
      <c r="DX516" s="147"/>
      <c r="DY516" s="147"/>
      <c r="DZ516" s="147"/>
      <c r="EA516" s="147"/>
      <c r="EB516" s="147"/>
      <c r="EC516" s="147"/>
      <c r="ED516" s="147"/>
      <c r="EE516" s="147"/>
      <c r="EF516" s="147"/>
      <c r="EG516" s="147"/>
      <c r="EH516" s="147"/>
      <c r="EI516" s="147"/>
      <c r="EJ516" s="147"/>
      <c r="EK516" s="147"/>
      <c r="EL516" s="147"/>
      <c r="EM516" s="147"/>
      <c r="EN516" s="147"/>
      <c r="EO516" s="147"/>
      <c r="EP516" s="147"/>
      <c r="EQ516" s="147"/>
      <c r="ER516" s="147"/>
      <c r="ES516" s="147"/>
      <c r="ET516" s="147"/>
      <c r="EU516" s="147"/>
      <c r="EV516" s="147"/>
      <c r="EW516" s="147"/>
      <c r="EX516" s="147"/>
      <c r="EY516" s="147"/>
      <c r="EZ516" s="147"/>
      <c r="FA516" s="147"/>
      <c r="FB516" s="147"/>
      <c r="FC516" s="147"/>
      <c r="FD516" s="147"/>
      <c r="FE516" s="147"/>
      <c r="FF516" s="147"/>
      <c r="FG516" s="147"/>
      <c r="FH516" s="147"/>
      <c r="FI516" s="147"/>
      <c r="FJ516" s="147"/>
      <c r="FK516" s="147"/>
      <c r="FL516" s="147"/>
      <c r="FM516" s="147"/>
      <c r="FN516" s="147"/>
      <c r="FO516" s="147"/>
      <c r="FP516" s="147"/>
      <c r="FQ516" s="147"/>
      <c r="FR516" s="147"/>
      <c r="FS516" s="147"/>
      <c r="FT516" s="147"/>
      <c r="FU516" s="147"/>
      <c r="FV516" s="147"/>
      <c r="FW516" s="147"/>
      <c r="FX516" s="147"/>
      <c r="FY516" s="147"/>
      <c r="FZ516" s="147"/>
      <c r="GA516" s="147"/>
      <c r="GB516" s="147"/>
      <c r="GC516" s="147"/>
      <c r="GD516" s="147"/>
      <c r="GE516" s="147"/>
      <c r="GF516" s="147"/>
      <c r="GG516" s="147"/>
      <c r="GH516" s="147"/>
      <c r="GI516" s="147"/>
      <c r="GJ516" s="147"/>
      <c r="GK516" s="147"/>
      <c r="GL516" s="147"/>
      <c r="GM516" s="147"/>
      <c r="GN516" s="147"/>
      <c r="GO516" s="96"/>
    </row>
    <row r="517" spans="1:197" ht="13.5" customHeight="1">
      <c r="A517" s="344"/>
      <c r="B517" s="392"/>
      <c r="C517" s="341"/>
      <c r="D517" s="341"/>
      <c r="E517" s="346"/>
      <c r="F517" s="374"/>
      <c r="G517" s="340"/>
      <c r="H517" s="90"/>
      <c r="I517" s="61" t="s">
        <v>31</v>
      </c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361"/>
      <c r="X517" s="40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/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/>
      <c r="CQ517" s="147"/>
      <c r="CR517" s="147"/>
      <c r="CS517" s="147"/>
      <c r="CT517" s="147"/>
      <c r="CU517" s="147"/>
      <c r="CV517" s="147"/>
      <c r="CW517" s="147"/>
      <c r="CX517" s="147"/>
      <c r="CY517" s="147"/>
      <c r="CZ517" s="147"/>
      <c r="DA517" s="147"/>
      <c r="DB517" s="147"/>
      <c r="DC517" s="147"/>
      <c r="DD517" s="147"/>
      <c r="DE517" s="147"/>
      <c r="DF517" s="147"/>
      <c r="DG517" s="147"/>
      <c r="DH517" s="147"/>
      <c r="DI517" s="147"/>
      <c r="DJ517" s="147"/>
      <c r="DK517" s="147"/>
      <c r="DL517" s="147"/>
      <c r="DM517" s="147"/>
      <c r="DN517" s="147"/>
      <c r="DO517" s="147"/>
      <c r="DP517" s="147"/>
      <c r="DQ517" s="147"/>
      <c r="DR517" s="147"/>
      <c r="DS517" s="147"/>
      <c r="DT517" s="147"/>
      <c r="DU517" s="147"/>
      <c r="DV517" s="147"/>
      <c r="DW517" s="147"/>
      <c r="DX517" s="147"/>
      <c r="DY517" s="147"/>
      <c r="DZ517" s="147"/>
      <c r="EA517" s="147"/>
      <c r="EB517" s="147"/>
      <c r="EC517" s="147"/>
      <c r="ED517" s="147"/>
      <c r="EE517" s="147"/>
      <c r="EF517" s="147"/>
      <c r="EG517" s="147"/>
      <c r="EH517" s="147"/>
      <c r="EI517" s="147"/>
      <c r="EJ517" s="147"/>
      <c r="EK517" s="147"/>
      <c r="EL517" s="147"/>
      <c r="EM517" s="147"/>
      <c r="EN517" s="147"/>
      <c r="EO517" s="147"/>
      <c r="EP517" s="147"/>
      <c r="EQ517" s="147"/>
      <c r="ER517" s="147"/>
      <c r="ES517" s="147"/>
      <c r="ET517" s="147"/>
      <c r="EU517" s="147"/>
      <c r="EV517" s="147"/>
      <c r="EW517" s="147"/>
      <c r="EX517" s="147"/>
      <c r="EY517" s="147"/>
      <c r="EZ517" s="147"/>
      <c r="FA517" s="147"/>
      <c r="FB517" s="147"/>
      <c r="FC517" s="147"/>
      <c r="FD517" s="147"/>
      <c r="FE517" s="147"/>
      <c r="FF517" s="147"/>
      <c r="FG517" s="147"/>
      <c r="FH517" s="147"/>
      <c r="FI517" s="147"/>
      <c r="FJ517" s="147"/>
      <c r="FK517" s="147"/>
      <c r="FL517" s="147"/>
      <c r="FM517" s="147"/>
      <c r="FN517" s="147"/>
      <c r="FO517" s="147"/>
      <c r="FP517" s="147"/>
      <c r="FQ517" s="147"/>
      <c r="FR517" s="147"/>
      <c r="FS517" s="147"/>
      <c r="FT517" s="147"/>
      <c r="FU517" s="147"/>
      <c r="FV517" s="147"/>
      <c r="FW517" s="147"/>
      <c r="FX517" s="147"/>
      <c r="FY517" s="147"/>
      <c r="FZ517" s="147"/>
      <c r="GA517" s="147"/>
      <c r="GB517" s="147"/>
      <c r="GC517" s="147"/>
      <c r="GD517" s="147"/>
      <c r="GE517" s="147"/>
      <c r="GF517" s="147"/>
      <c r="GG517" s="147"/>
      <c r="GH517" s="147"/>
      <c r="GI517" s="147"/>
      <c r="GJ517" s="147"/>
      <c r="GK517" s="147"/>
      <c r="GL517" s="147"/>
      <c r="GM517" s="147"/>
      <c r="GN517" s="147"/>
      <c r="GO517" s="96"/>
    </row>
    <row r="518" spans="1:197" ht="13.5" customHeight="1">
      <c r="A518" s="344"/>
      <c r="B518" s="392"/>
      <c r="C518" s="341"/>
      <c r="D518" s="341"/>
      <c r="E518" s="346"/>
      <c r="F518" s="374"/>
      <c r="G518" s="340"/>
      <c r="H518" s="90"/>
      <c r="I518" s="61" t="s">
        <v>30</v>
      </c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361"/>
      <c r="X518" s="40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/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/>
      <c r="CQ518" s="147"/>
      <c r="CR518" s="147"/>
      <c r="CS518" s="147"/>
      <c r="CT518" s="147"/>
      <c r="CU518" s="147"/>
      <c r="CV518" s="147"/>
      <c r="CW518" s="147"/>
      <c r="CX518" s="147"/>
      <c r="CY518" s="147"/>
      <c r="CZ518" s="147"/>
      <c r="DA518" s="147"/>
      <c r="DB518" s="147"/>
      <c r="DC518" s="147"/>
      <c r="DD518" s="147"/>
      <c r="DE518" s="147"/>
      <c r="DF518" s="147"/>
      <c r="DG518" s="147"/>
      <c r="DH518" s="147"/>
      <c r="DI518" s="147"/>
      <c r="DJ518" s="147"/>
      <c r="DK518" s="147"/>
      <c r="DL518" s="147"/>
      <c r="DM518" s="147"/>
      <c r="DN518" s="147"/>
      <c r="DO518" s="147"/>
      <c r="DP518" s="147"/>
      <c r="DQ518" s="147"/>
      <c r="DR518" s="147"/>
      <c r="DS518" s="147"/>
      <c r="DT518" s="147"/>
      <c r="DU518" s="147"/>
      <c r="DV518" s="147"/>
      <c r="DW518" s="147"/>
      <c r="DX518" s="147"/>
      <c r="DY518" s="147"/>
      <c r="DZ518" s="147"/>
      <c r="EA518" s="147"/>
      <c r="EB518" s="147"/>
      <c r="EC518" s="147"/>
      <c r="ED518" s="147"/>
      <c r="EE518" s="147"/>
      <c r="EF518" s="147"/>
      <c r="EG518" s="147"/>
      <c r="EH518" s="147"/>
      <c r="EI518" s="147"/>
      <c r="EJ518" s="147"/>
      <c r="EK518" s="147"/>
      <c r="EL518" s="147"/>
      <c r="EM518" s="147"/>
      <c r="EN518" s="147"/>
      <c r="EO518" s="147"/>
      <c r="EP518" s="147"/>
      <c r="EQ518" s="147"/>
      <c r="ER518" s="147"/>
      <c r="ES518" s="147"/>
      <c r="ET518" s="147"/>
      <c r="EU518" s="147"/>
      <c r="EV518" s="147"/>
      <c r="EW518" s="147"/>
      <c r="EX518" s="147"/>
      <c r="EY518" s="147"/>
      <c r="EZ518" s="147"/>
      <c r="FA518" s="147"/>
      <c r="FB518" s="147"/>
      <c r="FC518" s="147"/>
      <c r="FD518" s="147"/>
      <c r="FE518" s="147"/>
      <c r="FF518" s="147"/>
      <c r="FG518" s="147"/>
      <c r="FH518" s="147"/>
      <c r="FI518" s="147"/>
      <c r="FJ518" s="147"/>
      <c r="FK518" s="147"/>
      <c r="FL518" s="147"/>
      <c r="FM518" s="147"/>
      <c r="FN518" s="147"/>
      <c r="FO518" s="147"/>
      <c r="FP518" s="147"/>
      <c r="FQ518" s="147"/>
      <c r="FR518" s="147"/>
      <c r="FS518" s="147"/>
      <c r="FT518" s="147"/>
      <c r="FU518" s="147"/>
      <c r="FV518" s="147"/>
      <c r="FW518" s="147"/>
      <c r="FX518" s="147"/>
      <c r="FY518" s="147"/>
      <c r="FZ518" s="147"/>
      <c r="GA518" s="147"/>
      <c r="GB518" s="147"/>
      <c r="GC518" s="147"/>
      <c r="GD518" s="147"/>
      <c r="GE518" s="147"/>
      <c r="GF518" s="147"/>
      <c r="GG518" s="147"/>
      <c r="GH518" s="147"/>
      <c r="GI518" s="147"/>
      <c r="GJ518" s="147"/>
      <c r="GK518" s="147"/>
      <c r="GL518" s="147"/>
      <c r="GM518" s="147"/>
      <c r="GN518" s="147"/>
      <c r="GO518" s="96"/>
    </row>
    <row r="519" spans="1:197" ht="13.5" customHeight="1">
      <c r="A519" s="344"/>
      <c r="B519" s="392"/>
      <c r="C519" s="341"/>
      <c r="D519" s="341"/>
      <c r="E519" s="346"/>
      <c r="F519" s="374"/>
      <c r="G519" s="340"/>
      <c r="H519" s="90"/>
      <c r="I519" s="61" t="s">
        <v>70</v>
      </c>
      <c r="J519" s="62"/>
      <c r="K519" s="62">
        <v>14000</v>
      </c>
      <c r="L519" s="84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361"/>
      <c r="X519" s="40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  <c r="CQ519" s="147"/>
      <c r="CR519" s="147"/>
      <c r="CS519" s="147"/>
      <c r="CT519" s="147"/>
      <c r="CU519" s="147"/>
      <c r="CV519" s="147"/>
      <c r="CW519" s="147"/>
      <c r="CX519" s="147"/>
      <c r="CY519" s="147"/>
      <c r="CZ519" s="147"/>
      <c r="DA519" s="147"/>
      <c r="DB519" s="147"/>
      <c r="DC519" s="147"/>
      <c r="DD519" s="147"/>
      <c r="DE519" s="147"/>
      <c r="DF519" s="147"/>
      <c r="DG519" s="147"/>
      <c r="DH519" s="147"/>
      <c r="DI519" s="147"/>
      <c r="DJ519" s="147"/>
      <c r="DK519" s="147"/>
      <c r="DL519" s="147"/>
      <c r="DM519" s="147"/>
      <c r="DN519" s="147"/>
      <c r="DO519" s="147"/>
      <c r="DP519" s="147"/>
      <c r="DQ519" s="147"/>
      <c r="DR519" s="147"/>
      <c r="DS519" s="147"/>
      <c r="DT519" s="147"/>
      <c r="DU519" s="147"/>
      <c r="DV519" s="147"/>
      <c r="DW519" s="147"/>
      <c r="DX519" s="147"/>
      <c r="DY519" s="147"/>
      <c r="DZ519" s="147"/>
      <c r="EA519" s="147"/>
      <c r="EB519" s="147"/>
      <c r="EC519" s="147"/>
      <c r="ED519" s="147"/>
      <c r="EE519" s="147"/>
      <c r="EF519" s="147"/>
      <c r="EG519" s="147"/>
      <c r="EH519" s="147"/>
      <c r="EI519" s="147"/>
      <c r="EJ519" s="147"/>
      <c r="EK519" s="147"/>
      <c r="EL519" s="147"/>
      <c r="EM519" s="147"/>
      <c r="EN519" s="147"/>
      <c r="EO519" s="147"/>
      <c r="EP519" s="147"/>
      <c r="EQ519" s="147"/>
      <c r="ER519" s="147"/>
      <c r="ES519" s="147"/>
      <c r="ET519" s="147"/>
      <c r="EU519" s="147"/>
      <c r="EV519" s="147"/>
      <c r="EW519" s="147"/>
      <c r="EX519" s="147"/>
      <c r="EY519" s="147"/>
      <c r="EZ519" s="147"/>
      <c r="FA519" s="147"/>
      <c r="FB519" s="147"/>
      <c r="FC519" s="147"/>
      <c r="FD519" s="147"/>
      <c r="FE519" s="147"/>
      <c r="FF519" s="147"/>
      <c r="FG519" s="147"/>
      <c r="FH519" s="147"/>
      <c r="FI519" s="147"/>
      <c r="FJ519" s="147"/>
      <c r="FK519" s="147"/>
      <c r="FL519" s="147"/>
      <c r="FM519" s="147"/>
      <c r="FN519" s="147"/>
      <c r="FO519" s="147"/>
      <c r="FP519" s="147"/>
      <c r="FQ519" s="147"/>
      <c r="FR519" s="147"/>
      <c r="FS519" s="147"/>
      <c r="FT519" s="147"/>
      <c r="FU519" s="147"/>
      <c r="FV519" s="147"/>
      <c r="FW519" s="147"/>
      <c r="FX519" s="147"/>
      <c r="FY519" s="147"/>
      <c r="FZ519" s="147"/>
      <c r="GA519" s="147"/>
      <c r="GB519" s="147"/>
      <c r="GC519" s="147"/>
      <c r="GD519" s="147"/>
      <c r="GE519" s="147"/>
      <c r="GF519" s="147"/>
      <c r="GG519" s="147"/>
      <c r="GH519" s="147"/>
      <c r="GI519" s="147"/>
      <c r="GJ519" s="147"/>
      <c r="GK519" s="147"/>
      <c r="GL519" s="147"/>
      <c r="GM519" s="147"/>
      <c r="GN519" s="147"/>
      <c r="GO519" s="96"/>
    </row>
    <row r="520" spans="1:197" ht="9" customHeight="1">
      <c r="A520" s="345"/>
      <c r="B520" s="393"/>
      <c r="C520" s="341"/>
      <c r="D520" s="341"/>
      <c r="E520" s="346"/>
      <c r="F520" s="374"/>
      <c r="G520" s="340"/>
      <c r="H520" s="90"/>
      <c r="I520" s="64" t="s">
        <v>26</v>
      </c>
      <c r="J520" s="65">
        <f>SUM(J516:J519)</f>
        <v>20000</v>
      </c>
      <c r="K520" s="65">
        <f t="shared" ref="K520:V520" si="146">SUM(K516:K519)</f>
        <v>14000</v>
      </c>
      <c r="L520" s="65">
        <f t="shared" si="146"/>
        <v>0</v>
      </c>
      <c r="M520" s="65">
        <f t="shared" si="146"/>
        <v>0</v>
      </c>
      <c r="N520" s="65">
        <f t="shared" si="146"/>
        <v>0</v>
      </c>
      <c r="O520" s="65">
        <f t="shared" si="146"/>
        <v>0</v>
      </c>
      <c r="P520" s="65">
        <f t="shared" si="146"/>
        <v>0</v>
      </c>
      <c r="Q520" s="65">
        <f t="shared" si="146"/>
        <v>0</v>
      </c>
      <c r="R520" s="65">
        <f t="shared" si="146"/>
        <v>350000</v>
      </c>
      <c r="S520" s="65">
        <f t="shared" si="146"/>
        <v>500000</v>
      </c>
      <c r="T520" s="65">
        <f t="shared" si="146"/>
        <v>500000</v>
      </c>
      <c r="U520" s="65">
        <f t="shared" si="146"/>
        <v>0</v>
      </c>
      <c r="V520" s="65">
        <f t="shared" si="146"/>
        <v>0</v>
      </c>
      <c r="W520" s="361"/>
      <c r="X520" s="40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  <c r="CQ520" s="147"/>
      <c r="CR520" s="147"/>
      <c r="CS520" s="147"/>
      <c r="CT520" s="147"/>
      <c r="CU520" s="147"/>
      <c r="CV520" s="147"/>
      <c r="CW520" s="147"/>
      <c r="CX520" s="147"/>
      <c r="CY520" s="147"/>
      <c r="CZ520" s="147"/>
      <c r="DA520" s="147"/>
      <c r="DB520" s="147"/>
      <c r="DC520" s="147"/>
      <c r="DD520" s="147"/>
      <c r="DE520" s="147"/>
      <c r="DF520" s="147"/>
      <c r="DG520" s="147"/>
      <c r="DH520" s="147"/>
      <c r="DI520" s="147"/>
      <c r="DJ520" s="147"/>
      <c r="DK520" s="147"/>
      <c r="DL520" s="147"/>
      <c r="DM520" s="147"/>
      <c r="DN520" s="147"/>
      <c r="DO520" s="147"/>
      <c r="DP520" s="147"/>
      <c r="DQ520" s="147"/>
      <c r="DR520" s="147"/>
      <c r="DS520" s="147"/>
      <c r="DT520" s="147"/>
      <c r="DU520" s="147"/>
      <c r="DV520" s="147"/>
      <c r="DW520" s="147"/>
      <c r="DX520" s="147"/>
      <c r="DY520" s="147"/>
      <c r="DZ520" s="147"/>
      <c r="EA520" s="147"/>
      <c r="EB520" s="147"/>
      <c r="EC520" s="147"/>
      <c r="ED520" s="147"/>
      <c r="EE520" s="147"/>
      <c r="EF520" s="147"/>
      <c r="EG520" s="147"/>
      <c r="EH520" s="147"/>
      <c r="EI520" s="147"/>
      <c r="EJ520" s="147"/>
      <c r="EK520" s="147"/>
      <c r="EL520" s="147"/>
      <c r="EM520" s="147"/>
      <c r="EN520" s="147"/>
      <c r="EO520" s="147"/>
      <c r="EP520" s="147"/>
      <c r="EQ520" s="147"/>
      <c r="ER520" s="147"/>
      <c r="ES520" s="147"/>
      <c r="ET520" s="147"/>
      <c r="EU520" s="147"/>
      <c r="EV520" s="147"/>
      <c r="EW520" s="147"/>
      <c r="EX520" s="147"/>
      <c r="EY520" s="147"/>
      <c r="EZ520" s="147"/>
      <c r="FA520" s="147"/>
      <c r="FB520" s="147"/>
      <c r="FC520" s="147"/>
      <c r="FD520" s="147"/>
      <c r="FE520" s="147"/>
      <c r="FF520" s="147"/>
      <c r="FG520" s="147"/>
      <c r="FH520" s="147"/>
      <c r="FI520" s="147"/>
      <c r="FJ520" s="147"/>
      <c r="FK520" s="147"/>
      <c r="FL520" s="147"/>
      <c r="FM520" s="147"/>
      <c r="FN520" s="147"/>
      <c r="FO520" s="147"/>
      <c r="FP520" s="147"/>
      <c r="FQ520" s="147"/>
      <c r="FR520" s="147"/>
      <c r="FS520" s="147"/>
      <c r="FT520" s="147"/>
      <c r="FU520" s="147"/>
      <c r="FV520" s="147"/>
      <c r="FW520" s="147"/>
      <c r="FX520" s="147"/>
      <c r="FY520" s="147"/>
      <c r="FZ520" s="147"/>
      <c r="GA520" s="147"/>
      <c r="GB520" s="147"/>
      <c r="GC520" s="147"/>
      <c r="GD520" s="147"/>
      <c r="GE520" s="147"/>
      <c r="GF520" s="147"/>
      <c r="GG520" s="147"/>
      <c r="GH520" s="147"/>
      <c r="GI520" s="147"/>
      <c r="GJ520" s="147"/>
      <c r="GK520" s="147"/>
      <c r="GL520" s="147"/>
      <c r="GM520" s="147"/>
      <c r="GN520" s="147"/>
      <c r="GO520" s="96"/>
    </row>
    <row r="521" spans="1:197" ht="9.75" hidden="1" customHeight="1">
      <c r="A521" s="384">
        <v>31</v>
      </c>
      <c r="B521" s="366" t="s">
        <v>153</v>
      </c>
      <c r="C521" s="341">
        <v>2019</v>
      </c>
      <c r="D521" s="341">
        <v>2023</v>
      </c>
      <c r="E521" s="346" t="s">
        <v>251</v>
      </c>
      <c r="F521" s="374">
        <f>W521</f>
        <v>0</v>
      </c>
      <c r="G521" s="340">
        <v>60016</v>
      </c>
      <c r="H521" s="90">
        <v>6050</v>
      </c>
      <c r="I521" s="58" t="s">
        <v>28</v>
      </c>
      <c r="J521" s="84">
        <v>20000</v>
      </c>
      <c r="K521" s="62"/>
      <c r="L521" s="84"/>
      <c r="M521" s="84"/>
      <c r="N521" s="62"/>
      <c r="O521" s="62"/>
      <c r="P521" s="62"/>
      <c r="Q521" s="62"/>
      <c r="R521" s="62"/>
      <c r="S521" s="62"/>
      <c r="T521" s="62"/>
      <c r="U521" s="62"/>
      <c r="V521" s="62"/>
      <c r="W521" s="361">
        <f>SUM(L525:V525)</f>
        <v>0</v>
      </c>
      <c r="X521" s="40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47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/>
      <c r="CQ521" s="147"/>
      <c r="CR521" s="147"/>
      <c r="CS521" s="147"/>
      <c r="CT521" s="147"/>
      <c r="CU521" s="147"/>
      <c r="CV521" s="147"/>
      <c r="CW521" s="147"/>
      <c r="CX521" s="147"/>
      <c r="CY521" s="147"/>
      <c r="CZ521" s="147"/>
      <c r="DA521" s="147"/>
      <c r="DB521" s="147"/>
      <c r="DC521" s="147"/>
      <c r="DD521" s="147"/>
      <c r="DE521" s="147"/>
      <c r="DF521" s="147"/>
      <c r="DG521" s="147"/>
      <c r="DH521" s="147"/>
      <c r="DI521" s="147"/>
      <c r="DJ521" s="147"/>
      <c r="DK521" s="147"/>
      <c r="DL521" s="147"/>
      <c r="DM521" s="147"/>
      <c r="DN521" s="147"/>
      <c r="DO521" s="147"/>
      <c r="DP521" s="147"/>
      <c r="DQ521" s="147"/>
      <c r="DR521" s="147"/>
      <c r="DS521" s="147"/>
      <c r="DT521" s="147"/>
      <c r="DU521" s="147"/>
      <c r="DV521" s="147"/>
      <c r="DW521" s="147"/>
      <c r="DX521" s="147"/>
      <c r="DY521" s="147"/>
      <c r="DZ521" s="147"/>
      <c r="EA521" s="147"/>
      <c r="EB521" s="147"/>
      <c r="EC521" s="147"/>
      <c r="ED521" s="147"/>
      <c r="EE521" s="147"/>
      <c r="EF521" s="147"/>
      <c r="EG521" s="147"/>
      <c r="EH521" s="147"/>
      <c r="EI521" s="147"/>
      <c r="EJ521" s="147"/>
      <c r="EK521" s="147"/>
      <c r="EL521" s="147"/>
      <c r="EM521" s="147"/>
      <c r="EN521" s="147"/>
      <c r="EO521" s="147"/>
      <c r="EP521" s="147"/>
      <c r="EQ521" s="147"/>
      <c r="ER521" s="147"/>
      <c r="ES521" s="147"/>
      <c r="ET521" s="147"/>
      <c r="EU521" s="147"/>
      <c r="EV521" s="147"/>
      <c r="EW521" s="147"/>
      <c r="EX521" s="147"/>
      <c r="EY521" s="147"/>
      <c r="EZ521" s="147"/>
      <c r="FA521" s="147"/>
      <c r="FB521" s="147"/>
      <c r="FC521" s="147"/>
      <c r="FD521" s="147"/>
      <c r="FE521" s="147"/>
      <c r="FF521" s="147"/>
      <c r="FG521" s="147"/>
      <c r="FH521" s="147"/>
      <c r="FI521" s="147"/>
      <c r="FJ521" s="147"/>
      <c r="FK521" s="147"/>
      <c r="FL521" s="147"/>
      <c r="FM521" s="147"/>
      <c r="FN521" s="147"/>
      <c r="FO521" s="147"/>
      <c r="FP521" s="147"/>
      <c r="FQ521" s="147"/>
      <c r="FR521" s="147"/>
      <c r="FS521" s="147"/>
      <c r="FT521" s="147"/>
      <c r="FU521" s="147"/>
      <c r="FV521" s="147"/>
      <c r="FW521" s="147"/>
      <c r="FX521" s="147"/>
      <c r="FY521" s="147"/>
      <c r="FZ521" s="147"/>
      <c r="GA521" s="147"/>
      <c r="GB521" s="147"/>
      <c r="GC521" s="147"/>
      <c r="GD521" s="147"/>
      <c r="GE521" s="147"/>
      <c r="GF521" s="147"/>
      <c r="GG521" s="147"/>
      <c r="GH521" s="147"/>
      <c r="GI521" s="147"/>
      <c r="GJ521" s="147"/>
      <c r="GK521" s="147"/>
      <c r="GL521" s="147"/>
      <c r="GM521" s="147"/>
      <c r="GN521" s="147"/>
      <c r="GO521" s="96"/>
    </row>
    <row r="522" spans="1:197" ht="14.25" hidden="1" customHeight="1">
      <c r="A522" s="385"/>
      <c r="B522" s="366"/>
      <c r="C522" s="341"/>
      <c r="D522" s="341"/>
      <c r="E522" s="346"/>
      <c r="F522" s="374"/>
      <c r="G522" s="340"/>
      <c r="H522" s="90"/>
      <c r="I522" s="61" t="s">
        <v>31</v>
      </c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361"/>
      <c r="X522" s="40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  <c r="BO522" s="147"/>
      <c r="BP522" s="147"/>
      <c r="BQ522" s="147"/>
      <c r="BR522" s="147"/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  <c r="CQ522" s="147"/>
      <c r="CR522" s="147"/>
      <c r="CS522" s="147"/>
      <c r="CT522" s="147"/>
      <c r="CU522" s="147"/>
      <c r="CV522" s="147"/>
      <c r="CW522" s="147"/>
      <c r="CX522" s="147"/>
      <c r="CY522" s="147"/>
      <c r="CZ522" s="147"/>
      <c r="DA522" s="147"/>
      <c r="DB522" s="147"/>
      <c r="DC522" s="147"/>
      <c r="DD522" s="147"/>
      <c r="DE522" s="147"/>
      <c r="DF522" s="147"/>
      <c r="DG522" s="147"/>
      <c r="DH522" s="147"/>
      <c r="DI522" s="147"/>
      <c r="DJ522" s="147"/>
      <c r="DK522" s="147"/>
      <c r="DL522" s="147"/>
      <c r="DM522" s="147"/>
      <c r="DN522" s="147"/>
      <c r="DO522" s="147"/>
      <c r="DP522" s="147"/>
      <c r="DQ522" s="147"/>
      <c r="DR522" s="147"/>
      <c r="DS522" s="147"/>
      <c r="DT522" s="147"/>
      <c r="DU522" s="147"/>
      <c r="DV522" s="147"/>
      <c r="DW522" s="147"/>
      <c r="DX522" s="147"/>
      <c r="DY522" s="147"/>
      <c r="DZ522" s="147"/>
      <c r="EA522" s="147"/>
      <c r="EB522" s="147"/>
      <c r="EC522" s="147"/>
      <c r="ED522" s="147"/>
      <c r="EE522" s="147"/>
      <c r="EF522" s="147"/>
      <c r="EG522" s="147"/>
      <c r="EH522" s="147"/>
      <c r="EI522" s="147"/>
      <c r="EJ522" s="147"/>
      <c r="EK522" s="147"/>
      <c r="EL522" s="147"/>
      <c r="EM522" s="147"/>
      <c r="EN522" s="147"/>
      <c r="EO522" s="147"/>
      <c r="EP522" s="147"/>
      <c r="EQ522" s="147"/>
      <c r="ER522" s="147"/>
      <c r="ES522" s="147"/>
      <c r="ET522" s="147"/>
      <c r="EU522" s="147"/>
      <c r="EV522" s="147"/>
      <c r="EW522" s="147"/>
      <c r="EX522" s="147"/>
      <c r="EY522" s="147"/>
      <c r="EZ522" s="147"/>
      <c r="FA522" s="147"/>
      <c r="FB522" s="147"/>
      <c r="FC522" s="147"/>
      <c r="FD522" s="147"/>
      <c r="FE522" s="147"/>
      <c r="FF522" s="147"/>
      <c r="FG522" s="147"/>
      <c r="FH522" s="147"/>
      <c r="FI522" s="147"/>
      <c r="FJ522" s="147"/>
      <c r="FK522" s="147"/>
      <c r="FL522" s="147"/>
      <c r="FM522" s="147"/>
      <c r="FN522" s="147"/>
      <c r="FO522" s="147"/>
      <c r="FP522" s="147"/>
      <c r="FQ522" s="147"/>
      <c r="FR522" s="147"/>
      <c r="FS522" s="147"/>
      <c r="FT522" s="147"/>
      <c r="FU522" s="147"/>
      <c r="FV522" s="147"/>
      <c r="FW522" s="147"/>
      <c r="FX522" s="147"/>
      <c r="FY522" s="147"/>
      <c r="FZ522" s="147"/>
      <c r="GA522" s="147"/>
      <c r="GB522" s="147"/>
      <c r="GC522" s="147"/>
      <c r="GD522" s="147"/>
      <c r="GE522" s="147"/>
      <c r="GF522" s="147"/>
      <c r="GG522" s="147"/>
      <c r="GH522" s="147"/>
      <c r="GI522" s="147"/>
      <c r="GJ522" s="147"/>
      <c r="GK522" s="147"/>
      <c r="GL522" s="147"/>
      <c r="GM522" s="147"/>
      <c r="GN522" s="147"/>
      <c r="GO522" s="96"/>
    </row>
    <row r="523" spans="1:197" ht="14.25" hidden="1" customHeight="1">
      <c r="A523" s="385"/>
      <c r="B523" s="366"/>
      <c r="C523" s="341"/>
      <c r="D523" s="341"/>
      <c r="E523" s="346"/>
      <c r="F523" s="374"/>
      <c r="G523" s="340"/>
      <c r="H523" s="90"/>
      <c r="I523" s="61" t="s">
        <v>30</v>
      </c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361"/>
      <c r="X523" s="40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  <c r="BO523" s="147"/>
      <c r="BP523" s="147"/>
      <c r="BQ523" s="147"/>
      <c r="BR523" s="147"/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  <c r="CQ523" s="147"/>
      <c r="CR523" s="147"/>
      <c r="CS523" s="147"/>
      <c r="CT523" s="147"/>
      <c r="CU523" s="147"/>
      <c r="CV523" s="147"/>
      <c r="CW523" s="147"/>
      <c r="CX523" s="147"/>
      <c r="CY523" s="147"/>
      <c r="CZ523" s="147"/>
      <c r="DA523" s="147"/>
      <c r="DB523" s="147"/>
      <c r="DC523" s="147"/>
      <c r="DD523" s="147"/>
      <c r="DE523" s="147"/>
      <c r="DF523" s="147"/>
      <c r="DG523" s="147"/>
      <c r="DH523" s="147"/>
      <c r="DI523" s="147"/>
      <c r="DJ523" s="147"/>
      <c r="DK523" s="147"/>
      <c r="DL523" s="147"/>
      <c r="DM523" s="147"/>
      <c r="DN523" s="147"/>
      <c r="DO523" s="147"/>
      <c r="DP523" s="147"/>
      <c r="DQ523" s="147"/>
      <c r="DR523" s="147"/>
      <c r="DS523" s="147"/>
      <c r="DT523" s="147"/>
      <c r="DU523" s="147"/>
      <c r="DV523" s="147"/>
      <c r="DW523" s="147"/>
      <c r="DX523" s="147"/>
      <c r="DY523" s="147"/>
      <c r="DZ523" s="147"/>
      <c r="EA523" s="147"/>
      <c r="EB523" s="147"/>
      <c r="EC523" s="147"/>
      <c r="ED523" s="147"/>
      <c r="EE523" s="147"/>
      <c r="EF523" s="147"/>
      <c r="EG523" s="147"/>
      <c r="EH523" s="147"/>
      <c r="EI523" s="147"/>
      <c r="EJ523" s="147"/>
      <c r="EK523" s="147"/>
      <c r="EL523" s="147"/>
      <c r="EM523" s="147"/>
      <c r="EN523" s="147"/>
      <c r="EO523" s="147"/>
      <c r="EP523" s="147"/>
      <c r="EQ523" s="147"/>
      <c r="ER523" s="147"/>
      <c r="ES523" s="147"/>
      <c r="ET523" s="147"/>
      <c r="EU523" s="147"/>
      <c r="EV523" s="147"/>
      <c r="EW523" s="147"/>
      <c r="EX523" s="147"/>
      <c r="EY523" s="147"/>
      <c r="EZ523" s="147"/>
      <c r="FA523" s="147"/>
      <c r="FB523" s="147"/>
      <c r="FC523" s="147"/>
      <c r="FD523" s="147"/>
      <c r="FE523" s="147"/>
      <c r="FF523" s="147"/>
      <c r="FG523" s="147"/>
      <c r="FH523" s="147"/>
      <c r="FI523" s="147"/>
      <c r="FJ523" s="147"/>
      <c r="FK523" s="147"/>
      <c r="FL523" s="147"/>
      <c r="FM523" s="147"/>
      <c r="FN523" s="147"/>
      <c r="FO523" s="147"/>
      <c r="FP523" s="147"/>
      <c r="FQ523" s="147"/>
      <c r="FR523" s="147"/>
      <c r="FS523" s="147"/>
      <c r="FT523" s="147"/>
      <c r="FU523" s="147"/>
      <c r="FV523" s="147"/>
      <c r="FW523" s="147"/>
      <c r="FX523" s="147"/>
      <c r="FY523" s="147"/>
      <c r="FZ523" s="147"/>
      <c r="GA523" s="147"/>
      <c r="GB523" s="147"/>
      <c r="GC523" s="147"/>
      <c r="GD523" s="147"/>
      <c r="GE523" s="147"/>
      <c r="GF523" s="147"/>
      <c r="GG523" s="147"/>
      <c r="GH523" s="147"/>
      <c r="GI523" s="147"/>
      <c r="GJ523" s="147"/>
      <c r="GK523" s="147"/>
      <c r="GL523" s="147"/>
      <c r="GM523" s="147"/>
      <c r="GN523" s="147"/>
      <c r="GO523" s="96"/>
    </row>
    <row r="524" spans="1:197" ht="14.25" hidden="1" customHeight="1">
      <c r="A524" s="385"/>
      <c r="B524" s="366"/>
      <c r="C524" s="341"/>
      <c r="D524" s="341"/>
      <c r="E524" s="346"/>
      <c r="F524" s="374"/>
      <c r="G524" s="340"/>
      <c r="H524" s="90"/>
      <c r="I524" s="61" t="s">
        <v>70</v>
      </c>
      <c r="J524" s="62"/>
      <c r="K524" s="62">
        <v>14000</v>
      </c>
      <c r="L524" s="84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361"/>
      <c r="X524" s="40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  <c r="BO524" s="147"/>
      <c r="BP524" s="147"/>
      <c r="BQ524" s="147"/>
      <c r="BR524" s="147"/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/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  <c r="CQ524" s="147"/>
      <c r="CR524" s="147"/>
      <c r="CS524" s="147"/>
      <c r="CT524" s="147"/>
      <c r="CU524" s="147"/>
      <c r="CV524" s="147"/>
      <c r="CW524" s="147"/>
      <c r="CX524" s="147"/>
      <c r="CY524" s="147"/>
      <c r="CZ524" s="147"/>
      <c r="DA524" s="147"/>
      <c r="DB524" s="147"/>
      <c r="DC524" s="147"/>
      <c r="DD524" s="147"/>
      <c r="DE524" s="147"/>
      <c r="DF524" s="147"/>
      <c r="DG524" s="147"/>
      <c r="DH524" s="147"/>
      <c r="DI524" s="147"/>
      <c r="DJ524" s="147"/>
      <c r="DK524" s="147"/>
      <c r="DL524" s="147"/>
      <c r="DM524" s="147"/>
      <c r="DN524" s="147"/>
      <c r="DO524" s="147"/>
      <c r="DP524" s="147"/>
      <c r="DQ524" s="147"/>
      <c r="DR524" s="147"/>
      <c r="DS524" s="147"/>
      <c r="DT524" s="147"/>
      <c r="DU524" s="147"/>
      <c r="DV524" s="147"/>
      <c r="DW524" s="147"/>
      <c r="DX524" s="147"/>
      <c r="DY524" s="147"/>
      <c r="DZ524" s="147"/>
      <c r="EA524" s="147"/>
      <c r="EB524" s="147"/>
      <c r="EC524" s="147"/>
      <c r="ED524" s="147"/>
      <c r="EE524" s="147"/>
      <c r="EF524" s="147"/>
      <c r="EG524" s="147"/>
      <c r="EH524" s="147"/>
      <c r="EI524" s="147"/>
      <c r="EJ524" s="147"/>
      <c r="EK524" s="147"/>
      <c r="EL524" s="147"/>
      <c r="EM524" s="147"/>
      <c r="EN524" s="147"/>
      <c r="EO524" s="147"/>
      <c r="EP524" s="147"/>
      <c r="EQ524" s="147"/>
      <c r="ER524" s="147"/>
      <c r="ES524" s="147"/>
      <c r="ET524" s="147"/>
      <c r="EU524" s="147"/>
      <c r="EV524" s="147"/>
      <c r="EW524" s="147"/>
      <c r="EX524" s="147"/>
      <c r="EY524" s="147"/>
      <c r="EZ524" s="147"/>
      <c r="FA524" s="147"/>
      <c r="FB524" s="147"/>
      <c r="FC524" s="147"/>
      <c r="FD524" s="147"/>
      <c r="FE524" s="147"/>
      <c r="FF524" s="147"/>
      <c r="FG524" s="147"/>
      <c r="FH524" s="147"/>
      <c r="FI524" s="147"/>
      <c r="FJ524" s="147"/>
      <c r="FK524" s="147"/>
      <c r="FL524" s="147"/>
      <c r="FM524" s="147"/>
      <c r="FN524" s="147"/>
      <c r="FO524" s="147"/>
      <c r="FP524" s="147"/>
      <c r="FQ524" s="147"/>
      <c r="FR524" s="147"/>
      <c r="FS524" s="147"/>
      <c r="FT524" s="147"/>
      <c r="FU524" s="147"/>
      <c r="FV524" s="147"/>
      <c r="FW524" s="147"/>
      <c r="FX524" s="147"/>
      <c r="FY524" s="147"/>
      <c r="FZ524" s="147"/>
      <c r="GA524" s="147"/>
      <c r="GB524" s="147"/>
      <c r="GC524" s="147"/>
      <c r="GD524" s="147"/>
      <c r="GE524" s="147"/>
      <c r="GF524" s="147"/>
      <c r="GG524" s="147"/>
      <c r="GH524" s="147"/>
      <c r="GI524" s="147"/>
      <c r="GJ524" s="147"/>
      <c r="GK524" s="147"/>
      <c r="GL524" s="147"/>
      <c r="GM524" s="147"/>
      <c r="GN524" s="147"/>
      <c r="GO524" s="96"/>
    </row>
    <row r="525" spans="1:197" ht="14.25" hidden="1" customHeight="1">
      <c r="A525" s="386"/>
      <c r="B525" s="366"/>
      <c r="C525" s="341"/>
      <c r="D525" s="341"/>
      <c r="E525" s="346"/>
      <c r="F525" s="374"/>
      <c r="G525" s="340"/>
      <c r="H525" s="90"/>
      <c r="I525" s="64" t="s">
        <v>26</v>
      </c>
      <c r="J525" s="65">
        <f>SUM(J521:J524)</f>
        <v>20000</v>
      </c>
      <c r="K525" s="65">
        <f t="shared" ref="K525:O525" si="147">SUM(K521:K524)</f>
        <v>14000</v>
      </c>
      <c r="L525" s="65">
        <f t="shared" si="147"/>
        <v>0</v>
      </c>
      <c r="M525" s="65">
        <f t="shared" si="147"/>
        <v>0</v>
      </c>
      <c r="N525" s="65">
        <f t="shared" si="147"/>
        <v>0</v>
      </c>
      <c r="O525" s="65">
        <f t="shared" si="147"/>
        <v>0</v>
      </c>
      <c r="P525" s="65"/>
      <c r="Q525" s="65"/>
      <c r="R525" s="65"/>
      <c r="S525" s="65"/>
      <c r="T525" s="65"/>
      <c r="U525" s="65"/>
      <c r="V525" s="65"/>
      <c r="W525" s="361"/>
      <c r="X525" s="40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  <c r="BO525" s="147"/>
      <c r="BP525" s="147"/>
      <c r="BQ525" s="147"/>
      <c r="BR525" s="147"/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/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  <c r="CQ525" s="147"/>
      <c r="CR525" s="147"/>
      <c r="CS525" s="147"/>
      <c r="CT525" s="147"/>
      <c r="CU525" s="147"/>
      <c r="CV525" s="147"/>
      <c r="CW525" s="147"/>
      <c r="CX525" s="147"/>
      <c r="CY525" s="147"/>
      <c r="CZ525" s="147"/>
      <c r="DA525" s="147"/>
      <c r="DB525" s="147"/>
      <c r="DC525" s="147"/>
      <c r="DD525" s="147"/>
      <c r="DE525" s="147"/>
      <c r="DF525" s="147"/>
      <c r="DG525" s="147"/>
      <c r="DH525" s="147"/>
      <c r="DI525" s="147"/>
      <c r="DJ525" s="147"/>
      <c r="DK525" s="147"/>
      <c r="DL525" s="147"/>
      <c r="DM525" s="147"/>
      <c r="DN525" s="147"/>
      <c r="DO525" s="147"/>
      <c r="DP525" s="147"/>
      <c r="DQ525" s="147"/>
      <c r="DR525" s="147"/>
      <c r="DS525" s="147"/>
      <c r="DT525" s="147"/>
      <c r="DU525" s="147"/>
      <c r="DV525" s="147"/>
      <c r="DW525" s="147"/>
      <c r="DX525" s="147"/>
      <c r="DY525" s="147"/>
      <c r="DZ525" s="147"/>
      <c r="EA525" s="147"/>
      <c r="EB525" s="147"/>
      <c r="EC525" s="147"/>
      <c r="ED525" s="147"/>
      <c r="EE525" s="147"/>
      <c r="EF525" s="147"/>
      <c r="EG525" s="147"/>
      <c r="EH525" s="147"/>
      <c r="EI525" s="147"/>
      <c r="EJ525" s="147"/>
      <c r="EK525" s="147"/>
      <c r="EL525" s="147"/>
      <c r="EM525" s="147"/>
      <c r="EN525" s="147"/>
      <c r="EO525" s="147"/>
      <c r="EP525" s="147"/>
      <c r="EQ525" s="147"/>
      <c r="ER525" s="147"/>
      <c r="ES525" s="147"/>
      <c r="ET525" s="147"/>
      <c r="EU525" s="147"/>
      <c r="EV525" s="147"/>
      <c r="EW525" s="147"/>
      <c r="EX525" s="147"/>
      <c r="EY525" s="147"/>
      <c r="EZ525" s="147"/>
      <c r="FA525" s="147"/>
      <c r="FB525" s="147"/>
      <c r="FC525" s="147"/>
      <c r="FD525" s="147"/>
      <c r="FE525" s="147"/>
      <c r="FF525" s="147"/>
      <c r="FG525" s="147"/>
      <c r="FH525" s="147"/>
      <c r="FI525" s="147"/>
      <c r="FJ525" s="147"/>
      <c r="FK525" s="147"/>
      <c r="FL525" s="147"/>
      <c r="FM525" s="147"/>
      <c r="FN525" s="147"/>
      <c r="FO525" s="147"/>
      <c r="FP525" s="147"/>
      <c r="FQ525" s="147"/>
      <c r="FR525" s="147"/>
      <c r="FS525" s="147"/>
      <c r="FT525" s="147"/>
      <c r="FU525" s="147"/>
      <c r="FV525" s="147"/>
      <c r="FW525" s="147"/>
      <c r="FX525" s="147"/>
      <c r="FY525" s="147"/>
      <c r="FZ525" s="147"/>
      <c r="GA525" s="147"/>
      <c r="GB525" s="147"/>
      <c r="GC525" s="147"/>
      <c r="GD525" s="147"/>
      <c r="GE525" s="147"/>
      <c r="GF525" s="147"/>
      <c r="GG525" s="147"/>
      <c r="GH525" s="147"/>
      <c r="GI525" s="147"/>
      <c r="GJ525" s="147"/>
      <c r="GK525" s="147"/>
      <c r="GL525" s="147"/>
      <c r="GM525" s="147"/>
      <c r="GN525" s="147"/>
      <c r="GO525" s="96"/>
    </row>
    <row r="526" spans="1:197" ht="14.25" hidden="1" customHeight="1">
      <c r="A526" s="339">
        <v>52</v>
      </c>
      <c r="B526" s="355" t="s">
        <v>147</v>
      </c>
      <c r="C526" s="341">
        <v>2020</v>
      </c>
      <c r="D526" s="341">
        <v>2023</v>
      </c>
      <c r="E526" s="346" t="s">
        <v>251</v>
      </c>
      <c r="F526" s="374">
        <f>W526</f>
        <v>0</v>
      </c>
      <c r="G526" s="340">
        <v>60095</v>
      </c>
      <c r="H526" s="90">
        <v>6050</v>
      </c>
      <c r="I526" s="58" t="s">
        <v>28</v>
      </c>
      <c r="J526" s="65"/>
      <c r="K526" s="65"/>
      <c r="L526" s="84">
        <v>0</v>
      </c>
      <c r="M526" s="84"/>
      <c r="N526" s="84"/>
      <c r="O526" s="62"/>
      <c r="P526" s="62"/>
      <c r="Q526" s="62"/>
      <c r="R526" s="62"/>
      <c r="S526" s="62"/>
      <c r="T526" s="62"/>
      <c r="U526" s="62"/>
      <c r="V526" s="62"/>
      <c r="W526" s="361">
        <f>SUM(L530:V530)</f>
        <v>0</v>
      </c>
      <c r="X526" s="40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  <c r="BO526" s="147"/>
      <c r="BP526" s="147"/>
      <c r="BQ526" s="147"/>
      <c r="BR526" s="147"/>
      <c r="BS526" s="147"/>
      <c r="BT526" s="147"/>
      <c r="BU526" s="147"/>
      <c r="BV526" s="147"/>
      <c r="BW526" s="147"/>
      <c r="BX526" s="147"/>
      <c r="BY526" s="147"/>
      <c r="BZ526" s="147"/>
      <c r="CA526" s="147"/>
      <c r="CB526" s="147"/>
      <c r="CC526" s="147"/>
      <c r="CD526" s="147"/>
      <c r="CE526" s="147"/>
      <c r="CF526" s="147"/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/>
      <c r="CQ526" s="147"/>
      <c r="CR526" s="147"/>
      <c r="CS526" s="147"/>
      <c r="CT526" s="147"/>
      <c r="CU526" s="147"/>
      <c r="CV526" s="147"/>
      <c r="CW526" s="147"/>
      <c r="CX526" s="147"/>
      <c r="CY526" s="147"/>
      <c r="CZ526" s="147"/>
      <c r="DA526" s="147"/>
      <c r="DB526" s="147"/>
      <c r="DC526" s="147"/>
      <c r="DD526" s="147"/>
      <c r="DE526" s="147"/>
      <c r="DF526" s="147"/>
      <c r="DG526" s="147"/>
      <c r="DH526" s="147"/>
      <c r="DI526" s="147"/>
      <c r="DJ526" s="147"/>
      <c r="DK526" s="147"/>
      <c r="DL526" s="147"/>
      <c r="DM526" s="147"/>
      <c r="DN526" s="147"/>
      <c r="DO526" s="147"/>
      <c r="DP526" s="147"/>
      <c r="DQ526" s="147"/>
      <c r="DR526" s="147"/>
      <c r="DS526" s="147"/>
      <c r="DT526" s="147"/>
      <c r="DU526" s="147"/>
      <c r="DV526" s="147"/>
      <c r="DW526" s="147"/>
      <c r="DX526" s="147"/>
      <c r="DY526" s="147"/>
      <c r="DZ526" s="147"/>
      <c r="EA526" s="147"/>
      <c r="EB526" s="147"/>
      <c r="EC526" s="147"/>
      <c r="ED526" s="147"/>
      <c r="EE526" s="147"/>
      <c r="EF526" s="147"/>
      <c r="EG526" s="147"/>
      <c r="EH526" s="147"/>
      <c r="EI526" s="147"/>
      <c r="EJ526" s="147"/>
      <c r="EK526" s="147"/>
      <c r="EL526" s="147"/>
      <c r="EM526" s="147"/>
      <c r="EN526" s="147"/>
      <c r="EO526" s="147"/>
      <c r="EP526" s="147"/>
      <c r="EQ526" s="147"/>
      <c r="ER526" s="147"/>
      <c r="ES526" s="147"/>
      <c r="ET526" s="147"/>
      <c r="EU526" s="147"/>
      <c r="EV526" s="147"/>
      <c r="EW526" s="147"/>
      <c r="EX526" s="147"/>
      <c r="EY526" s="147"/>
      <c r="EZ526" s="147"/>
      <c r="FA526" s="147"/>
      <c r="FB526" s="147"/>
      <c r="FC526" s="147"/>
      <c r="FD526" s="147"/>
      <c r="FE526" s="147"/>
      <c r="FF526" s="147"/>
      <c r="FG526" s="147"/>
      <c r="FH526" s="147"/>
      <c r="FI526" s="147"/>
      <c r="FJ526" s="147"/>
      <c r="FK526" s="147"/>
      <c r="FL526" s="147"/>
      <c r="FM526" s="147"/>
      <c r="FN526" s="147"/>
      <c r="FO526" s="147"/>
      <c r="FP526" s="147"/>
      <c r="FQ526" s="147"/>
      <c r="FR526" s="147"/>
      <c r="FS526" s="147"/>
      <c r="FT526" s="147"/>
      <c r="FU526" s="147"/>
      <c r="FV526" s="147"/>
      <c r="FW526" s="147"/>
      <c r="FX526" s="147"/>
      <c r="FY526" s="147"/>
      <c r="FZ526" s="147"/>
      <c r="GA526" s="147"/>
      <c r="GB526" s="147"/>
      <c r="GC526" s="147"/>
      <c r="GD526" s="147"/>
      <c r="GE526" s="147"/>
      <c r="GF526" s="147"/>
      <c r="GG526" s="147"/>
      <c r="GH526" s="147"/>
      <c r="GI526" s="147"/>
      <c r="GJ526" s="147"/>
      <c r="GK526" s="147"/>
      <c r="GL526" s="147"/>
      <c r="GM526" s="147"/>
      <c r="GN526" s="147"/>
      <c r="GO526" s="96"/>
    </row>
    <row r="527" spans="1:197" ht="14.25" hidden="1" customHeight="1">
      <c r="A527" s="339"/>
      <c r="B527" s="356"/>
      <c r="C527" s="341"/>
      <c r="D527" s="341"/>
      <c r="E527" s="346"/>
      <c r="F527" s="374"/>
      <c r="G527" s="340"/>
      <c r="H527" s="90"/>
      <c r="I527" s="61" t="s">
        <v>31</v>
      </c>
      <c r="J527" s="65"/>
      <c r="K527" s="65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361"/>
      <c r="X527" s="40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  <c r="BO527" s="147"/>
      <c r="BP527" s="147"/>
      <c r="BQ527" s="147"/>
      <c r="BR527" s="147"/>
      <c r="BS527" s="147"/>
      <c r="BT527" s="147"/>
      <c r="BU527" s="147"/>
      <c r="BV527" s="147"/>
      <c r="BW527" s="147"/>
      <c r="BX527" s="147"/>
      <c r="BY527" s="147"/>
      <c r="BZ527" s="147"/>
      <c r="CA527" s="147"/>
      <c r="CB527" s="147"/>
      <c r="CC527" s="147"/>
      <c r="CD527" s="147"/>
      <c r="CE527" s="147"/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/>
      <c r="CQ527" s="147"/>
      <c r="CR527" s="147"/>
      <c r="CS527" s="147"/>
      <c r="CT527" s="147"/>
      <c r="CU527" s="147"/>
      <c r="CV527" s="147"/>
      <c r="CW527" s="147"/>
      <c r="CX527" s="147"/>
      <c r="CY527" s="147"/>
      <c r="CZ527" s="147"/>
      <c r="DA527" s="147"/>
      <c r="DB527" s="147"/>
      <c r="DC527" s="147"/>
      <c r="DD527" s="147"/>
      <c r="DE527" s="147"/>
      <c r="DF527" s="147"/>
      <c r="DG527" s="147"/>
      <c r="DH527" s="147"/>
      <c r="DI527" s="147"/>
      <c r="DJ527" s="147"/>
      <c r="DK527" s="147"/>
      <c r="DL527" s="147"/>
      <c r="DM527" s="147"/>
      <c r="DN527" s="147"/>
      <c r="DO527" s="147"/>
      <c r="DP527" s="147"/>
      <c r="DQ527" s="147"/>
      <c r="DR527" s="147"/>
      <c r="DS527" s="147"/>
      <c r="DT527" s="147"/>
      <c r="DU527" s="147"/>
      <c r="DV527" s="147"/>
      <c r="DW527" s="147"/>
      <c r="DX527" s="147"/>
      <c r="DY527" s="147"/>
      <c r="DZ527" s="147"/>
      <c r="EA527" s="147"/>
      <c r="EB527" s="147"/>
      <c r="EC527" s="147"/>
      <c r="ED527" s="147"/>
      <c r="EE527" s="147"/>
      <c r="EF527" s="147"/>
      <c r="EG527" s="147"/>
      <c r="EH527" s="147"/>
      <c r="EI527" s="147"/>
      <c r="EJ527" s="147"/>
      <c r="EK527" s="147"/>
      <c r="EL527" s="147"/>
      <c r="EM527" s="147"/>
      <c r="EN527" s="147"/>
      <c r="EO527" s="147"/>
      <c r="EP527" s="147"/>
      <c r="EQ527" s="147"/>
      <c r="ER527" s="147"/>
      <c r="ES527" s="147"/>
      <c r="ET527" s="147"/>
      <c r="EU527" s="147"/>
      <c r="EV527" s="147"/>
      <c r="EW527" s="147"/>
      <c r="EX527" s="147"/>
      <c r="EY527" s="147"/>
      <c r="EZ527" s="147"/>
      <c r="FA527" s="147"/>
      <c r="FB527" s="147"/>
      <c r="FC527" s="147"/>
      <c r="FD527" s="147"/>
      <c r="FE527" s="147"/>
      <c r="FF527" s="147"/>
      <c r="FG527" s="147"/>
      <c r="FH527" s="147"/>
      <c r="FI527" s="147"/>
      <c r="FJ527" s="147"/>
      <c r="FK527" s="147"/>
      <c r="FL527" s="147"/>
      <c r="FM527" s="147"/>
      <c r="FN527" s="147"/>
      <c r="FO527" s="147"/>
      <c r="FP527" s="147"/>
      <c r="FQ527" s="147"/>
      <c r="FR527" s="147"/>
      <c r="FS527" s="147"/>
      <c r="FT527" s="147"/>
      <c r="FU527" s="147"/>
      <c r="FV527" s="147"/>
      <c r="FW527" s="147"/>
      <c r="FX527" s="147"/>
      <c r="FY527" s="147"/>
      <c r="FZ527" s="147"/>
      <c r="GA527" s="147"/>
      <c r="GB527" s="147"/>
      <c r="GC527" s="147"/>
      <c r="GD527" s="147"/>
      <c r="GE527" s="147"/>
      <c r="GF527" s="147"/>
      <c r="GG527" s="147"/>
      <c r="GH527" s="147"/>
      <c r="GI527" s="147"/>
      <c r="GJ527" s="147"/>
      <c r="GK527" s="147"/>
      <c r="GL527" s="147"/>
      <c r="GM527" s="147"/>
      <c r="GN527" s="147"/>
      <c r="GO527" s="96"/>
    </row>
    <row r="528" spans="1:197" ht="14.25" hidden="1" customHeight="1">
      <c r="A528" s="339"/>
      <c r="B528" s="356"/>
      <c r="C528" s="341"/>
      <c r="D528" s="341"/>
      <c r="E528" s="346"/>
      <c r="F528" s="374"/>
      <c r="G528" s="340"/>
      <c r="H528" s="90"/>
      <c r="I528" s="61" t="s">
        <v>30</v>
      </c>
      <c r="J528" s="65"/>
      <c r="K528" s="65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361"/>
      <c r="X528" s="40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  <c r="BO528" s="147"/>
      <c r="BP528" s="147"/>
      <c r="BQ528" s="147"/>
      <c r="BR528" s="147"/>
      <c r="BS528" s="147"/>
      <c r="BT528" s="147"/>
      <c r="BU528" s="147"/>
      <c r="BV528" s="147"/>
      <c r="BW528" s="147"/>
      <c r="BX528" s="147"/>
      <c r="BY528" s="147"/>
      <c r="BZ528" s="147"/>
      <c r="CA528" s="147"/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/>
      <c r="CQ528" s="147"/>
      <c r="CR528" s="147"/>
      <c r="CS528" s="147"/>
      <c r="CT528" s="147"/>
      <c r="CU528" s="147"/>
      <c r="CV528" s="147"/>
      <c r="CW528" s="147"/>
      <c r="CX528" s="147"/>
      <c r="CY528" s="147"/>
      <c r="CZ528" s="147"/>
      <c r="DA528" s="147"/>
      <c r="DB528" s="147"/>
      <c r="DC528" s="147"/>
      <c r="DD528" s="147"/>
      <c r="DE528" s="147"/>
      <c r="DF528" s="147"/>
      <c r="DG528" s="147"/>
      <c r="DH528" s="147"/>
      <c r="DI528" s="147"/>
      <c r="DJ528" s="147"/>
      <c r="DK528" s="147"/>
      <c r="DL528" s="147"/>
      <c r="DM528" s="147"/>
      <c r="DN528" s="147"/>
      <c r="DO528" s="147"/>
      <c r="DP528" s="147"/>
      <c r="DQ528" s="147"/>
      <c r="DR528" s="147"/>
      <c r="DS528" s="147"/>
      <c r="DT528" s="147"/>
      <c r="DU528" s="147"/>
      <c r="DV528" s="147"/>
      <c r="DW528" s="147"/>
      <c r="DX528" s="147"/>
      <c r="DY528" s="147"/>
      <c r="DZ528" s="147"/>
      <c r="EA528" s="147"/>
      <c r="EB528" s="147"/>
      <c r="EC528" s="147"/>
      <c r="ED528" s="147"/>
      <c r="EE528" s="147"/>
      <c r="EF528" s="147"/>
      <c r="EG528" s="147"/>
      <c r="EH528" s="147"/>
      <c r="EI528" s="147"/>
      <c r="EJ528" s="147"/>
      <c r="EK528" s="147"/>
      <c r="EL528" s="147"/>
      <c r="EM528" s="147"/>
      <c r="EN528" s="147"/>
      <c r="EO528" s="147"/>
      <c r="EP528" s="147"/>
      <c r="EQ528" s="147"/>
      <c r="ER528" s="147"/>
      <c r="ES528" s="147"/>
      <c r="ET528" s="147"/>
      <c r="EU528" s="147"/>
      <c r="EV528" s="147"/>
      <c r="EW528" s="147"/>
      <c r="EX528" s="147"/>
      <c r="EY528" s="147"/>
      <c r="EZ528" s="147"/>
      <c r="FA528" s="147"/>
      <c r="FB528" s="147"/>
      <c r="FC528" s="147"/>
      <c r="FD528" s="147"/>
      <c r="FE528" s="147"/>
      <c r="FF528" s="147"/>
      <c r="FG528" s="147"/>
      <c r="FH528" s="147"/>
      <c r="FI528" s="147"/>
      <c r="FJ528" s="147"/>
      <c r="FK528" s="147"/>
      <c r="FL528" s="147"/>
      <c r="FM528" s="147"/>
      <c r="FN528" s="147"/>
      <c r="FO528" s="147"/>
      <c r="FP528" s="147"/>
      <c r="FQ528" s="147"/>
      <c r="FR528" s="147"/>
      <c r="FS528" s="147"/>
      <c r="FT528" s="147"/>
      <c r="FU528" s="147"/>
      <c r="FV528" s="147"/>
      <c r="FW528" s="147"/>
      <c r="FX528" s="147"/>
      <c r="FY528" s="147"/>
      <c r="FZ528" s="147"/>
      <c r="GA528" s="147"/>
      <c r="GB528" s="147"/>
      <c r="GC528" s="147"/>
      <c r="GD528" s="147"/>
      <c r="GE528" s="147"/>
      <c r="GF528" s="147"/>
      <c r="GG528" s="147"/>
      <c r="GH528" s="147"/>
      <c r="GI528" s="147"/>
      <c r="GJ528" s="147"/>
      <c r="GK528" s="147"/>
      <c r="GL528" s="147"/>
      <c r="GM528" s="147"/>
      <c r="GN528" s="147"/>
      <c r="GO528" s="96"/>
    </row>
    <row r="529" spans="1:197" ht="14.25" hidden="1" customHeight="1">
      <c r="A529" s="339"/>
      <c r="B529" s="356"/>
      <c r="C529" s="341"/>
      <c r="D529" s="341"/>
      <c r="E529" s="346"/>
      <c r="F529" s="374"/>
      <c r="G529" s="340"/>
      <c r="I529" s="61" t="s">
        <v>70</v>
      </c>
      <c r="J529" s="65"/>
      <c r="K529" s="65"/>
      <c r="L529" s="84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361"/>
      <c r="X529" s="40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  <c r="BO529" s="147"/>
      <c r="BP529" s="147"/>
      <c r="BQ529" s="147"/>
      <c r="BR529" s="147"/>
      <c r="BS529" s="147"/>
      <c r="BT529" s="147"/>
      <c r="BU529" s="147"/>
      <c r="BV529" s="147"/>
      <c r="BW529" s="147"/>
      <c r="BX529" s="147"/>
      <c r="BY529" s="147"/>
      <c r="BZ529" s="147"/>
      <c r="CA529" s="147"/>
      <c r="CB529" s="147"/>
      <c r="CC529" s="147"/>
      <c r="CD529" s="147"/>
      <c r="CE529" s="147"/>
      <c r="CF529" s="147"/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/>
      <c r="CQ529" s="147"/>
      <c r="CR529" s="147"/>
      <c r="CS529" s="147"/>
      <c r="CT529" s="147"/>
      <c r="CU529" s="147"/>
      <c r="CV529" s="147"/>
      <c r="CW529" s="147"/>
      <c r="CX529" s="147"/>
      <c r="CY529" s="147"/>
      <c r="CZ529" s="147"/>
      <c r="DA529" s="147"/>
      <c r="DB529" s="147"/>
      <c r="DC529" s="147"/>
      <c r="DD529" s="147"/>
      <c r="DE529" s="147"/>
      <c r="DF529" s="147"/>
      <c r="DG529" s="147"/>
      <c r="DH529" s="147"/>
      <c r="DI529" s="147"/>
      <c r="DJ529" s="147"/>
      <c r="DK529" s="147"/>
      <c r="DL529" s="147"/>
      <c r="DM529" s="147"/>
      <c r="DN529" s="147"/>
      <c r="DO529" s="147"/>
      <c r="DP529" s="147"/>
      <c r="DQ529" s="147"/>
      <c r="DR529" s="147"/>
      <c r="DS529" s="147"/>
      <c r="DT529" s="147"/>
      <c r="DU529" s="147"/>
      <c r="DV529" s="147"/>
      <c r="DW529" s="147"/>
      <c r="DX529" s="147"/>
      <c r="DY529" s="147"/>
      <c r="DZ529" s="147"/>
      <c r="EA529" s="147"/>
      <c r="EB529" s="147"/>
      <c r="EC529" s="147"/>
      <c r="ED529" s="147"/>
      <c r="EE529" s="147"/>
      <c r="EF529" s="147"/>
      <c r="EG529" s="147"/>
      <c r="EH529" s="147"/>
      <c r="EI529" s="147"/>
      <c r="EJ529" s="147"/>
      <c r="EK529" s="147"/>
      <c r="EL529" s="147"/>
      <c r="EM529" s="147"/>
      <c r="EN529" s="147"/>
      <c r="EO529" s="147"/>
      <c r="EP529" s="147"/>
      <c r="EQ529" s="147"/>
      <c r="ER529" s="147"/>
      <c r="ES529" s="147"/>
      <c r="ET529" s="147"/>
      <c r="EU529" s="147"/>
      <c r="EV529" s="147"/>
      <c r="EW529" s="147"/>
      <c r="EX529" s="147"/>
      <c r="EY529" s="147"/>
      <c r="EZ529" s="147"/>
      <c r="FA529" s="147"/>
      <c r="FB529" s="147"/>
      <c r="FC529" s="147"/>
      <c r="FD529" s="147"/>
      <c r="FE529" s="147"/>
      <c r="FF529" s="147"/>
      <c r="FG529" s="147"/>
      <c r="FH529" s="147"/>
      <c r="FI529" s="147"/>
      <c r="FJ529" s="147"/>
      <c r="FK529" s="147"/>
      <c r="FL529" s="147"/>
      <c r="FM529" s="147"/>
      <c r="FN529" s="147"/>
      <c r="FO529" s="147"/>
      <c r="FP529" s="147"/>
      <c r="FQ529" s="147"/>
      <c r="FR529" s="147"/>
      <c r="FS529" s="147"/>
      <c r="FT529" s="147"/>
      <c r="FU529" s="147"/>
      <c r="FV529" s="147"/>
      <c r="FW529" s="147"/>
      <c r="FX529" s="147"/>
      <c r="FY529" s="147"/>
      <c r="FZ529" s="147"/>
      <c r="GA529" s="147"/>
      <c r="GB529" s="147"/>
      <c r="GC529" s="147"/>
      <c r="GD529" s="147"/>
      <c r="GE529" s="147"/>
      <c r="GF529" s="147"/>
      <c r="GG529" s="147"/>
      <c r="GH529" s="147"/>
      <c r="GI529" s="147"/>
      <c r="GJ529" s="147"/>
      <c r="GK529" s="147"/>
      <c r="GL529" s="147"/>
      <c r="GM529" s="147"/>
      <c r="GN529" s="147"/>
      <c r="GO529" s="96"/>
    </row>
    <row r="530" spans="1:197" ht="15" hidden="1" customHeight="1">
      <c r="A530" s="339"/>
      <c r="B530" s="356"/>
      <c r="C530" s="341"/>
      <c r="D530" s="341"/>
      <c r="E530" s="346"/>
      <c r="F530" s="374"/>
      <c r="G530" s="340"/>
      <c r="H530" s="90"/>
      <c r="I530" s="64" t="s">
        <v>26</v>
      </c>
      <c r="J530" s="65"/>
      <c r="K530" s="65"/>
      <c r="L530" s="65">
        <f t="shared" ref="L530:O530" si="148">SUM(L526:L529)</f>
        <v>0</v>
      </c>
      <c r="M530" s="65">
        <f t="shared" si="148"/>
        <v>0</v>
      </c>
      <c r="N530" s="65">
        <f t="shared" si="148"/>
        <v>0</v>
      </c>
      <c r="O530" s="65">
        <f t="shared" si="148"/>
        <v>0</v>
      </c>
      <c r="P530" s="65"/>
      <c r="Q530" s="65"/>
      <c r="R530" s="65"/>
      <c r="S530" s="65"/>
      <c r="T530" s="65"/>
      <c r="U530" s="65"/>
      <c r="V530" s="65"/>
      <c r="W530" s="361"/>
      <c r="X530" s="40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  <c r="BO530" s="147"/>
      <c r="BP530" s="147"/>
      <c r="BQ530" s="147"/>
      <c r="BR530" s="147"/>
      <c r="BS530" s="147"/>
      <c r="BT530" s="147"/>
      <c r="BU530" s="147"/>
      <c r="BV530" s="147"/>
      <c r="BW530" s="147"/>
      <c r="BX530" s="147"/>
      <c r="BY530" s="147"/>
      <c r="BZ530" s="147"/>
      <c r="CA530" s="147"/>
      <c r="CB530" s="147"/>
      <c r="CC530" s="147"/>
      <c r="CD530" s="147"/>
      <c r="CE530" s="147"/>
      <c r="CF530" s="147"/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/>
      <c r="CQ530" s="147"/>
      <c r="CR530" s="147"/>
      <c r="CS530" s="147"/>
      <c r="CT530" s="147"/>
      <c r="CU530" s="147"/>
      <c r="CV530" s="147"/>
      <c r="CW530" s="147"/>
      <c r="CX530" s="147"/>
      <c r="CY530" s="147"/>
      <c r="CZ530" s="147"/>
      <c r="DA530" s="147"/>
      <c r="DB530" s="147"/>
      <c r="DC530" s="147"/>
      <c r="DD530" s="147"/>
      <c r="DE530" s="147"/>
      <c r="DF530" s="147"/>
      <c r="DG530" s="147"/>
      <c r="DH530" s="147"/>
      <c r="DI530" s="147"/>
      <c r="DJ530" s="147"/>
      <c r="DK530" s="147"/>
      <c r="DL530" s="147"/>
      <c r="DM530" s="147"/>
      <c r="DN530" s="147"/>
      <c r="DO530" s="147"/>
      <c r="DP530" s="147"/>
      <c r="DQ530" s="147"/>
      <c r="DR530" s="147"/>
      <c r="DS530" s="147"/>
      <c r="DT530" s="147"/>
      <c r="DU530" s="147"/>
      <c r="DV530" s="147"/>
      <c r="DW530" s="147"/>
      <c r="DX530" s="147"/>
      <c r="DY530" s="147"/>
      <c r="DZ530" s="147"/>
      <c r="EA530" s="147"/>
      <c r="EB530" s="147"/>
      <c r="EC530" s="147"/>
      <c r="ED530" s="147"/>
      <c r="EE530" s="147"/>
      <c r="EF530" s="147"/>
      <c r="EG530" s="147"/>
      <c r="EH530" s="147"/>
      <c r="EI530" s="147"/>
      <c r="EJ530" s="147"/>
      <c r="EK530" s="147"/>
      <c r="EL530" s="147"/>
      <c r="EM530" s="147"/>
      <c r="EN530" s="147"/>
      <c r="EO530" s="147"/>
      <c r="EP530" s="147"/>
      <c r="EQ530" s="147"/>
      <c r="ER530" s="147"/>
      <c r="ES530" s="147"/>
      <c r="ET530" s="147"/>
      <c r="EU530" s="147"/>
      <c r="EV530" s="147"/>
      <c r="EW530" s="147"/>
      <c r="EX530" s="147"/>
      <c r="EY530" s="147"/>
      <c r="EZ530" s="147"/>
      <c r="FA530" s="147"/>
      <c r="FB530" s="147"/>
      <c r="FC530" s="147"/>
      <c r="FD530" s="147"/>
      <c r="FE530" s="147"/>
      <c r="FF530" s="147"/>
      <c r="FG530" s="147"/>
      <c r="FH530" s="147"/>
      <c r="FI530" s="147"/>
      <c r="FJ530" s="147"/>
      <c r="FK530" s="147"/>
      <c r="FL530" s="147"/>
      <c r="FM530" s="147"/>
      <c r="FN530" s="147"/>
      <c r="FO530" s="147"/>
      <c r="FP530" s="147"/>
      <c r="FQ530" s="147"/>
      <c r="FR530" s="147"/>
      <c r="FS530" s="147"/>
      <c r="FT530" s="147"/>
      <c r="FU530" s="147"/>
      <c r="FV530" s="147"/>
      <c r="FW530" s="147"/>
      <c r="FX530" s="147"/>
      <c r="FY530" s="147"/>
      <c r="FZ530" s="147"/>
      <c r="GA530" s="147"/>
      <c r="GB530" s="147"/>
      <c r="GC530" s="147"/>
      <c r="GD530" s="147"/>
      <c r="GE530" s="147"/>
      <c r="GF530" s="147"/>
      <c r="GG530" s="147"/>
      <c r="GH530" s="147"/>
      <c r="GI530" s="147"/>
      <c r="GJ530" s="147"/>
      <c r="GK530" s="147"/>
      <c r="GL530" s="147"/>
      <c r="GM530" s="147"/>
      <c r="GN530" s="147"/>
      <c r="GO530" s="96"/>
    </row>
    <row r="531" spans="1:197" ht="14.25" hidden="1" customHeight="1">
      <c r="A531" s="339">
        <v>53</v>
      </c>
      <c r="B531" s="355" t="s">
        <v>134</v>
      </c>
      <c r="C531" s="357">
        <v>2020</v>
      </c>
      <c r="D531" s="357">
        <v>2022</v>
      </c>
      <c r="E531" s="346" t="s">
        <v>251</v>
      </c>
      <c r="F531" s="372">
        <f>W531</f>
        <v>0</v>
      </c>
      <c r="G531" s="342">
        <v>60095</v>
      </c>
      <c r="H531" s="199"/>
      <c r="I531" s="182" t="s">
        <v>28</v>
      </c>
      <c r="J531" s="160"/>
      <c r="K531" s="160"/>
      <c r="L531" s="155">
        <v>0</v>
      </c>
      <c r="M531" s="155"/>
      <c r="N531" s="155"/>
      <c r="O531" s="186"/>
      <c r="P531" s="186"/>
      <c r="Q531" s="186"/>
      <c r="R531" s="186"/>
      <c r="S531" s="186"/>
      <c r="T531" s="186"/>
      <c r="U531" s="186"/>
      <c r="V531" s="186"/>
      <c r="W531" s="350">
        <f>SUM(L535:V535)</f>
        <v>0</v>
      </c>
      <c r="X531" s="40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/>
      <c r="CB531" s="147"/>
      <c r="CC531" s="147"/>
      <c r="CD531" s="147"/>
      <c r="CE531" s="147"/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/>
      <c r="CQ531" s="147"/>
      <c r="CR531" s="147"/>
      <c r="CS531" s="147"/>
      <c r="CT531" s="147"/>
      <c r="CU531" s="147"/>
      <c r="CV531" s="147"/>
      <c r="CW531" s="147"/>
      <c r="CX531" s="147"/>
      <c r="CY531" s="147"/>
      <c r="CZ531" s="147"/>
      <c r="DA531" s="147"/>
      <c r="DB531" s="147"/>
      <c r="DC531" s="147"/>
      <c r="DD531" s="147"/>
      <c r="DE531" s="147"/>
      <c r="DF531" s="147"/>
      <c r="DG531" s="147"/>
      <c r="DH531" s="147"/>
      <c r="DI531" s="147"/>
      <c r="DJ531" s="147"/>
      <c r="DK531" s="147"/>
      <c r="DL531" s="147"/>
      <c r="DM531" s="147"/>
      <c r="DN531" s="147"/>
      <c r="DO531" s="147"/>
      <c r="DP531" s="147"/>
      <c r="DQ531" s="147"/>
      <c r="DR531" s="147"/>
      <c r="DS531" s="147"/>
      <c r="DT531" s="147"/>
      <c r="DU531" s="147"/>
      <c r="DV531" s="147"/>
      <c r="DW531" s="147"/>
      <c r="DX531" s="147"/>
      <c r="DY531" s="147"/>
      <c r="DZ531" s="147"/>
      <c r="EA531" s="147"/>
      <c r="EB531" s="147"/>
      <c r="EC531" s="147"/>
      <c r="ED531" s="147"/>
      <c r="EE531" s="147"/>
      <c r="EF531" s="147"/>
      <c r="EG531" s="147"/>
      <c r="EH531" s="147"/>
      <c r="EI531" s="147"/>
      <c r="EJ531" s="147"/>
      <c r="EK531" s="147"/>
      <c r="EL531" s="147"/>
      <c r="EM531" s="147"/>
      <c r="EN531" s="147"/>
      <c r="EO531" s="147"/>
      <c r="EP531" s="147"/>
      <c r="EQ531" s="147"/>
      <c r="ER531" s="147"/>
      <c r="ES531" s="147"/>
      <c r="ET531" s="147"/>
      <c r="EU531" s="147"/>
      <c r="EV531" s="147"/>
      <c r="EW531" s="147"/>
      <c r="EX531" s="147"/>
      <c r="EY531" s="147"/>
      <c r="EZ531" s="147"/>
      <c r="FA531" s="147"/>
      <c r="FB531" s="147"/>
      <c r="FC531" s="147"/>
      <c r="FD531" s="147"/>
      <c r="FE531" s="147"/>
      <c r="FF531" s="147"/>
      <c r="FG531" s="147"/>
      <c r="FH531" s="147"/>
      <c r="FI531" s="147"/>
      <c r="FJ531" s="147"/>
      <c r="FK531" s="147"/>
      <c r="FL531" s="147"/>
      <c r="FM531" s="147"/>
      <c r="FN531" s="147"/>
      <c r="FO531" s="147"/>
      <c r="FP531" s="147"/>
      <c r="FQ531" s="147"/>
      <c r="FR531" s="147"/>
      <c r="FS531" s="147"/>
      <c r="FT531" s="147"/>
      <c r="FU531" s="147"/>
      <c r="FV531" s="147"/>
      <c r="FW531" s="147"/>
      <c r="FX531" s="147"/>
      <c r="FY531" s="147"/>
      <c r="FZ531" s="147"/>
      <c r="GA531" s="147"/>
      <c r="GB531" s="147"/>
      <c r="GC531" s="147"/>
      <c r="GD531" s="147"/>
      <c r="GE531" s="147"/>
      <c r="GF531" s="147"/>
      <c r="GG531" s="147"/>
      <c r="GH531" s="147"/>
      <c r="GI531" s="147"/>
      <c r="GJ531" s="147"/>
      <c r="GK531" s="147"/>
      <c r="GL531" s="147"/>
      <c r="GM531" s="147"/>
      <c r="GN531" s="147"/>
      <c r="GO531" s="96"/>
    </row>
    <row r="532" spans="1:197" ht="14.25" hidden="1" customHeight="1">
      <c r="A532" s="339"/>
      <c r="B532" s="356"/>
      <c r="C532" s="357"/>
      <c r="D532" s="357"/>
      <c r="E532" s="346"/>
      <c r="F532" s="372"/>
      <c r="G532" s="342"/>
      <c r="H532" s="199"/>
      <c r="I532" s="165" t="s">
        <v>31</v>
      </c>
      <c r="J532" s="160"/>
      <c r="K532" s="160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350"/>
      <c r="X532" s="40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/>
      <c r="CB532" s="147"/>
      <c r="CC532" s="147"/>
      <c r="CD532" s="147"/>
      <c r="CE532" s="147"/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/>
      <c r="CQ532" s="147"/>
      <c r="CR532" s="147"/>
      <c r="CS532" s="147"/>
      <c r="CT532" s="147"/>
      <c r="CU532" s="147"/>
      <c r="CV532" s="147"/>
      <c r="CW532" s="147"/>
      <c r="CX532" s="147"/>
      <c r="CY532" s="147"/>
      <c r="CZ532" s="147"/>
      <c r="DA532" s="147"/>
      <c r="DB532" s="147"/>
      <c r="DC532" s="147"/>
      <c r="DD532" s="147"/>
      <c r="DE532" s="147"/>
      <c r="DF532" s="147"/>
      <c r="DG532" s="147"/>
      <c r="DH532" s="147"/>
      <c r="DI532" s="147"/>
      <c r="DJ532" s="147"/>
      <c r="DK532" s="147"/>
      <c r="DL532" s="147"/>
      <c r="DM532" s="147"/>
      <c r="DN532" s="147"/>
      <c r="DO532" s="147"/>
      <c r="DP532" s="147"/>
      <c r="DQ532" s="147"/>
      <c r="DR532" s="147"/>
      <c r="DS532" s="147"/>
      <c r="DT532" s="147"/>
      <c r="DU532" s="147"/>
      <c r="DV532" s="147"/>
      <c r="DW532" s="147"/>
      <c r="DX532" s="147"/>
      <c r="DY532" s="147"/>
      <c r="DZ532" s="147"/>
      <c r="EA532" s="147"/>
      <c r="EB532" s="147"/>
      <c r="EC532" s="147"/>
      <c r="ED532" s="147"/>
      <c r="EE532" s="147"/>
      <c r="EF532" s="147"/>
      <c r="EG532" s="147"/>
      <c r="EH532" s="147"/>
      <c r="EI532" s="147"/>
      <c r="EJ532" s="147"/>
      <c r="EK532" s="147"/>
      <c r="EL532" s="147"/>
      <c r="EM532" s="147"/>
      <c r="EN532" s="147"/>
      <c r="EO532" s="147"/>
      <c r="EP532" s="147"/>
      <c r="EQ532" s="147"/>
      <c r="ER532" s="147"/>
      <c r="ES532" s="147"/>
      <c r="ET532" s="147"/>
      <c r="EU532" s="147"/>
      <c r="EV532" s="147"/>
      <c r="EW532" s="147"/>
      <c r="EX532" s="147"/>
      <c r="EY532" s="147"/>
      <c r="EZ532" s="147"/>
      <c r="FA532" s="147"/>
      <c r="FB532" s="147"/>
      <c r="FC532" s="147"/>
      <c r="FD532" s="147"/>
      <c r="FE532" s="147"/>
      <c r="FF532" s="147"/>
      <c r="FG532" s="147"/>
      <c r="FH532" s="147"/>
      <c r="FI532" s="147"/>
      <c r="FJ532" s="147"/>
      <c r="FK532" s="147"/>
      <c r="FL532" s="147"/>
      <c r="FM532" s="147"/>
      <c r="FN532" s="147"/>
      <c r="FO532" s="147"/>
      <c r="FP532" s="147"/>
      <c r="FQ532" s="147"/>
      <c r="FR532" s="147"/>
      <c r="FS532" s="147"/>
      <c r="FT532" s="147"/>
      <c r="FU532" s="147"/>
      <c r="FV532" s="147"/>
      <c r="FW532" s="147"/>
      <c r="FX532" s="147"/>
      <c r="FY532" s="147"/>
      <c r="FZ532" s="147"/>
      <c r="GA532" s="147"/>
      <c r="GB532" s="147"/>
      <c r="GC532" s="147"/>
      <c r="GD532" s="147"/>
      <c r="GE532" s="147"/>
      <c r="GF532" s="147"/>
      <c r="GG532" s="147"/>
      <c r="GH532" s="147"/>
      <c r="GI532" s="147"/>
      <c r="GJ532" s="147"/>
      <c r="GK532" s="147"/>
      <c r="GL532" s="147"/>
      <c r="GM532" s="147"/>
      <c r="GN532" s="147"/>
      <c r="GO532" s="96"/>
    </row>
    <row r="533" spans="1:197" ht="14.25" hidden="1" customHeight="1">
      <c r="A533" s="339"/>
      <c r="B533" s="356"/>
      <c r="C533" s="357"/>
      <c r="D533" s="357"/>
      <c r="E533" s="346"/>
      <c r="F533" s="372"/>
      <c r="G533" s="342"/>
      <c r="H533" s="199"/>
      <c r="I533" s="165" t="s">
        <v>30</v>
      </c>
      <c r="J533" s="160"/>
      <c r="K533" s="160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350"/>
      <c r="X533" s="40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47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/>
      <c r="CQ533" s="147"/>
      <c r="CR533" s="147"/>
      <c r="CS533" s="147"/>
      <c r="CT533" s="147"/>
      <c r="CU533" s="147"/>
      <c r="CV533" s="147"/>
      <c r="CW533" s="147"/>
      <c r="CX533" s="147"/>
      <c r="CY533" s="147"/>
      <c r="CZ533" s="147"/>
      <c r="DA533" s="147"/>
      <c r="DB533" s="147"/>
      <c r="DC533" s="147"/>
      <c r="DD533" s="147"/>
      <c r="DE533" s="147"/>
      <c r="DF533" s="147"/>
      <c r="DG533" s="147"/>
      <c r="DH533" s="147"/>
      <c r="DI533" s="147"/>
      <c r="DJ533" s="147"/>
      <c r="DK533" s="147"/>
      <c r="DL533" s="147"/>
      <c r="DM533" s="147"/>
      <c r="DN533" s="147"/>
      <c r="DO533" s="147"/>
      <c r="DP533" s="147"/>
      <c r="DQ533" s="147"/>
      <c r="DR533" s="147"/>
      <c r="DS533" s="147"/>
      <c r="DT533" s="147"/>
      <c r="DU533" s="147"/>
      <c r="DV533" s="147"/>
      <c r="DW533" s="147"/>
      <c r="DX533" s="147"/>
      <c r="DY533" s="147"/>
      <c r="DZ533" s="147"/>
      <c r="EA533" s="147"/>
      <c r="EB533" s="147"/>
      <c r="EC533" s="147"/>
      <c r="ED533" s="147"/>
      <c r="EE533" s="147"/>
      <c r="EF533" s="147"/>
      <c r="EG533" s="147"/>
      <c r="EH533" s="147"/>
      <c r="EI533" s="147"/>
      <c r="EJ533" s="147"/>
      <c r="EK533" s="147"/>
      <c r="EL533" s="147"/>
      <c r="EM533" s="147"/>
      <c r="EN533" s="147"/>
      <c r="EO533" s="147"/>
      <c r="EP533" s="147"/>
      <c r="EQ533" s="147"/>
      <c r="ER533" s="147"/>
      <c r="ES533" s="147"/>
      <c r="ET533" s="147"/>
      <c r="EU533" s="147"/>
      <c r="EV533" s="147"/>
      <c r="EW533" s="147"/>
      <c r="EX533" s="147"/>
      <c r="EY533" s="147"/>
      <c r="EZ533" s="147"/>
      <c r="FA533" s="147"/>
      <c r="FB533" s="147"/>
      <c r="FC533" s="147"/>
      <c r="FD533" s="147"/>
      <c r="FE533" s="147"/>
      <c r="FF533" s="147"/>
      <c r="FG533" s="147"/>
      <c r="FH533" s="147"/>
      <c r="FI533" s="147"/>
      <c r="FJ533" s="147"/>
      <c r="FK533" s="147"/>
      <c r="FL533" s="147"/>
      <c r="FM533" s="147"/>
      <c r="FN533" s="147"/>
      <c r="FO533" s="147"/>
      <c r="FP533" s="147"/>
      <c r="FQ533" s="147"/>
      <c r="FR533" s="147"/>
      <c r="FS533" s="147"/>
      <c r="FT533" s="147"/>
      <c r="FU533" s="147"/>
      <c r="FV533" s="147"/>
      <c r="FW533" s="147"/>
      <c r="FX533" s="147"/>
      <c r="FY533" s="147"/>
      <c r="FZ533" s="147"/>
      <c r="GA533" s="147"/>
      <c r="GB533" s="147"/>
      <c r="GC533" s="147"/>
      <c r="GD533" s="147"/>
      <c r="GE533" s="147"/>
      <c r="GF533" s="147"/>
      <c r="GG533" s="147"/>
      <c r="GH533" s="147"/>
      <c r="GI533" s="147"/>
      <c r="GJ533" s="147"/>
      <c r="GK533" s="147"/>
      <c r="GL533" s="147"/>
      <c r="GM533" s="147"/>
      <c r="GN533" s="147"/>
      <c r="GO533" s="96"/>
    </row>
    <row r="534" spans="1:197" ht="14.25" hidden="1" customHeight="1">
      <c r="A534" s="339"/>
      <c r="B534" s="356"/>
      <c r="C534" s="357"/>
      <c r="D534" s="357"/>
      <c r="E534" s="346"/>
      <c r="F534" s="372"/>
      <c r="G534" s="342"/>
      <c r="H534" s="199">
        <v>6050</v>
      </c>
      <c r="I534" s="165" t="s">
        <v>70</v>
      </c>
      <c r="J534" s="160"/>
      <c r="K534" s="160"/>
      <c r="L534" s="155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350"/>
      <c r="X534" s="40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  <c r="BO534" s="147"/>
      <c r="BP534" s="147"/>
      <c r="BQ534" s="147"/>
      <c r="BR534" s="147"/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  <c r="CQ534" s="147"/>
      <c r="CR534" s="147"/>
      <c r="CS534" s="147"/>
      <c r="CT534" s="147"/>
      <c r="CU534" s="147"/>
      <c r="CV534" s="147"/>
      <c r="CW534" s="147"/>
      <c r="CX534" s="147"/>
      <c r="CY534" s="147"/>
      <c r="CZ534" s="147"/>
      <c r="DA534" s="147"/>
      <c r="DB534" s="147"/>
      <c r="DC534" s="147"/>
      <c r="DD534" s="147"/>
      <c r="DE534" s="147"/>
      <c r="DF534" s="147"/>
      <c r="DG534" s="147"/>
      <c r="DH534" s="147"/>
      <c r="DI534" s="147"/>
      <c r="DJ534" s="147"/>
      <c r="DK534" s="147"/>
      <c r="DL534" s="147"/>
      <c r="DM534" s="147"/>
      <c r="DN534" s="147"/>
      <c r="DO534" s="147"/>
      <c r="DP534" s="147"/>
      <c r="DQ534" s="147"/>
      <c r="DR534" s="147"/>
      <c r="DS534" s="147"/>
      <c r="DT534" s="147"/>
      <c r="DU534" s="147"/>
      <c r="DV534" s="147"/>
      <c r="DW534" s="147"/>
      <c r="DX534" s="147"/>
      <c r="DY534" s="147"/>
      <c r="DZ534" s="147"/>
      <c r="EA534" s="147"/>
      <c r="EB534" s="147"/>
      <c r="EC534" s="147"/>
      <c r="ED534" s="147"/>
      <c r="EE534" s="147"/>
      <c r="EF534" s="147"/>
      <c r="EG534" s="147"/>
      <c r="EH534" s="147"/>
      <c r="EI534" s="147"/>
      <c r="EJ534" s="147"/>
      <c r="EK534" s="147"/>
      <c r="EL534" s="147"/>
      <c r="EM534" s="147"/>
      <c r="EN534" s="147"/>
      <c r="EO534" s="147"/>
      <c r="EP534" s="147"/>
      <c r="EQ534" s="147"/>
      <c r="ER534" s="147"/>
      <c r="ES534" s="147"/>
      <c r="ET534" s="147"/>
      <c r="EU534" s="147"/>
      <c r="EV534" s="147"/>
      <c r="EW534" s="147"/>
      <c r="EX534" s="147"/>
      <c r="EY534" s="147"/>
      <c r="EZ534" s="147"/>
      <c r="FA534" s="147"/>
      <c r="FB534" s="147"/>
      <c r="FC534" s="147"/>
      <c r="FD534" s="147"/>
      <c r="FE534" s="147"/>
      <c r="FF534" s="147"/>
      <c r="FG534" s="147"/>
      <c r="FH534" s="147"/>
      <c r="FI534" s="147"/>
      <c r="FJ534" s="147"/>
      <c r="FK534" s="147"/>
      <c r="FL534" s="147"/>
      <c r="FM534" s="147"/>
      <c r="FN534" s="147"/>
      <c r="FO534" s="147"/>
      <c r="FP534" s="147"/>
      <c r="FQ534" s="147"/>
      <c r="FR534" s="147"/>
      <c r="FS534" s="147"/>
      <c r="FT534" s="147"/>
      <c r="FU534" s="147"/>
      <c r="FV534" s="147"/>
      <c r="FW534" s="147"/>
      <c r="FX534" s="147"/>
      <c r="FY534" s="147"/>
      <c r="FZ534" s="147"/>
      <c r="GA534" s="147"/>
      <c r="GB534" s="147"/>
      <c r="GC534" s="147"/>
      <c r="GD534" s="147"/>
      <c r="GE534" s="147"/>
      <c r="GF534" s="147"/>
      <c r="GG534" s="147"/>
      <c r="GH534" s="147"/>
      <c r="GI534" s="147"/>
      <c r="GJ534" s="147"/>
      <c r="GK534" s="147"/>
      <c r="GL534" s="147"/>
      <c r="GM534" s="147"/>
      <c r="GN534" s="147"/>
      <c r="GO534" s="96"/>
    </row>
    <row r="535" spans="1:197" ht="14.25" hidden="1" customHeight="1">
      <c r="A535" s="339"/>
      <c r="B535" s="356"/>
      <c r="C535" s="357"/>
      <c r="D535" s="357"/>
      <c r="E535" s="346"/>
      <c r="F535" s="372"/>
      <c r="G535" s="342"/>
      <c r="H535" s="199"/>
      <c r="I535" s="159" t="s">
        <v>26</v>
      </c>
      <c r="J535" s="160"/>
      <c r="K535" s="160"/>
      <c r="L535" s="160">
        <f t="shared" ref="L535:O535" si="149">SUM(L531:L534)</f>
        <v>0</v>
      </c>
      <c r="M535" s="160">
        <f t="shared" si="149"/>
        <v>0</v>
      </c>
      <c r="N535" s="160">
        <f t="shared" si="149"/>
        <v>0</v>
      </c>
      <c r="O535" s="160">
        <f t="shared" si="149"/>
        <v>0</v>
      </c>
      <c r="P535" s="160"/>
      <c r="Q535" s="160"/>
      <c r="R535" s="160"/>
      <c r="S535" s="160"/>
      <c r="T535" s="160"/>
      <c r="U535" s="160"/>
      <c r="V535" s="160"/>
      <c r="W535" s="350"/>
      <c r="X535" s="40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  <c r="BO535" s="147"/>
      <c r="BP535" s="147"/>
      <c r="BQ535" s="147"/>
      <c r="BR535" s="147"/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  <c r="CQ535" s="147"/>
      <c r="CR535" s="147"/>
      <c r="CS535" s="147"/>
      <c r="CT535" s="147"/>
      <c r="CU535" s="147"/>
      <c r="CV535" s="147"/>
      <c r="CW535" s="147"/>
      <c r="CX535" s="147"/>
      <c r="CY535" s="147"/>
      <c r="CZ535" s="147"/>
      <c r="DA535" s="147"/>
      <c r="DB535" s="147"/>
      <c r="DC535" s="147"/>
      <c r="DD535" s="147"/>
      <c r="DE535" s="147"/>
      <c r="DF535" s="147"/>
      <c r="DG535" s="147"/>
      <c r="DH535" s="147"/>
      <c r="DI535" s="147"/>
      <c r="DJ535" s="147"/>
      <c r="DK535" s="147"/>
      <c r="DL535" s="147"/>
      <c r="DM535" s="147"/>
      <c r="DN535" s="147"/>
      <c r="DO535" s="147"/>
      <c r="DP535" s="147"/>
      <c r="DQ535" s="147"/>
      <c r="DR535" s="147"/>
      <c r="DS535" s="147"/>
      <c r="DT535" s="147"/>
      <c r="DU535" s="147"/>
      <c r="DV535" s="147"/>
      <c r="DW535" s="147"/>
      <c r="DX535" s="147"/>
      <c r="DY535" s="147"/>
      <c r="DZ535" s="147"/>
      <c r="EA535" s="147"/>
      <c r="EB535" s="147"/>
      <c r="EC535" s="147"/>
      <c r="ED535" s="147"/>
      <c r="EE535" s="147"/>
      <c r="EF535" s="147"/>
      <c r="EG535" s="147"/>
      <c r="EH535" s="147"/>
      <c r="EI535" s="147"/>
      <c r="EJ535" s="147"/>
      <c r="EK535" s="147"/>
      <c r="EL535" s="147"/>
      <c r="EM535" s="147"/>
      <c r="EN535" s="147"/>
      <c r="EO535" s="147"/>
      <c r="EP535" s="147"/>
      <c r="EQ535" s="147"/>
      <c r="ER535" s="147"/>
      <c r="ES535" s="147"/>
      <c r="ET535" s="147"/>
      <c r="EU535" s="147"/>
      <c r="EV535" s="147"/>
      <c r="EW535" s="147"/>
      <c r="EX535" s="147"/>
      <c r="EY535" s="147"/>
      <c r="EZ535" s="147"/>
      <c r="FA535" s="147"/>
      <c r="FB535" s="147"/>
      <c r="FC535" s="147"/>
      <c r="FD535" s="147"/>
      <c r="FE535" s="147"/>
      <c r="FF535" s="147"/>
      <c r="FG535" s="147"/>
      <c r="FH535" s="147"/>
      <c r="FI535" s="147"/>
      <c r="FJ535" s="147"/>
      <c r="FK535" s="147"/>
      <c r="FL535" s="147"/>
      <c r="FM535" s="147"/>
      <c r="FN535" s="147"/>
      <c r="FO535" s="147"/>
      <c r="FP535" s="147"/>
      <c r="FQ535" s="147"/>
      <c r="FR535" s="147"/>
      <c r="FS535" s="147"/>
      <c r="FT535" s="147"/>
      <c r="FU535" s="147"/>
      <c r="FV535" s="147"/>
      <c r="FW535" s="147"/>
      <c r="FX535" s="147"/>
      <c r="FY535" s="147"/>
      <c r="FZ535" s="147"/>
      <c r="GA535" s="147"/>
      <c r="GB535" s="147"/>
      <c r="GC535" s="147"/>
      <c r="GD535" s="147"/>
      <c r="GE535" s="147"/>
      <c r="GF535" s="147"/>
      <c r="GG535" s="147"/>
      <c r="GH535" s="147"/>
      <c r="GI535" s="147"/>
      <c r="GJ535" s="147"/>
      <c r="GK535" s="147"/>
      <c r="GL535" s="147"/>
      <c r="GM535" s="147"/>
      <c r="GN535" s="147"/>
      <c r="GO535" s="96"/>
    </row>
    <row r="536" spans="1:197" ht="12" hidden="1" customHeight="1">
      <c r="A536" s="339">
        <v>54</v>
      </c>
      <c r="B536" s="538" t="s">
        <v>155</v>
      </c>
      <c r="C536" s="357">
        <v>2021</v>
      </c>
      <c r="D536" s="357">
        <v>2022</v>
      </c>
      <c r="E536" s="346" t="s">
        <v>251</v>
      </c>
      <c r="F536" s="372">
        <v>0</v>
      </c>
      <c r="G536" s="342">
        <v>60095</v>
      </c>
      <c r="H536" s="199">
        <v>6050</v>
      </c>
      <c r="I536" s="182" t="s">
        <v>28</v>
      </c>
      <c r="J536" s="160"/>
      <c r="K536" s="160"/>
      <c r="L536" s="155"/>
      <c r="M536" s="155"/>
      <c r="N536" s="155"/>
      <c r="O536" s="186"/>
      <c r="P536" s="186"/>
      <c r="Q536" s="186"/>
      <c r="R536" s="186"/>
      <c r="S536" s="186"/>
      <c r="T536" s="186"/>
      <c r="U536" s="186"/>
      <c r="V536" s="186"/>
      <c r="W536" s="350">
        <f>SUM(L540:V540)</f>
        <v>0</v>
      </c>
      <c r="X536" s="40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  <c r="BO536" s="147"/>
      <c r="BP536" s="147"/>
      <c r="BQ536" s="147"/>
      <c r="BR536" s="147"/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/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  <c r="CQ536" s="147"/>
      <c r="CR536" s="147"/>
      <c r="CS536" s="147"/>
      <c r="CT536" s="147"/>
      <c r="CU536" s="147"/>
      <c r="CV536" s="147"/>
      <c r="CW536" s="147"/>
      <c r="CX536" s="147"/>
      <c r="CY536" s="147"/>
      <c r="CZ536" s="147"/>
      <c r="DA536" s="147"/>
      <c r="DB536" s="147"/>
      <c r="DC536" s="147"/>
      <c r="DD536" s="147"/>
      <c r="DE536" s="147"/>
      <c r="DF536" s="147"/>
      <c r="DG536" s="147"/>
      <c r="DH536" s="147"/>
      <c r="DI536" s="147"/>
      <c r="DJ536" s="147"/>
      <c r="DK536" s="147"/>
      <c r="DL536" s="147"/>
      <c r="DM536" s="147"/>
      <c r="DN536" s="147"/>
      <c r="DO536" s="147"/>
      <c r="DP536" s="147"/>
      <c r="DQ536" s="147"/>
      <c r="DR536" s="147"/>
      <c r="DS536" s="147"/>
      <c r="DT536" s="147"/>
      <c r="DU536" s="147"/>
      <c r="DV536" s="147"/>
      <c r="DW536" s="147"/>
      <c r="DX536" s="147"/>
      <c r="DY536" s="147"/>
      <c r="DZ536" s="147"/>
      <c r="EA536" s="147"/>
      <c r="EB536" s="147"/>
      <c r="EC536" s="147"/>
      <c r="ED536" s="147"/>
      <c r="EE536" s="147"/>
      <c r="EF536" s="147"/>
      <c r="EG536" s="147"/>
      <c r="EH536" s="147"/>
      <c r="EI536" s="147"/>
      <c r="EJ536" s="147"/>
      <c r="EK536" s="147"/>
      <c r="EL536" s="147"/>
      <c r="EM536" s="147"/>
      <c r="EN536" s="147"/>
      <c r="EO536" s="147"/>
      <c r="EP536" s="147"/>
      <c r="EQ536" s="147"/>
      <c r="ER536" s="147"/>
      <c r="ES536" s="147"/>
      <c r="ET536" s="147"/>
      <c r="EU536" s="147"/>
      <c r="EV536" s="147"/>
      <c r="EW536" s="147"/>
      <c r="EX536" s="147"/>
      <c r="EY536" s="147"/>
      <c r="EZ536" s="147"/>
      <c r="FA536" s="147"/>
      <c r="FB536" s="147"/>
      <c r="FC536" s="147"/>
      <c r="FD536" s="147"/>
      <c r="FE536" s="147"/>
      <c r="FF536" s="147"/>
      <c r="FG536" s="147"/>
      <c r="FH536" s="147"/>
      <c r="FI536" s="147"/>
      <c r="FJ536" s="147"/>
      <c r="FK536" s="147"/>
      <c r="FL536" s="147"/>
      <c r="FM536" s="147"/>
      <c r="FN536" s="147"/>
      <c r="FO536" s="147"/>
      <c r="FP536" s="147"/>
      <c r="FQ536" s="147"/>
      <c r="FR536" s="147"/>
      <c r="FS536" s="147"/>
      <c r="FT536" s="147"/>
      <c r="FU536" s="147"/>
      <c r="FV536" s="147"/>
      <c r="FW536" s="147"/>
      <c r="FX536" s="147"/>
      <c r="FY536" s="147"/>
      <c r="FZ536" s="147"/>
      <c r="GA536" s="147"/>
      <c r="GB536" s="147"/>
      <c r="GC536" s="147"/>
      <c r="GD536" s="147"/>
      <c r="GE536" s="147"/>
      <c r="GF536" s="147"/>
      <c r="GG536" s="147"/>
      <c r="GH536" s="147"/>
      <c r="GI536" s="147"/>
      <c r="GJ536" s="147"/>
      <c r="GK536" s="147"/>
      <c r="GL536" s="147"/>
      <c r="GM536" s="147"/>
      <c r="GN536" s="147"/>
      <c r="GO536" s="96"/>
    </row>
    <row r="537" spans="1:197" ht="9.75" hidden="1" customHeight="1">
      <c r="A537" s="339"/>
      <c r="B537" s="539"/>
      <c r="C537" s="357"/>
      <c r="D537" s="357"/>
      <c r="E537" s="346"/>
      <c r="F537" s="372"/>
      <c r="G537" s="342"/>
      <c r="H537" s="199">
        <v>6050</v>
      </c>
      <c r="I537" s="165" t="s">
        <v>31</v>
      </c>
      <c r="J537" s="160"/>
      <c r="K537" s="160"/>
      <c r="L537" s="155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350"/>
      <c r="X537" s="40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  <c r="BO537" s="147"/>
      <c r="BP537" s="147"/>
      <c r="BQ537" s="147"/>
      <c r="BR537" s="147"/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/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  <c r="CQ537" s="147"/>
      <c r="CR537" s="147"/>
      <c r="CS537" s="147"/>
      <c r="CT537" s="147"/>
      <c r="CU537" s="147"/>
      <c r="CV537" s="147"/>
      <c r="CW537" s="147"/>
      <c r="CX537" s="147"/>
      <c r="CY537" s="147"/>
      <c r="CZ537" s="147"/>
      <c r="DA537" s="147"/>
      <c r="DB537" s="147"/>
      <c r="DC537" s="147"/>
      <c r="DD537" s="147"/>
      <c r="DE537" s="147"/>
      <c r="DF537" s="147"/>
      <c r="DG537" s="147"/>
      <c r="DH537" s="147"/>
      <c r="DI537" s="147"/>
      <c r="DJ537" s="147"/>
      <c r="DK537" s="147"/>
      <c r="DL537" s="147"/>
      <c r="DM537" s="147"/>
      <c r="DN537" s="147"/>
      <c r="DO537" s="147"/>
      <c r="DP537" s="147"/>
      <c r="DQ537" s="147"/>
      <c r="DR537" s="147"/>
      <c r="DS537" s="147"/>
      <c r="DT537" s="147"/>
      <c r="DU537" s="147"/>
      <c r="DV537" s="147"/>
      <c r="DW537" s="147"/>
      <c r="DX537" s="147"/>
      <c r="DY537" s="147"/>
      <c r="DZ537" s="147"/>
      <c r="EA537" s="147"/>
      <c r="EB537" s="147"/>
      <c r="EC537" s="147"/>
      <c r="ED537" s="147"/>
      <c r="EE537" s="147"/>
      <c r="EF537" s="147"/>
      <c r="EG537" s="147"/>
      <c r="EH537" s="147"/>
      <c r="EI537" s="147"/>
      <c r="EJ537" s="147"/>
      <c r="EK537" s="147"/>
      <c r="EL537" s="147"/>
      <c r="EM537" s="147"/>
      <c r="EN537" s="147"/>
      <c r="EO537" s="147"/>
      <c r="EP537" s="147"/>
      <c r="EQ537" s="147"/>
      <c r="ER537" s="147"/>
      <c r="ES537" s="147"/>
      <c r="ET537" s="147"/>
      <c r="EU537" s="147"/>
      <c r="EV537" s="147"/>
      <c r="EW537" s="147"/>
      <c r="EX537" s="147"/>
      <c r="EY537" s="147"/>
      <c r="EZ537" s="147"/>
      <c r="FA537" s="147"/>
      <c r="FB537" s="147"/>
      <c r="FC537" s="147"/>
      <c r="FD537" s="147"/>
      <c r="FE537" s="147"/>
      <c r="FF537" s="147"/>
      <c r="FG537" s="147"/>
      <c r="FH537" s="147"/>
      <c r="FI537" s="147"/>
      <c r="FJ537" s="147"/>
      <c r="FK537" s="147"/>
      <c r="FL537" s="147"/>
      <c r="FM537" s="147"/>
      <c r="FN537" s="147"/>
      <c r="FO537" s="147"/>
      <c r="FP537" s="147"/>
      <c r="FQ537" s="147"/>
      <c r="FR537" s="147"/>
      <c r="FS537" s="147"/>
      <c r="FT537" s="147"/>
      <c r="FU537" s="147"/>
      <c r="FV537" s="147"/>
      <c r="FW537" s="147"/>
      <c r="FX537" s="147"/>
      <c r="FY537" s="147"/>
      <c r="FZ537" s="147"/>
      <c r="GA537" s="147"/>
      <c r="GB537" s="147"/>
      <c r="GC537" s="147"/>
      <c r="GD537" s="147"/>
      <c r="GE537" s="147"/>
      <c r="GF537" s="147"/>
      <c r="GG537" s="147"/>
      <c r="GH537" s="147"/>
      <c r="GI537" s="147"/>
      <c r="GJ537" s="147"/>
      <c r="GK537" s="147"/>
      <c r="GL537" s="147"/>
      <c r="GM537" s="147"/>
      <c r="GN537" s="147"/>
      <c r="GO537" s="96"/>
    </row>
    <row r="538" spans="1:197" ht="8.25" hidden="1" customHeight="1">
      <c r="A538" s="339"/>
      <c r="B538" s="539"/>
      <c r="C538" s="357"/>
      <c r="D538" s="357"/>
      <c r="E538" s="346"/>
      <c r="F538" s="372"/>
      <c r="G538" s="342"/>
      <c r="H538" s="199"/>
      <c r="I538" s="165" t="s">
        <v>30</v>
      </c>
      <c r="J538" s="160"/>
      <c r="K538" s="160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  <c r="V538" s="186"/>
      <c r="W538" s="350"/>
      <c r="X538" s="40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  <c r="BO538" s="147"/>
      <c r="BP538" s="147"/>
      <c r="BQ538" s="147"/>
      <c r="BR538" s="147"/>
      <c r="BS538" s="147"/>
      <c r="BT538" s="147"/>
      <c r="BU538" s="147"/>
      <c r="BV538" s="147"/>
      <c r="BW538" s="147"/>
      <c r="BX538" s="147"/>
      <c r="BY538" s="147"/>
      <c r="BZ538" s="147"/>
      <c r="CA538" s="147"/>
      <c r="CB538" s="147"/>
      <c r="CC538" s="147"/>
      <c r="CD538" s="147"/>
      <c r="CE538" s="147"/>
      <c r="CF538" s="147"/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/>
      <c r="CQ538" s="147"/>
      <c r="CR538" s="147"/>
      <c r="CS538" s="147"/>
      <c r="CT538" s="147"/>
      <c r="CU538" s="147"/>
      <c r="CV538" s="147"/>
      <c r="CW538" s="147"/>
      <c r="CX538" s="147"/>
      <c r="CY538" s="147"/>
      <c r="CZ538" s="147"/>
      <c r="DA538" s="147"/>
      <c r="DB538" s="147"/>
      <c r="DC538" s="147"/>
      <c r="DD538" s="147"/>
      <c r="DE538" s="147"/>
      <c r="DF538" s="147"/>
      <c r="DG538" s="147"/>
      <c r="DH538" s="147"/>
      <c r="DI538" s="147"/>
      <c r="DJ538" s="147"/>
      <c r="DK538" s="147"/>
      <c r="DL538" s="147"/>
      <c r="DM538" s="147"/>
      <c r="DN538" s="147"/>
      <c r="DO538" s="147"/>
      <c r="DP538" s="147"/>
      <c r="DQ538" s="147"/>
      <c r="DR538" s="147"/>
      <c r="DS538" s="147"/>
      <c r="DT538" s="147"/>
      <c r="DU538" s="147"/>
      <c r="DV538" s="147"/>
      <c r="DW538" s="147"/>
      <c r="DX538" s="147"/>
      <c r="DY538" s="147"/>
      <c r="DZ538" s="147"/>
      <c r="EA538" s="147"/>
      <c r="EB538" s="147"/>
      <c r="EC538" s="147"/>
      <c r="ED538" s="147"/>
      <c r="EE538" s="147"/>
      <c r="EF538" s="147"/>
      <c r="EG538" s="147"/>
      <c r="EH538" s="147"/>
      <c r="EI538" s="147"/>
      <c r="EJ538" s="147"/>
      <c r="EK538" s="147"/>
      <c r="EL538" s="147"/>
      <c r="EM538" s="147"/>
      <c r="EN538" s="147"/>
      <c r="EO538" s="147"/>
      <c r="EP538" s="147"/>
      <c r="EQ538" s="147"/>
      <c r="ER538" s="147"/>
      <c r="ES538" s="147"/>
      <c r="ET538" s="147"/>
      <c r="EU538" s="147"/>
      <c r="EV538" s="147"/>
      <c r="EW538" s="147"/>
      <c r="EX538" s="147"/>
      <c r="EY538" s="147"/>
      <c r="EZ538" s="147"/>
      <c r="FA538" s="147"/>
      <c r="FB538" s="147"/>
      <c r="FC538" s="147"/>
      <c r="FD538" s="147"/>
      <c r="FE538" s="147"/>
      <c r="FF538" s="147"/>
      <c r="FG538" s="147"/>
      <c r="FH538" s="147"/>
      <c r="FI538" s="147"/>
      <c r="FJ538" s="147"/>
      <c r="FK538" s="147"/>
      <c r="FL538" s="147"/>
      <c r="FM538" s="147"/>
      <c r="FN538" s="147"/>
      <c r="FO538" s="147"/>
      <c r="FP538" s="147"/>
      <c r="FQ538" s="147"/>
      <c r="FR538" s="147"/>
      <c r="FS538" s="147"/>
      <c r="FT538" s="147"/>
      <c r="FU538" s="147"/>
      <c r="FV538" s="147"/>
      <c r="FW538" s="147"/>
      <c r="FX538" s="147"/>
      <c r="FY538" s="147"/>
      <c r="FZ538" s="147"/>
      <c r="GA538" s="147"/>
      <c r="GB538" s="147"/>
      <c r="GC538" s="147"/>
      <c r="GD538" s="147"/>
      <c r="GE538" s="147"/>
      <c r="GF538" s="147"/>
      <c r="GG538" s="147"/>
      <c r="GH538" s="147"/>
      <c r="GI538" s="147"/>
      <c r="GJ538" s="147"/>
      <c r="GK538" s="147"/>
      <c r="GL538" s="147"/>
      <c r="GM538" s="147"/>
      <c r="GN538" s="147"/>
      <c r="GO538" s="96"/>
    </row>
    <row r="539" spans="1:197" ht="12" hidden="1" customHeight="1">
      <c r="A539" s="339"/>
      <c r="B539" s="539"/>
      <c r="C539" s="357"/>
      <c r="D539" s="357"/>
      <c r="E539" s="346"/>
      <c r="F539" s="372"/>
      <c r="G539" s="342"/>
      <c r="H539" s="199"/>
      <c r="I539" s="165" t="s">
        <v>70</v>
      </c>
      <c r="J539" s="160"/>
      <c r="K539" s="160"/>
      <c r="L539" s="155"/>
      <c r="M539" s="186"/>
      <c r="N539" s="186"/>
      <c r="O539" s="186"/>
      <c r="P539" s="186"/>
      <c r="Q539" s="186"/>
      <c r="R539" s="186"/>
      <c r="S539" s="186"/>
      <c r="T539" s="186"/>
      <c r="U539" s="186"/>
      <c r="V539" s="186"/>
      <c r="W539" s="350"/>
      <c r="X539" s="40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  <c r="BO539" s="147"/>
      <c r="BP539" s="147"/>
      <c r="BQ539" s="147"/>
      <c r="BR539" s="147"/>
      <c r="BS539" s="147"/>
      <c r="BT539" s="147"/>
      <c r="BU539" s="147"/>
      <c r="BV539" s="147"/>
      <c r="BW539" s="147"/>
      <c r="BX539" s="147"/>
      <c r="BY539" s="147"/>
      <c r="BZ539" s="147"/>
      <c r="CA539" s="147"/>
      <c r="CB539" s="147"/>
      <c r="CC539" s="147"/>
      <c r="CD539" s="147"/>
      <c r="CE539" s="147"/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/>
      <c r="CQ539" s="147"/>
      <c r="CR539" s="147"/>
      <c r="CS539" s="147"/>
      <c r="CT539" s="147"/>
      <c r="CU539" s="147"/>
      <c r="CV539" s="147"/>
      <c r="CW539" s="147"/>
      <c r="CX539" s="147"/>
      <c r="CY539" s="147"/>
      <c r="CZ539" s="147"/>
      <c r="DA539" s="147"/>
      <c r="DB539" s="147"/>
      <c r="DC539" s="147"/>
      <c r="DD539" s="147"/>
      <c r="DE539" s="147"/>
      <c r="DF539" s="147"/>
      <c r="DG539" s="147"/>
      <c r="DH539" s="147"/>
      <c r="DI539" s="147"/>
      <c r="DJ539" s="147"/>
      <c r="DK539" s="147"/>
      <c r="DL539" s="147"/>
      <c r="DM539" s="147"/>
      <c r="DN539" s="147"/>
      <c r="DO539" s="147"/>
      <c r="DP539" s="147"/>
      <c r="DQ539" s="147"/>
      <c r="DR539" s="147"/>
      <c r="DS539" s="147"/>
      <c r="DT539" s="147"/>
      <c r="DU539" s="147"/>
      <c r="DV539" s="147"/>
      <c r="DW539" s="147"/>
      <c r="DX539" s="147"/>
      <c r="DY539" s="147"/>
      <c r="DZ539" s="147"/>
      <c r="EA539" s="147"/>
      <c r="EB539" s="147"/>
      <c r="EC539" s="147"/>
      <c r="ED539" s="147"/>
      <c r="EE539" s="147"/>
      <c r="EF539" s="147"/>
      <c r="EG539" s="147"/>
      <c r="EH539" s="147"/>
      <c r="EI539" s="147"/>
      <c r="EJ539" s="147"/>
      <c r="EK539" s="147"/>
      <c r="EL539" s="147"/>
      <c r="EM539" s="147"/>
      <c r="EN539" s="147"/>
      <c r="EO539" s="147"/>
      <c r="EP539" s="147"/>
      <c r="EQ539" s="147"/>
      <c r="ER539" s="147"/>
      <c r="ES539" s="147"/>
      <c r="ET539" s="147"/>
      <c r="EU539" s="147"/>
      <c r="EV539" s="147"/>
      <c r="EW539" s="147"/>
      <c r="EX539" s="147"/>
      <c r="EY539" s="147"/>
      <c r="EZ539" s="147"/>
      <c r="FA539" s="147"/>
      <c r="FB539" s="147"/>
      <c r="FC539" s="147"/>
      <c r="FD539" s="147"/>
      <c r="FE539" s="147"/>
      <c r="FF539" s="147"/>
      <c r="FG539" s="147"/>
      <c r="FH539" s="147"/>
      <c r="FI539" s="147"/>
      <c r="FJ539" s="147"/>
      <c r="FK539" s="147"/>
      <c r="FL539" s="147"/>
      <c r="FM539" s="147"/>
      <c r="FN539" s="147"/>
      <c r="FO539" s="147"/>
      <c r="FP539" s="147"/>
      <c r="FQ539" s="147"/>
      <c r="FR539" s="147"/>
      <c r="FS539" s="147"/>
      <c r="FT539" s="147"/>
      <c r="FU539" s="147"/>
      <c r="FV539" s="147"/>
      <c r="FW539" s="147"/>
      <c r="FX539" s="147"/>
      <c r="FY539" s="147"/>
      <c r="FZ539" s="147"/>
      <c r="GA539" s="147"/>
      <c r="GB539" s="147"/>
      <c r="GC539" s="147"/>
      <c r="GD539" s="147"/>
      <c r="GE539" s="147"/>
      <c r="GF539" s="147"/>
      <c r="GG539" s="147"/>
      <c r="GH539" s="147"/>
      <c r="GI539" s="147"/>
      <c r="GJ539" s="147"/>
      <c r="GK539" s="147"/>
      <c r="GL539" s="147"/>
      <c r="GM539" s="147"/>
      <c r="GN539" s="147"/>
      <c r="GO539" s="96"/>
    </row>
    <row r="540" spans="1:197" ht="15.75" hidden="1" customHeight="1">
      <c r="A540" s="339"/>
      <c r="B540" s="539"/>
      <c r="C540" s="357"/>
      <c r="D540" s="357"/>
      <c r="E540" s="346"/>
      <c r="F540" s="372"/>
      <c r="G540" s="342"/>
      <c r="H540" s="199"/>
      <c r="I540" s="159" t="s">
        <v>26</v>
      </c>
      <c r="J540" s="160"/>
      <c r="K540" s="160"/>
      <c r="L540" s="160">
        <f t="shared" ref="L540:O540" si="150">SUM(L536:L539)</f>
        <v>0</v>
      </c>
      <c r="M540" s="160">
        <f t="shared" si="150"/>
        <v>0</v>
      </c>
      <c r="N540" s="160">
        <f t="shared" si="150"/>
        <v>0</v>
      </c>
      <c r="O540" s="160">
        <f t="shared" si="150"/>
        <v>0</v>
      </c>
      <c r="P540" s="160"/>
      <c r="Q540" s="160"/>
      <c r="R540" s="160"/>
      <c r="S540" s="160"/>
      <c r="T540" s="160"/>
      <c r="U540" s="160"/>
      <c r="V540" s="160"/>
      <c r="W540" s="350"/>
      <c r="X540" s="40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  <c r="BO540" s="147"/>
      <c r="BP540" s="147"/>
      <c r="BQ540" s="147"/>
      <c r="BR540" s="147"/>
      <c r="BS540" s="147"/>
      <c r="BT540" s="147"/>
      <c r="BU540" s="147"/>
      <c r="BV540" s="147"/>
      <c r="BW540" s="147"/>
      <c r="BX540" s="147"/>
      <c r="BY540" s="147"/>
      <c r="BZ540" s="147"/>
      <c r="CA540" s="147"/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/>
      <c r="CQ540" s="147"/>
      <c r="CR540" s="147"/>
      <c r="CS540" s="147"/>
      <c r="CT540" s="147"/>
      <c r="CU540" s="147"/>
      <c r="CV540" s="147"/>
      <c r="CW540" s="147"/>
      <c r="CX540" s="147"/>
      <c r="CY540" s="147"/>
      <c r="CZ540" s="147"/>
      <c r="DA540" s="147"/>
      <c r="DB540" s="147"/>
      <c r="DC540" s="147"/>
      <c r="DD540" s="147"/>
      <c r="DE540" s="147"/>
      <c r="DF540" s="147"/>
      <c r="DG540" s="147"/>
      <c r="DH540" s="147"/>
      <c r="DI540" s="147"/>
      <c r="DJ540" s="147"/>
      <c r="DK540" s="147"/>
      <c r="DL540" s="147"/>
      <c r="DM540" s="147"/>
      <c r="DN540" s="147"/>
      <c r="DO540" s="147"/>
      <c r="DP540" s="147"/>
      <c r="DQ540" s="147"/>
      <c r="DR540" s="147"/>
      <c r="DS540" s="147"/>
      <c r="DT540" s="147"/>
      <c r="DU540" s="147"/>
      <c r="DV540" s="147"/>
      <c r="DW540" s="147"/>
      <c r="DX540" s="147"/>
      <c r="DY540" s="147"/>
      <c r="DZ540" s="147"/>
      <c r="EA540" s="147"/>
      <c r="EB540" s="147"/>
      <c r="EC540" s="147"/>
      <c r="ED540" s="147"/>
      <c r="EE540" s="147"/>
      <c r="EF540" s="147"/>
      <c r="EG540" s="147"/>
      <c r="EH540" s="147"/>
      <c r="EI540" s="147"/>
      <c r="EJ540" s="147"/>
      <c r="EK540" s="147"/>
      <c r="EL540" s="147"/>
      <c r="EM540" s="147"/>
      <c r="EN540" s="147"/>
      <c r="EO540" s="147"/>
      <c r="EP540" s="147"/>
      <c r="EQ540" s="147"/>
      <c r="ER540" s="147"/>
      <c r="ES540" s="147"/>
      <c r="ET540" s="147"/>
      <c r="EU540" s="147"/>
      <c r="EV540" s="147"/>
      <c r="EW540" s="147"/>
      <c r="EX540" s="147"/>
      <c r="EY540" s="147"/>
      <c r="EZ540" s="147"/>
      <c r="FA540" s="147"/>
      <c r="FB540" s="147"/>
      <c r="FC540" s="147"/>
      <c r="FD540" s="147"/>
      <c r="FE540" s="147"/>
      <c r="FF540" s="147"/>
      <c r="FG540" s="147"/>
      <c r="FH540" s="147"/>
      <c r="FI540" s="147"/>
      <c r="FJ540" s="147"/>
      <c r="FK540" s="147"/>
      <c r="FL540" s="147"/>
      <c r="FM540" s="147"/>
      <c r="FN540" s="147"/>
      <c r="FO540" s="147"/>
      <c r="FP540" s="147"/>
      <c r="FQ540" s="147"/>
      <c r="FR540" s="147"/>
      <c r="FS540" s="147"/>
      <c r="FT540" s="147"/>
      <c r="FU540" s="147"/>
      <c r="FV540" s="147"/>
      <c r="FW540" s="147"/>
      <c r="FX540" s="147"/>
      <c r="FY540" s="147"/>
      <c r="FZ540" s="147"/>
      <c r="GA540" s="147"/>
      <c r="GB540" s="147"/>
      <c r="GC540" s="147"/>
      <c r="GD540" s="147"/>
      <c r="GE540" s="147"/>
      <c r="GF540" s="147"/>
      <c r="GG540" s="147"/>
      <c r="GH540" s="147"/>
      <c r="GI540" s="147"/>
      <c r="GJ540" s="147"/>
      <c r="GK540" s="147"/>
      <c r="GL540" s="147"/>
      <c r="GM540" s="147"/>
      <c r="GN540" s="147"/>
      <c r="GO540" s="96"/>
    </row>
    <row r="541" spans="1:197" ht="20.25" hidden="1" customHeight="1">
      <c r="A541" s="339">
        <v>55</v>
      </c>
      <c r="B541" s="355" t="s">
        <v>154</v>
      </c>
      <c r="C541" s="357">
        <v>2021</v>
      </c>
      <c r="D541" s="357">
        <v>2022</v>
      </c>
      <c r="E541" s="346" t="s">
        <v>251</v>
      </c>
      <c r="F541" s="372">
        <v>0</v>
      </c>
      <c r="G541" s="342">
        <v>60095</v>
      </c>
      <c r="H541" s="199">
        <v>6050</v>
      </c>
      <c r="I541" s="182" t="s">
        <v>28</v>
      </c>
      <c r="J541" s="160"/>
      <c r="K541" s="160"/>
      <c r="L541" s="155"/>
      <c r="M541" s="155"/>
      <c r="N541" s="155"/>
      <c r="O541" s="186"/>
      <c r="P541" s="186"/>
      <c r="Q541" s="186"/>
      <c r="R541" s="186"/>
      <c r="S541" s="186"/>
      <c r="T541" s="186"/>
      <c r="U541" s="186"/>
      <c r="V541" s="186"/>
      <c r="W541" s="350">
        <f>SUM(L545:V545)</f>
        <v>0</v>
      </c>
      <c r="X541" s="40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  <c r="BO541" s="147"/>
      <c r="BP541" s="147"/>
      <c r="BQ541" s="147"/>
      <c r="BR541" s="147"/>
      <c r="BS541" s="147"/>
      <c r="BT541" s="147"/>
      <c r="BU541" s="147"/>
      <c r="BV541" s="147"/>
      <c r="BW541" s="147"/>
      <c r="BX541" s="147"/>
      <c r="BY541" s="147"/>
      <c r="BZ541" s="147"/>
      <c r="CA541" s="147"/>
      <c r="CB541" s="147"/>
      <c r="CC541" s="147"/>
      <c r="CD541" s="147"/>
      <c r="CE541" s="147"/>
      <c r="CF541" s="147"/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/>
      <c r="CQ541" s="147"/>
      <c r="CR541" s="147"/>
      <c r="CS541" s="147"/>
      <c r="CT541" s="147"/>
      <c r="CU541" s="147"/>
      <c r="CV541" s="147"/>
      <c r="CW541" s="147"/>
      <c r="CX541" s="147"/>
      <c r="CY541" s="147"/>
      <c r="CZ541" s="147"/>
      <c r="DA541" s="147"/>
      <c r="DB541" s="147"/>
      <c r="DC541" s="147"/>
      <c r="DD541" s="147"/>
      <c r="DE541" s="147"/>
      <c r="DF541" s="147"/>
      <c r="DG541" s="147"/>
      <c r="DH541" s="147"/>
      <c r="DI541" s="147"/>
      <c r="DJ541" s="147"/>
      <c r="DK541" s="147"/>
      <c r="DL541" s="147"/>
      <c r="DM541" s="147"/>
      <c r="DN541" s="147"/>
      <c r="DO541" s="147"/>
      <c r="DP541" s="147"/>
      <c r="DQ541" s="147"/>
      <c r="DR541" s="147"/>
      <c r="DS541" s="147"/>
      <c r="DT541" s="147"/>
      <c r="DU541" s="147"/>
      <c r="DV541" s="147"/>
      <c r="DW541" s="147"/>
      <c r="DX541" s="147"/>
      <c r="DY541" s="147"/>
      <c r="DZ541" s="147"/>
      <c r="EA541" s="147"/>
      <c r="EB541" s="147"/>
      <c r="EC541" s="147"/>
      <c r="ED541" s="147"/>
      <c r="EE541" s="147"/>
      <c r="EF541" s="147"/>
      <c r="EG541" s="147"/>
      <c r="EH541" s="147"/>
      <c r="EI541" s="147"/>
      <c r="EJ541" s="147"/>
      <c r="EK541" s="147"/>
      <c r="EL541" s="147"/>
      <c r="EM541" s="147"/>
      <c r="EN541" s="147"/>
      <c r="EO541" s="147"/>
      <c r="EP541" s="147"/>
      <c r="EQ541" s="147"/>
      <c r="ER541" s="147"/>
      <c r="ES541" s="147"/>
      <c r="ET541" s="147"/>
      <c r="EU541" s="147"/>
      <c r="EV541" s="147"/>
      <c r="EW541" s="147"/>
      <c r="EX541" s="147"/>
      <c r="EY541" s="147"/>
      <c r="EZ541" s="147"/>
      <c r="FA541" s="147"/>
      <c r="FB541" s="147"/>
      <c r="FC541" s="147"/>
      <c r="FD541" s="147"/>
      <c r="FE541" s="147"/>
      <c r="FF541" s="147"/>
      <c r="FG541" s="147"/>
      <c r="FH541" s="147"/>
      <c r="FI541" s="147"/>
      <c r="FJ541" s="147"/>
      <c r="FK541" s="147"/>
      <c r="FL541" s="147"/>
      <c r="FM541" s="147"/>
      <c r="FN541" s="147"/>
      <c r="FO541" s="147"/>
      <c r="FP541" s="147"/>
      <c r="FQ541" s="147"/>
      <c r="FR541" s="147"/>
      <c r="FS541" s="147"/>
      <c r="FT541" s="147"/>
      <c r="FU541" s="147"/>
      <c r="FV541" s="147"/>
      <c r="FW541" s="147"/>
      <c r="FX541" s="147"/>
      <c r="FY541" s="147"/>
      <c r="FZ541" s="147"/>
      <c r="GA541" s="147"/>
      <c r="GB541" s="147"/>
      <c r="GC541" s="147"/>
      <c r="GD541" s="147"/>
      <c r="GE541" s="147"/>
      <c r="GF541" s="147"/>
      <c r="GG541" s="147"/>
      <c r="GH541" s="147"/>
      <c r="GI541" s="147"/>
      <c r="GJ541" s="147"/>
      <c r="GK541" s="147"/>
      <c r="GL541" s="147"/>
      <c r="GM541" s="147"/>
      <c r="GN541" s="147"/>
      <c r="GO541" s="96"/>
    </row>
    <row r="542" spans="1:197" ht="20.25" hidden="1" customHeight="1">
      <c r="A542" s="339"/>
      <c r="B542" s="356"/>
      <c r="C542" s="357"/>
      <c r="D542" s="357"/>
      <c r="E542" s="346"/>
      <c r="F542" s="372"/>
      <c r="G542" s="342"/>
      <c r="H542" s="199">
        <v>6050</v>
      </c>
      <c r="I542" s="165" t="s">
        <v>31</v>
      </c>
      <c r="J542" s="160"/>
      <c r="K542" s="160"/>
      <c r="L542" s="155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350"/>
      <c r="X542" s="40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47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/>
      <c r="CQ542" s="147"/>
      <c r="CR542" s="147"/>
      <c r="CS542" s="147"/>
      <c r="CT542" s="147"/>
      <c r="CU542" s="147"/>
      <c r="CV542" s="147"/>
      <c r="CW542" s="147"/>
      <c r="CX542" s="147"/>
      <c r="CY542" s="147"/>
      <c r="CZ542" s="147"/>
      <c r="DA542" s="147"/>
      <c r="DB542" s="147"/>
      <c r="DC542" s="147"/>
      <c r="DD542" s="147"/>
      <c r="DE542" s="147"/>
      <c r="DF542" s="147"/>
      <c r="DG542" s="147"/>
      <c r="DH542" s="147"/>
      <c r="DI542" s="147"/>
      <c r="DJ542" s="147"/>
      <c r="DK542" s="147"/>
      <c r="DL542" s="147"/>
      <c r="DM542" s="147"/>
      <c r="DN542" s="147"/>
      <c r="DO542" s="147"/>
      <c r="DP542" s="147"/>
      <c r="DQ542" s="147"/>
      <c r="DR542" s="147"/>
      <c r="DS542" s="147"/>
      <c r="DT542" s="147"/>
      <c r="DU542" s="147"/>
      <c r="DV542" s="147"/>
      <c r="DW542" s="147"/>
      <c r="DX542" s="147"/>
      <c r="DY542" s="147"/>
      <c r="DZ542" s="147"/>
      <c r="EA542" s="147"/>
      <c r="EB542" s="147"/>
      <c r="EC542" s="147"/>
      <c r="ED542" s="147"/>
      <c r="EE542" s="147"/>
      <c r="EF542" s="147"/>
      <c r="EG542" s="147"/>
      <c r="EH542" s="147"/>
      <c r="EI542" s="147"/>
      <c r="EJ542" s="147"/>
      <c r="EK542" s="147"/>
      <c r="EL542" s="147"/>
      <c r="EM542" s="147"/>
      <c r="EN542" s="147"/>
      <c r="EO542" s="147"/>
      <c r="EP542" s="147"/>
      <c r="EQ542" s="147"/>
      <c r="ER542" s="147"/>
      <c r="ES542" s="147"/>
      <c r="ET542" s="147"/>
      <c r="EU542" s="147"/>
      <c r="EV542" s="147"/>
      <c r="EW542" s="147"/>
      <c r="EX542" s="147"/>
      <c r="EY542" s="147"/>
      <c r="EZ542" s="147"/>
      <c r="FA542" s="147"/>
      <c r="FB542" s="147"/>
      <c r="FC542" s="147"/>
      <c r="FD542" s="147"/>
      <c r="FE542" s="147"/>
      <c r="FF542" s="147"/>
      <c r="FG542" s="147"/>
      <c r="FH542" s="147"/>
      <c r="FI542" s="147"/>
      <c r="FJ542" s="147"/>
      <c r="FK542" s="147"/>
      <c r="FL542" s="147"/>
      <c r="FM542" s="147"/>
      <c r="FN542" s="147"/>
      <c r="FO542" s="147"/>
      <c r="FP542" s="147"/>
      <c r="FQ542" s="147"/>
      <c r="FR542" s="147"/>
      <c r="FS542" s="147"/>
      <c r="FT542" s="147"/>
      <c r="FU542" s="147"/>
      <c r="FV542" s="147"/>
      <c r="FW542" s="147"/>
      <c r="FX542" s="147"/>
      <c r="FY542" s="147"/>
      <c r="FZ542" s="147"/>
      <c r="GA542" s="147"/>
      <c r="GB542" s="147"/>
      <c r="GC542" s="147"/>
      <c r="GD542" s="147"/>
      <c r="GE542" s="147"/>
      <c r="GF542" s="147"/>
      <c r="GG542" s="147"/>
      <c r="GH542" s="147"/>
      <c r="GI542" s="147"/>
      <c r="GJ542" s="147"/>
      <c r="GK542" s="147"/>
      <c r="GL542" s="147"/>
      <c r="GM542" s="147"/>
      <c r="GN542" s="147"/>
      <c r="GO542" s="96"/>
    </row>
    <row r="543" spans="1:197" ht="20.25" hidden="1" customHeight="1">
      <c r="A543" s="339"/>
      <c r="B543" s="356"/>
      <c r="C543" s="357"/>
      <c r="D543" s="357"/>
      <c r="E543" s="346"/>
      <c r="F543" s="372"/>
      <c r="G543" s="342"/>
      <c r="H543" s="199"/>
      <c r="I543" s="165" t="s">
        <v>30</v>
      </c>
      <c r="J543" s="160"/>
      <c r="K543" s="160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350"/>
      <c r="X543" s="40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  <c r="BO543" s="147"/>
      <c r="BP543" s="147"/>
      <c r="BQ543" s="147"/>
      <c r="BR543" s="147"/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  <c r="CQ543" s="147"/>
      <c r="CR543" s="147"/>
      <c r="CS543" s="147"/>
      <c r="CT543" s="147"/>
      <c r="CU543" s="147"/>
      <c r="CV543" s="147"/>
      <c r="CW543" s="147"/>
      <c r="CX543" s="147"/>
      <c r="CY543" s="147"/>
      <c r="CZ543" s="147"/>
      <c r="DA543" s="147"/>
      <c r="DB543" s="147"/>
      <c r="DC543" s="147"/>
      <c r="DD543" s="147"/>
      <c r="DE543" s="147"/>
      <c r="DF543" s="147"/>
      <c r="DG543" s="147"/>
      <c r="DH543" s="147"/>
      <c r="DI543" s="147"/>
      <c r="DJ543" s="147"/>
      <c r="DK543" s="147"/>
      <c r="DL543" s="147"/>
      <c r="DM543" s="147"/>
      <c r="DN543" s="147"/>
      <c r="DO543" s="147"/>
      <c r="DP543" s="147"/>
      <c r="DQ543" s="147"/>
      <c r="DR543" s="147"/>
      <c r="DS543" s="147"/>
      <c r="DT543" s="147"/>
      <c r="DU543" s="147"/>
      <c r="DV543" s="147"/>
      <c r="DW543" s="147"/>
      <c r="DX543" s="147"/>
      <c r="DY543" s="147"/>
      <c r="DZ543" s="147"/>
      <c r="EA543" s="147"/>
      <c r="EB543" s="147"/>
      <c r="EC543" s="147"/>
      <c r="ED543" s="147"/>
      <c r="EE543" s="147"/>
      <c r="EF543" s="147"/>
      <c r="EG543" s="147"/>
      <c r="EH543" s="147"/>
      <c r="EI543" s="147"/>
      <c r="EJ543" s="147"/>
      <c r="EK543" s="147"/>
      <c r="EL543" s="147"/>
      <c r="EM543" s="147"/>
      <c r="EN543" s="147"/>
      <c r="EO543" s="147"/>
      <c r="EP543" s="147"/>
      <c r="EQ543" s="147"/>
      <c r="ER543" s="147"/>
      <c r="ES543" s="147"/>
      <c r="ET543" s="147"/>
      <c r="EU543" s="147"/>
      <c r="EV543" s="147"/>
      <c r="EW543" s="147"/>
      <c r="EX543" s="147"/>
      <c r="EY543" s="147"/>
      <c r="EZ543" s="147"/>
      <c r="FA543" s="147"/>
      <c r="FB543" s="147"/>
      <c r="FC543" s="147"/>
      <c r="FD543" s="147"/>
      <c r="FE543" s="147"/>
      <c r="FF543" s="147"/>
      <c r="FG543" s="147"/>
      <c r="FH543" s="147"/>
      <c r="FI543" s="147"/>
      <c r="FJ543" s="147"/>
      <c r="FK543" s="147"/>
      <c r="FL543" s="147"/>
      <c r="FM543" s="147"/>
      <c r="FN543" s="147"/>
      <c r="FO543" s="147"/>
      <c r="FP543" s="147"/>
      <c r="FQ543" s="147"/>
      <c r="FR543" s="147"/>
      <c r="FS543" s="147"/>
      <c r="FT543" s="147"/>
      <c r="FU543" s="147"/>
      <c r="FV543" s="147"/>
      <c r="FW543" s="147"/>
      <c r="FX543" s="147"/>
      <c r="FY543" s="147"/>
      <c r="FZ543" s="147"/>
      <c r="GA543" s="147"/>
      <c r="GB543" s="147"/>
      <c r="GC543" s="147"/>
      <c r="GD543" s="147"/>
      <c r="GE543" s="147"/>
      <c r="GF543" s="147"/>
      <c r="GG543" s="147"/>
      <c r="GH543" s="147"/>
      <c r="GI543" s="147"/>
      <c r="GJ543" s="147"/>
      <c r="GK543" s="147"/>
      <c r="GL543" s="147"/>
      <c r="GM543" s="147"/>
      <c r="GN543" s="147"/>
      <c r="GO543" s="96"/>
    </row>
    <row r="544" spans="1:197" ht="12" hidden="1" customHeight="1">
      <c r="A544" s="339"/>
      <c r="B544" s="356"/>
      <c r="C544" s="357"/>
      <c r="D544" s="357"/>
      <c r="E544" s="346"/>
      <c r="F544" s="372"/>
      <c r="G544" s="342"/>
      <c r="H544" s="199"/>
      <c r="I544" s="165" t="s">
        <v>70</v>
      </c>
      <c r="J544" s="160"/>
      <c r="K544" s="160"/>
      <c r="L544" s="155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350"/>
      <c r="X544" s="40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  <c r="BO544" s="147"/>
      <c r="BP544" s="147"/>
      <c r="BQ544" s="147"/>
      <c r="BR544" s="147"/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  <c r="CQ544" s="147"/>
      <c r="CR544" s="147"/>
      <c r="CS544" s="147"/>
      <c r="CT544" s="147"/>
      <c r="CU544" s="147"/>
      <c r="CV544" s="147"/>
      <c r="CW544" s="147"/>
      <c r="CX544" s="147"/>
      <c r="CY544" s="147"/>
      <c r="CZ544" s="147"/>
      <c r="DA544" s="147"/>
      <c r="DB544" s="147"/>
      <c r="DC544" s="147"/>
      <c r="DD544" s="147"/>
      <c r="DE544" s="147"/>
      <c r="DF544" s="147"/>
      <c r="DG544" s="147"/>
      <c r="DH544" s="147"/>
      <c r="DI544" s="147"/>
      <c r="DJ544" s="147"/>
      <c r="DK544" s="147"/>
      <c r="DL544" s="147"/>
      <c r="DM544" s="147"/>
      <c r="DN544" s="147"/>
      <c r="DO544" s="147"/>
      <c r="DP544" s="147"/>
      <c r="DQ544" s="147"/>
      <c r="DR544" s="147"/>
      <c r="DS544" s="147"/>
      <c r="DT544" s="147"/>
      <c r="DU544" s="147"/>
      <c r="DV544" s="147"/>
      <c r="DW544" s="147"/>
      <c r="DX544" s="147"/>
      <c r="DY544" s="147"/>
      <c r="DZ544" s="147"/>
      <c r="EA544" s="147"/>
      <c r="EB544" s="147"/>
      <c r="EC544" s="147"/>
      <c r="ED544" s="147"/>
      <c r="EE544" s="147"/>
      <c r="EF544" s="147"/>
      <c r="EG544" s="147"/>
      <c r="EH544" s="147"/>
      <c r="EI544" s="147"/>
      <c r="EJ544" s="147"/>
      <c r="EK544" s="147"/>
      <c r="EL544" s="147"/>
      <c r="EM544" s="147"/>
      <c r="EN544" s="147"/>
      <c r="EO544" s="147"/>
      <c r="EP544" s="147"/>
      <c r="EQ544" s="147"/>
      <c r="ER544" s="147"/>
      <c r="ES544" s="147"/>
      <c r="ET544" s="147"/>
      <c r="EU544" s="147"/>
      <c r="EV544" s="147"/>
      <c r="EW544" s="147"/>
      <c r="EX544" s="147"/>
      <c r="EY544" s="147"/>
      <c r="EZ544" s="147"/>
      <c r="FA544" s="147"/>
      <c r="FB544" s="147"/>
      <c r="FC544" s="147"/>
      <c r="FD544" s="147"/>
      <c r="FE544" s="147"/>
      <c r="FF544" s="147"/>
      <c r="FG544" s="147"/>
      <c r="FH544" s="147"/>
      <c r="FI544" s="147"/>
      <c r="FJ544" s="147"/>
      <c r="FK544" s="147"/>
      <c r="FL544" s="147"/>
      <c r="FM544" s="147"/>
      <c r="FN544" s="147"/>
      <c r="FO544" s="147"/>
      <c r="FP544" s="147"/>
      <c r="FQ544" s="147"/>
      <c r="FR544" s="147"/>
      <c r="FS544" s="147"/>
      <c r="FT544" s="147"/>
      <c r="FU544" s="147"/>
      <c r="FV544" s="147"/>
      <c r="FW544" s="147"/>
      <c r="FX544" s="147"/>
      <c r="FY544" s="147"/>
      <c r="FZ544" s="147"/>
      <c r="GA544" s="147"/>
      <c r="GB544" s="147"/>
      <c r="GC544" s="147"/>
      <c r="GD544" s="147"/>
      <c r="GE544" s="147"/>
      <c r="GF544" s="147"/>
      <c r="GG544" s="147"/>
      <c r="GH544" s="147"/>
      <c r="GI544" s="147"/>
      <c r="GJ544" s="147"/>
      <c r="GK544" s="147"/>
      <c r="GL544" s="147"/>
      <c r="GM544" s="147"/>
      <c r="GN544" s="147"/>
      <c r="GO544" s="96"/>
    </row>
    <row r="545" spans="1:197" ht="15" hidden="1" customHeight="1">
      <c r="A545" s="339"/>
      <c r="B545" s="356"/>
      <c r="C545" s="357"/>
      <c r="D545" s="357"/>
      <c r="E545" s="346"/>
      <c r="F545" s="372"/>
      <c r="G545" s="342"/>
      <c r="H545" s="199"/>
      <c r="I545" s="159" t="s">
        <v>26</v>
      </c>
      <c r="J545" s="160"/>
      <c r="K545" s="160"/>
      <c r="L545" s="160">
        <f t="shared" ref="L545:O545" si="151">SUM(L541:L544)</f>
        <v>0</v>
      </c>
      <c r="M545" s="160">
        <f t="shared" si="151"/>
        <v>0</v>
      </c>
      <c r="N545" s="160">
        <f t="shared" si="151"/>
        <v>0</v>
      </c>
      <c r="O545" s="160">
        <f t="shared" si="151"/>
        <v>0</v>
      </c>
      <c r="P545" s="160"/>
      <c r="Q545" s="160"/>
      <c r="R545" s="160"/>
      <c r="S545" s="160"/>
      <c r="T545" s="160"/>
      <c r="U545" s="160"/>
      <c r="V545" s="160"/>
      <c r="W545" s="350"/>
      <c r="X545" s="40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  <c r="BO545" s="147"/>
      <c r="BP545" s="147"/>
      <c r="BQ545" s="147"/>
      <c r="BR545" s="147"/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/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  <c r="CQ545" s="147"/>
      <c r="CR545" s="147"/>
      <c r="CS545" s="147"/>
      <c r="CT545" s="147"/>
      <c r="CU545" s="147"/>
      <c r="CV545" s="147"/>
      <c r="CW545" s="147"/>
      <c r="CX545" s="147"/>
      <c r="CY545" s="147"/>
      <c r="CZ545" s="147"/>
      <c r="DA545" s="147"/>
      <c r="DB545" s="147"/>
      <c r="DC545" s="147"/>
      <c r="DD545" s="147"/>
      <c r="DE545" s="147"/>
      <c r="DF545" s="147"/>
      <c r="DG545" s="147"/>
      <c r="DH545" s="147"/>
      <c r="DI545" s="147"/>
      <c r="DJ545" s="147"/>
      <c r="DK545" s="147"/>
      <c r="DL545" s="147"/>
      <c r="DM545" s="147"/>
      <c r="DN545" s="147"/>
      <c r="DO545" s="147"/>
      <c r="DP545" s="147"/>
      <c r="DQ545" s="147"/>
      <c r="DR545" s="147"/>
      <c r="DS545" s="147"/>
      <c r="DT545" s="147"/>
      <c r="DU545" s="147"/>
      <c r="DV545" s="147"/>
      <c r="DW545" s="147"/>
      <c r="DX545" s="147"/>
      <c r="DY545" s="147"/>
      <c r="DZ545" s="147"/>
      <c r="EA545" s="147"/>
      <c r="EB545" s="147"/>
      <c r="EC545" s="147"/>
      <c r="ED545" s="147"/>
      <c r="EE545" s="147"/>
      <c r="EF545" s="147"/>
      <c r="EG545" s="147"/>
      <c r="EH545" s="147"/>
      <c r="EI545" s="147"/>
      <c r="EJ545" s="147"/>
      <c r="EK545" s="147"/>
      <c r="EL545" s="147"/>
      <c r="EM545" s="147"/>
      <c r="EN545" s="147"/>
      <c r="EO545" s="147"/>
      <c r="EP545" s="147"/>
      <c r="EQ545" s="147"/>
      <c r="ER545" s="147"/>
      <c r="ES545" s="147"/>
      <c r="ET545" s="147"/>
      <c r="EU545" s="147"/>
      <c r="EV545" s="147"/>
      <c r="EW545" s="147"/>
      <c r="EX545" s="147"/>
      <c r="EY545" s="147"/>
      <c r="EZ545" s="147"/>
      <c r="FA545" s="147"/>
      <c r="FB545" s="147"/>
      <c r="FC545" s="147"/>
      <c r="FD545" s="147"/>
      <c r="FE545" s="147"/>
      <c r="FF545" s="147"/>
      <c r="FG545" s="147"/>
      <c r="FH545" s="147"/>
      <c r="FI545" s="147"/>
      <c r="FJ545" s="147"/>
      <c r="FK545" s="147"/>
      <c r="FL545" s="147"/>
      <c r="FM545" s="147"/>
      <c r="FN545" s="147"/>
      <c r="FO545" s="147"/>
      <c r="FP545" s="147"/>
      <c r="FQ545" s="147"/>
      <c r="FR545" s="147"/>
      <c r="FS545" s="147"/>
      <c r="FT545" s="147"/>
      <c r="FU545" s="147"/>
      <c r="FV545" s="147"/>
      <c r="FW545" s="147"/>
      <c r="FX545" s="147"/>
      <c r="FY545" s="147"/>
      <c r="FZ545" s="147"/>
      <c r="GA545" s="147"/>
      <c r="GB545" s="147"/>
      <c r="GC545" s="147"/>
      <c r="GD545" s="147"/>
      <c r="GE545" s="147"/>
      <c r="GF545" s="147"/>
      <c r="GG545" s="147"/>
      <c r="GH545" s="147"/>
      <c r="GI545" s="147"/>
      <c r="GJ545" s="147"/>
      <c r="GK545" s="147"/>
      <c r="GL545" s="147"/>
      <c r="GM545" s="147"/>
      <c r="GN545" s="147"/>
      <c r="GO545" s="96"/>
    </row>
    <row r="546" spans="1:197" ht="18" hidden="1" customHeight="1">
      <c r="A546" s="339">
        <v>56</v>
      </c>
      <c r="B546" s="355" t="s">
        <v>156</v>
      </c>
      <c r="C546" s="357">
        <v>2021</v>
      </c>
      <c r="D546" s="357">
        <v>2022</v>
      </c>
      <c r="E546" s="346" t="s">
        <v>251</v>
      </c>
      <c r="F546" s="372">
        <v>0</v>
      </c>
      <c r="G546" s="342">
        <v>60095</v>
      </c>
      <c r="H546" s="199">
        <v>6050</v>
      </c>
      <c r="I546" s="182" t="s">
        <v>28</v>
      </c>
      <c r="J546" s="160"/>
      <c r="K546" s="160"/>
      <c r="L546" s="155"/>
      <c r="M546" s="155"/>
      <c r="N546" s="155"/>
      <c r="O546" s="186"/>
      <c r="P546" s="186"/>
      <c r="Q546" s="186"/>
      <c r="R546" s="186"/>
      <c r="S546" s="186"/>
      <c r="T546" s="186"/>
      <c r="U546" s="186"/>
      <c r="V546" s="186"/>
      <c r="W546" s="350">
        <f>SUM(L550:V550)</f>
        <v>0</v>
      </c>
      <c r="X546" s="40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  <c r="BO546" s="147"/>
      <c r="BP546" s="147"/>
      <c r="BQ546" s="147"/>
      <c r="BR546" s="147"/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/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  <c r="CQ546" s="147"/>
      <c r="CR546" s="147"/>
      <c r="CS546" s="147"/>
      <c r="CT546" s="147"/>
      <c r="CU546" s="147"/>
      <c r="CV546" s="147"/>
      <c r="CW546" s="147"/>
      <c r="CX546" s="147"/>
      <c r="CY546" s="147"/>
      <c r="CZ546" s="147"/>
      <c r="DA546" s="147"/>
      <c r="DB546" s="147"/>
      <c r="DC546" s="147"/>
      <c r="DD546" s="147"/>
      <c r="DE546" s="147"/>
      <c r="DF546" s="147"/>
      <c r="DG546" s="147"/>
      <c r="DH546" s="147"/>
      <c r="DI546" s="147"/>
      <c r="DJ546" s="147"/>
      <c r="DK546" s="147"/>
      <c r="DL546" s="147"/>
      <c r="DM546" s="147"/>
      <c r="DN546" s="147"/>
      <c r="DO546" s="147"/>
      <c r="DP546" s="147"/>
      <c r="DQ546" s="147"/>
      <c r="DR546" s="147"/>
      <c r="DS546" s="147"/>
      <c r="DT546" s="147"/>
      <c r="DU546" s="147"/>
      <c r="DV546" s="147"/>
      <c r="DW546" s="147"/>
      <c r="DX546" s="147"/>
      <c r="DY546" s="147"/>
      <c r="DZ546" s="147"/>
      <c r="EA546" s="147"/>
      <c r="EB546" s="147"/>
      <c r="EC546" s="147"/>
      <c r="ED546" s="147"/>
      <c r="EE546" s="147"/>
      <c r="EF546" s="147"/>
      <c r="EG546" s="147"/>
      <c r="EH546" s="147"/>
      <c r="EI546" s="147"/>
      <c r="EJ546" s="147"/>
      <c r="EK546" s="147"/>
      <c r="EL546" s="147"/>
      <c r="EM546" s="147"/>
      <c r="EN546" s="147"/>
      <c r="EO546" s="147"/>
      <c r="EP546" s="147"/>
      <c r="EQ546" s="147"/>
      <c r="ER546" s="147"/>
      <c r="ES546" s="147"/>
      <c r="ET546" s="147"/>
      <c r="EU546" s="147"/>
      <c r="EV546" s="147"/>
      <c r="EW546" s="147"/>
      <c r="EX546" s="147"/>
      <c r="EY546" s="147"/>
      <c r="EZ546" s="147"/>
      <c r="FA546" s="147"/>
      <c r="FB546" s="147"/>
      <c r="FC546" s="147"/>
      <c r="FD546" s="147"/>
      <c r="FE546" s="147"/>
      <c r="FF546" s="147"/>
      <c r="FG546" s="147"/>
      <c r="FH546" s="147"/>
      <c r="FI546" s="147"/>
      <c r="FJ546" s="147"/>
      <c r="FK546" s="147"/>
      <c r="FL546" s="147"/>
      <c r="FM546" s="147"/>
      <c r="FN546" s="147"/>
      <c r="FO546" s="147"/>
      <c r="FP546" s="147"/>
      <c r="FQ546" s="147"/>
      <c r="FR546" s="147"/>
      <c r="FS546" s="147"/>
      <c r="FT546" s="147"/>
      <c r="FU546" s="147"/>
      <c r="FV546" s="147"/>
      <c r="FW546" s="147"/>
      <c r="FX546" s="147"/>
      <c r="FY546" s="147"/>
      <c r="FZ546" s="147"/>
      <c r="GA546" s="147"/>
      <c r="GB546" s="147"/>
      <c r="GC546" s="147"/>
      <c r="GD546" s="147"/>
      <c r="GE546" s="147"/>
      <c r="GF546" s="147"/>
      <c r="GG546" s="147"/>
      <c r="GH546" s="147"/>
      <c r="GI546" s="147"/>
      <c r="GJ546" s="147"/>
      <c r="GK546" s="147"/>
      <c r="GL546" s="147"/>
      <c r="GM546" s="147"/>
      <c r="GN546" s="147"/>
      <c r="GO546" s="96"/>
    </row>
    <row r="547" spans="1:197" ht="18" hidden="1" customHeight="1">
      <c r="A547" s="339"/>
      <c r="B547" s="356"/>
      <c r="C547" s="357"/>
      <c r="D547" s="357"/>
      <c r="E547" s="346"/>
      <c r="F547" s="372"/>
      <c r="G547" s="342"/>
      <c r="H547" s="199">
        <v>6050</v>
      </c>
      <c r="I547" s="165" t="s">
        <v>31</v>
      </c>
      <c r="J547" s="160"/>
      <c r="K547" s="160"/>
      <c r="L547" s="155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350"/>
      <c r="X547" s="40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  <c r="BO547" s="147"/>
      <c r="BP547" s="147"/>
      <c r="BQ547" s="147"/>
      <c r="BR547" s="147"/>
      <c r="BS547" s="147"/>
      <c r="BT547" s="147"/>
      <c r="BU547" s="147"/>
      <c r="BV547" s="147"/>
      <c r="BW547" s="147"/>
      <c r="BX547" s="147"/>
      <c r="BY547" s="147"/>
      <c r="BZ547" s="147"/>
      <c r="CA547" s="147"/>
      <c r="CB547" s="147"/>
      <c r="CC547" s="147"/>
      <c r="CD547" s="147"/>
      <c r="CE547" s="147"/>
      <c r="CF547" s="147"/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/>
      <c r="CQ547" s="147"/>
      <c r="CR547" s="147"/>
      <c r="CS547" s="147"/>
      <c r="CT547" s="147"/>
      <c r="CU547" s="147"/>
      <c r="CV547" s="147"/>
      <c r="CW547" s="147"/>
      <c r="CX547" s="147"/>
      <c r="CY547" s="147"/>
      <c r="CZ547" s="147"/>
      <c r="DA547" s="147"/>
      <c r="DB547" s="147"/>
      <c r="DC547" s="147"/>
      <c r="DD547" s="147"/>
      <c r="DE547" s="147"/>
      <c r="DF547" s="147"/>
      <c r="DG547" s="147"/>
      <c r="DH547" s="147"/>
      <c r="DI547" s="147"/>
      <c r="DJ547" s="147"/>
      <c r="DK547" s="147"/>
      <c r="DL547" s="147"/>
      <c r="DM547" s="147"/>
      <c r="DN547" s="147"/>
      <c r="DO547" s="147"/>
      <c r="DP547" s="147"/>
      <c r="DQ547" s="147"/>
      <c r="DR547" s="147"/>
      <c r="DS547" s="147"/>
      <c r="DT547" s="147"/>
      <c r="DU547" s="147"/>
      <c r="DV547" s="147"/>
      <c r="DW547" s="147"/>
      <c r="DX547" s="147"/>
      <c r="DY547" s="147"/>
      <c r="DZ547" s="147"/>
      <c r="EA547" s="147"/>
      <c r="EB547" s="147"/>
      <c r="EC547" s="147"/>
      <c r="ED547" s="147"/>
      <c r="EE547" s="147"/>
      <c r="EF547" s="147"/>
      <c r="EG547" s="147"/>
      <c r="EH547" s="147"/>
      <c r="EI547" s="147"/>
      <c r="EJ547" s="147"/>
      <c r="EK547" s="147"/>
      <c r="EL547" s="147"/>
      <c r="EM547" s="147"/>
      <c r="EN547" s="147"/>
      <c r="EO547" s="147"/>
      <c r="EP547" s="147"/>
      <c r="EQ547" s="147"/>
      <c r="ER547" s="147"/>
      <c r="ES547" s="147"/>
      <c r="ET547" s="147"/>
      <c r="EU547" s="147"/>
      <c r="EV547" s="147"/>
      <c r="EW547" s="147"/>
      <c r="EX547" s="147"/>
      <c r="EY547" s="147"/>
      <c r="EZ547" s="147"/>
      <c r="FA547" s="147"/>
      <c r="FB547" s="147"/>
      <c r="FC547" s="147"/>
      <c r="FD547" s="147"/>
      <c r="FE547" s="147"/>
      <c r="FF547" s="147"/>
      <c r="FG547" s="147"/>
      <c r="FH547" s="147"/>
      <c r="FI547" s="147"/>
      <c r="FJ547" s="147"/>
      <c r="FK547" s="147"/>
      <c r="FL547" s="147"/>
      <c r="FM547" s="147"/>
      <c r="FN547" s="147"/>
      <c r="FO547" s="147"/>
      <c r="FP547" s="147"/>
      <c r="FQ547" s="147"/>
      <c r="FR547" s="147"/>
      <c r="FS547" s="147"/>
      <c r="FT547" s="147"/>
      <c r="FU547" s="147"/>
      <c r="FV547" s="147"/>
      <c r="FW547" s="147"/>
      <c r="FX547" s="147"/>
      <c r="FY547" s="147"/>
      <c r="FZ547" s="147"/>
      <c r="GA547" s="147"/>
      <c r="GB547" s="147"/>
      <c r="GC547" s="147"/>
      <c r="GD547" s="147"/>
      <c r="GE547" s="147"/>
      <c r="GF547" s="147"/>
      <c r="GG547" s="147"/>
      <c r="GH547" s="147"/>
      <c r="GI547" s="147"/>
      <c r="GJ547" s="147"/>
      <c r="GK547" s="147"/>
      <c r="GL547" s="147"/>
      <c r="GM547" s="147"/>
      <c r="GN547" s="147"/>
      <c r="GO547" s="96"/>
    </row>
    <row r="548" spans="1:197" ht="18" hidden="1" customHeight="1">
      <c r="A548" s="339"/>
      <c r="B548" s="356"/>
      <c r="C548" s="357"/>
      <c r="D548" s="357"/>
      <c r="E548" s="346"/>
      <c r="F548" s="372"/>
      <c r="G548" s="342"/>
      <c r="H548" s="199"/>
      <c r="I548" s="165" t="s">
        <v>30</v>
      </c>
      <c r="J548" s="160"/>
      <c r="K548" s="160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350"/>
      <c r="X548" s="40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  <c r="BO548" s="147"/>
      <c r="BP548" s="147"/>
      <c r="BQ548" s="147"/>
      <c r="BR548" s="147"/>
      <c r="BS548" s="147"/>
      <c r="BT548" s="147"/>
      <c r="BU548" s="147"/>
      <c r="BV548" s="147"/>
      <c r="BW548" s="147"/>
      <c r="BX548" s="147"/>
      <c r="BY548" s="147"/>
      <c r="BZ548" s="147"/>
      <c r="CA548" s="147"/>
      <c r="CB548" s="147"/>
      <c r="CC548" s="147"/>
      <c r="CD548" s="147"/>
      <c r="CE548" s="147"/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/>
      <c r="CQ548" s="147"/>
      <c r="CR548" s="147"/>
      <c r="CS548" s="147"/>
      <c r="CT548" s="147"/>
      <c r="CU548" s="147"/>
      <c r="CV548" s="147"/>
      <c r="CW548" s="147"/>
      <c r="CX548" s="147"/>
      <c r="CY548" s="147"/>
      <c r="CZ548" s="147"/>
      <c r="DA548" s="147"/>
      <c r="DB548" s="147"/>
      <c r="DC548" s="147"/>
      <c r="DD548" s="147"/>
      <c r="DE548" s="147"/>
      <c r="DF548" s="147"/>
      <c r="DG548" s="147"/>
      <c r="DH548" s="147"/>
      <c r="DI548" s="147"/>
      <c r="DJ548" s="147"/>
      <c r="DK548" s="147"/>
      <c r="DL548" s="147"/>
      <c r="DM548" s="147"/>
      <c r="DN548" s="147"/>
      <c r="DO548" s="147"/>
      <c r="DP548" s="147"/>
      <c r="DQ548" s="147"/>
      <c r="DR548" s="147"/>
      <c r="DS548" s="147"/>
      <c r="DT548" s="147"/>
      <c r="DU548" s="147"/>
      <c r="DV548" s="147"/>
      <c r="DW548" s="147"/>
      <c r="DX548" s="147"/>
      <c r="DY548" s="147"/>
      <c r="DZ548" s="147"/>
      <c r="EA548" s="147"/>
      <c r="EB548" s="147"/>
      <c r="EC548" s="147"/>
      <c r="ED548" s="147"/>
      <c r="EE548" s="147"/>
      <c r="EF548" s="147"/>
      <c r="EG548" s="147"/>
      <c r="EH548" s="147"/>
      <c r="EI548" s="147"/>
      <c r="EJ548" s="147"/>
      <c r="EK548" s="147"/>
      <c r="EL548" s="147"/>
      <c r="EM548" s="147"/>
      <c r="EN548" s="147"/>
      <c r="EO548" s="147"/>
      <c r="EP548" s="147"/>
      <c r="EQ548" s="147"/>
      <c r="ER548" s="147"/>
      <c r="ES548" s="147"/>
      <c r="ET548" s="147"/>
      <c r="EU548" s="147"/>
      <c r="EV548" s="147"/>
      <c r="EW548" s="147"/>
      <c r="EX548" s="147"/>
      <c r="EY548" s="147"/>
      <c r="EZ548" s="147"/>
      <c r="FA548" s="147"/>
      <c r="FB548" s="147"/>
      <c r="FC548" s="147"/>
      <c r="FD548" s="147"/>
      <c r="FE548" s="147"/>
      <c r="FF548" s="147"/>
      <c r="FG548" s="147"/>
      <c r="FH548" s="147"/>
      <c r="FI548" s="147"/>
      <c r="FJ548" s="147"/>
      <c r="FK548" s="147"/>
      <c r="FL548" s="147"/>
      <c r="FM548" s="147"/>
      <c r="FN548" s="147"/>
      <c r="FO548" s="147"/>
      <c r="FP548" s="147"/>
      <c r="FQ548" s="147"/>
      <c r="FR548" s="147"/>
      <c r="FS548" s="147"/>
      <c r="FT548" s="147"/>
      <c r="FU548" s="147"/>
      <c r="FV548" s="147"/>
      <c r="FW548" s="147"/>
      <c r="FX548" s="147"/>
      <c r="FY548" s="147"/>
      <c r="FZ548" s="147"/>
      <c r="GA548" s="147"/>
      <c r="GB548" s="147"/>
      <c r="GC548" s="147"/>
      <c r="GD548" s="147"/>
      <c r="GE548" s="147"/>
      <c r="GF548" s="147"/>
      <c r="GG548" s="147"/>
      <c r="GH548" s="147"/>
      <c r="GI548" s="147"/>
      <c r="GJ548" s="147"/>
      <c r="GK548" s="147"/>
      <c r="GL548" s="147"/>
      <c r="GM548" s="147"/>
      <c r="GN548" s="147"/>
      <c r="GO548" s="96"/>
    </row>
    <row r="549" spans="1:197" ht="18" hidden="1" customHeight="1">
      <c r="A549" s="339"/>
      <c r="B549" s="356"/>
      <c r="C549" s="357"/>
      <c r="D549" s="357"/>
      <c r="E549" s="346"/>
      <c r="F549" s="372"/>
      <c r="G549" s="342"/>
      <c r="H549" s="199"/>
      <c r="I549" s="165" t="s">
        <v>70</v>
      </c>
      <c r="J549" s="160"/>
      <c r="K549" s="160"/>
      <c r="L549" s="155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350"/>
      <c r="X549" s="40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  <c r="BO549" s="147"/>
      <c r="BP549" s="147"/>
      <c r="BQ549" s="147"/>
      <c r="BR549" s="147"/>
      <c r="BS549" s="147"/>
      <c r="BT549" s="147"/>
      <c r="BU549" s="147"/>
      <c r="BV549" s="147"/>
      <c r="BW549" s="147"/>
      <c r="BX549" s="147"/>
      <c r="BY549" s="147"/>
      <c r="BZ549" s="147"/>
      <c r="CA549" s="147"/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/>
      <c r="CQ549" s="147"/>
      <c r="CR549" s="147"/>
      <c r="CS549" s="147"/>
      <c r="CT549" s="147"/>
      <c r="CU549" s="147"/>
      <c r="CV549" s="147"/>
      <c r="CW549" s="147"/>
      <c r="CX549" s="147"/>
      <c r="CY549" s="147"/>
      <c r="CZ549" s="147"/>
      <c r="DA549" s="147"/>
      <c r="DB549" s="147"/>
      <c r="DC549" s="147"/>
      <c r="DD549" s="147"/>
      <c r="DE549" s="147"/>
      <c r="DF549" s="147"/>
      <c r="DG549" s="147"/>
      <c r="DH549" s="147"/>
      <c r="DI549" s="147"/>
      <c r="DJ549" s="147"/>
      <c r="DK549" s="147"/>
      <c r="DL549" s="147"/>
      <c r="DM549" s="147"/>
      <c r="DN549" s="147"/>
      <c r="DO549" s="147"/>
      <c r="DP549" s="147"/>
      <c r="DQ549" s="147"/>
      <c r="DR549" s="147"/>
      <c r="DS549" s="147"/>
      <c r="DT549" s="147"/>
      <c r="DU549" s="147"/>
      <c r="DV549" s="147"/>
      <c r="DW549" s="147"/>
      <c r="DX549" s="147"/>
      <c r="DY549" s="147"/>
      <c r="DZ549" s="147"/>
      <c r="EA549" s="147"/>
      <c r="EB549" s="147"/>
      <c r="EC549" s="147"/>
      <c r="ED549" s="147"/>
      <c r="EE549" s="147"/>
      <c r="EF549" s="147"/>
      <c r="EG549" s="147"/>
      <c r="EH549" s="147"/>
      <c r="EI549" s="147"/>
      <c r="EJ549" s="147"/>
      <c r="EK549" s="147"/>
      <c r="EL549" s="147"/>
      <c r="EM549" s="147"/>
      <c r="EN549" s="147"/>
      <c r="EO549" s="147"/>
      <c r="EP549" s="147"/>
      <c r="EQ549" s="147"/>
      <c r="ER549" s="147"/>
      <c r="ES549" s="147"/>
      <c r="ET549" s="147"/>
      <c r="EU549" s="147"/>
      <c r="EV549" s="147"/>
      <c r="EW549" s="147"/>
      <c r="EX549" s="147"/>
      <c r="EY549" s="147"/>
      <c r="EZ549" s="147"/>
      <c r="FA549" s="147"/>
      <c r="FB549" s="147"/>
      <c r="FC549" s="147"/>
      <c r="FD549" s="147"/>
      <c r="FE549" s="147"/>
      <c r="FF549" s="147"/>
      <c r="FG549" s="147"/>
      <c r="FH549" s="147"/>
      <c r="FI549" s="147"/>
      <c r="FJ549" s="147"/>
      <c r="FK549" s="147"/>
      <c r="FL549" s="147"/>
      <c r="FM549" s="147"/>
      <c r="FN549" s="147"/>
      <c r="FO549" s="147"/>
      <c r="FP549" s="147"/>
      <c r="FQ549" s="147"/>
      <c r="FR549" s="147"/>
      <c r="FS549" s="147"/>
      <c r="FT549" s="147"/>
      <c r="FU549" s="147"/>
      <c r="FV549" s="147"/>
      <c r="FW549" s="147"/>
      <c r="FX549" s="147"/>
      <c r="FY549" s="147"/>
      <c r="FZ549" s="147"/>
      <c r="GA549" s="147"/>
      <c r="GB549" s="147"/>
      <c r="GC549" s="147"/>
      <c r="GD549" s="147"/>
      <c r="GE549" s="147"/>
      <c r="GF549" s="147"/>
      <c r="GG549" s="147"/>
      <c r="GH549" s="147"/>
      <c r="GI549" s="147"/>
      <c r="GJ549" s="147"/>
      <c r="GK549" s="147"/>
      <c r="GL549" s="147"/>
      <c r="GM549" s="147"/>
      <c r="GN549" s="147"/>
      <c r="GO549" s="96"/>
    </row>
    <row r="550" spans="1:197" ht="15.75" hidden="1" customHeight="1">
      <c r="A550" s="339"/>
      <c r="B550" s="356"/>
      <c r="C550" s="357"/>
      <c r="D550" s="357"/>
      <c r="E550" s="346"/>
      <c r="F550" s="372"/>
      <c r="G550" s="342"/>
      <c r="H550" s="199"/>
      <c r="I550" s="159" t="s">
        <v>26</v>
      </c>
      <c r="J550" s="160"/>
      <c r="K550" s="160"/>
      <c r="L550" s="160">
        <f t="shared" ref="L550:O550" si="152">SUM(L546:L549)</f>
        <v>0</v>
      </c>
      <c r="M550" s="160">
        <f t="shared" si="152"/>
        <v>0</v>
      </c>
      <c r="N550" s="160">
        <f t="shared" si="152"/>
        <v>0</v>
      </c>
      <c r="O550" s="160">
        <f t="shared" si="152"/>
        <v>0</v>
      </c>
      <c r="P550" s="160"/>
      <c r="Q550" s="160"/>
      <c r="R550" s="160"/>
      <c r="S550" s="160"/>
      <c r="T550" s="160"/>
      <c r="U550" s="160"/>
      <c r="V550" s="160"/>
      <c r="W550" s="350"/>
      <c r="X550" s="40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  <c r="BO550" s="147"/>
      <c r="BP550" s="147"/>
      <c r="BQ550" s="147"/>
      <c r="BR550" s="147"/>
      <c r="BS550" s="147"/>
      <c r="BT550" s="147"/>
      <c r="BU550" s="147"/>
      <c r="BV550" s="147"/>
      <c r="BW550" s="147"/>
      <c r="BX550" s="147"/>
      <c r="BY550" s="147"/>
      <c r="BZ550" s="147"/>
      <c r="CA550" s="147"/>
      <c r="CB550" s="147"/>
      <c r="CC550" s="147"/>
      <c r="CD550" s="147"/>
      <c r="CE550" s="147"/>
      <c r="CF550" s="147"/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/>
      <c r="CQ550" s="147"/>
      <c r="CR550" s="147"/>
      <c r="CS550" s="147"/>
      <c r="CT550" s="147"/>
      <c r="CU550" s="147"/>
      <c r="CV550" s="147"/>
      <c r="CW550" s="147"/>
      <c r="CX550" s="147"/>
      <c r="CY550" s="147"/>
      <c r="CZ550" s="147"/>
      <c r="DA550" s="147"/>
      <c r="DB550" s="147"/>
      <c r="DC550" s="147"/>
      <c r="DD550" s="147"/>
      <c r="DE550" s="147"/>
      <c r="DF550" s="147"/>
      <c r="DG550" s="147"/>
      <c r="DH550" s="147"/>
      <c r="DI550" s="147"/>
      <c r="DJ550" s="147"/>
      <c r="DK550" s="147"/>
      <c r="DL550" s="147"/>
      <c r="DM550" s="147"/>
      <c r="DN550" s="147"/>
      <c r="DO550" s="147"/>
      <c r="DP550" s="147"/>
      <c r="DQ550" s="147"/>
      <c r="DR550" s="147"/>
      <c r="DS550" s="147"/>
      <c r="DT550" s="147"/>
      <c r="DU550" s="147"/>
      <c r="DV550" s="147"/>
      <c r="DW550" s="147"/>
      <c r="DX550" s="147"/>
      <c r="DY550" s="147"/>
      <c r="DZ550" s="147"/>
      <c r="EA550" s="147"/>
      <c r="EB550" s="147"/>
      <c r="EC550" s="147"/>
      <c r="ED550" s="147"/>
      <c r="EE550" s="147"/>
      <c r="EF550" s="147"/>
      <c r="EG550" s="147"/>
      <c r="EH550" s="147"/>
      <c r="EI550" s="147"/>
      <c r="EJ550" s="147"/>
      <c r="EK550" s="147"/>
      <c r="EL550" s="147"/>
      <c r="EM550" s="147"/>
      <c r="EN550" s="147"/>
      <c r="EO550" s="147"/>
      <c r="EP550" s="147"/>
      <c r="EQ550" s="147"/>
      <c r="ER550" s="147"/>
      <c r="ES550" s="147"/>
      <c r="ET550" s="147"/>
      <c r="EU550" s="147"/>
      <c r="EV550" s="147"/>
      <c r="EW550" s="147"/>
      <c r="EX550" s="147"/>
      <c r="EY550" s="147"/>
      <c r="EZ550" s="147"/>
      <c r="FA550" s="147"/>
      <c r="FB550" s="147"/>
      <c r="FC550" s="147"/>
      <c r="FD550" s="147"/>
      <c r="FE550" s="147"/>
      <c r="FF550" s="147"/>
      <c r="FG550" s="147"/>
      <c r="FH550" s="147"/>
      <c r="FI550" s="147"/>
      <c r="FJ550" s="147"/>
      <c r="FK550" s="147"/>
      <c r="FL550" s="147"/>
      <c r="FM550" s="147"/>
      <c r="FN550" s="147"/>
      <c r="FO550" s="147"/>
      <c r="FP550" s="147"/>
      <c r="FQ550" s="147"/>
      <c r="FR550" s="147"/>
      <c r="FS550" s="147"/>
      <c r="FT550" s="147"/>
      <c r="FU550" s="147"/>
      <c r="FV550" s="147"/>
      <c r="FW550" s="147"/>
      <c r="FX550" s="147"/>
      <c r="FY550" s="147"/>
      <c r="FZ550" s="147"/>
      <c r="GA550" s="147"/>
      <c r="GB550" s="147"/>
      <c r="GC550" s="147"/>
      <c r="GD550" s="147"/>
      <c r="GE550" s="147"/>
      <c r="GF550" s="147"/>
      <c r="GG550" s="147"/>
      <c r="GH550" s="147"/>
      <c r="GI550" s="147"/>
      <c r="GJ550" s="147"/>
      <c r="GK550" s="147"/>
      <c r="GL550" s="147"/>
      <c r="GM550" s="147"/>
      <c r="GN550" s="147"/>
      <c r="GO550" s="96"/>
    </row>
    <row r="551" spans="1:197" ht="18" hidden="1" customHeight="1">
      <c r="A551" s="339">
        <v>57</v>
      </c>
      <c r="B551" s="355" t="s">
        <v>157</v>
      </c>
      <c r="C551" s="357">
        <v>2021</v>
      </c>
      <c r="D551" s="357">
        <v>2022</v>
      </c>
      <c r="E551" s="346" t="s">
        <v>251</v>
      </c>
      <c r="F551" s="372">
        <v>0</v>
      </c>
      <c r="G551" s="342">
        <v>60095</v>
      </c>
      <c r="H551" s="199">
        <v>6050</v>
      </c>
      <c r="I551" s="182" t="s">
        <v>28</v>
      </c>
      <c r="J551" s="160"/>
      <c r="K551" s="160"/>
      <c r="L551" s="155"/>
      <c r="M551" s="155"/>
      <c r="N551" s="155"/>
      <c r="O551" s="186"/>
      <c r="P551" s="186"/>
      <c r="Q551" s="186"/>
      <c r="R551" s="186"/>
      <c r="S551" s="186"/>
      <c r="T551" s="186"/>
      <c r="U551" s="186"/>
      <c r="V551" s="186"/>
      <c r="W551" s="350">
        <f>SUM(L555:V555)</f>
        <v>0</v>
      </c>
      <c r="X551" s="40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/>
      <c r="CB551" s="147"/>
      <c r="CC551" s="147"/>
      <c r="CD551" s="147"/>
      <c r="CE551" s="147"/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/>
      <c r="CQ551" s="147"/>
      <c r="CR551" s="147"/>
      <c r="CS551" s="147"/>
      <c r="CT551" s="147"/>
      <c r="CU551" s="147"/>
      <c r="CV551" s="147"/>
      <c r="CW551" s="147"/>
      <c r="CX551" s="147"/>
      <c r="CY551" s="147"/>
      <c r="CZ551" s="147"/>
      <c r="DA551" s="147"/>
      <c r="DB551" s="147"/>
      <c r="DC551" s="147"/>
      <c r="DD551" s="147"/>
      <c r="DE551" s="147"/>
      <c r="DF551" s="147"/>
      <c r="DG551" s="147"/>
      <c r="DH551" s="147"/>
      <c r="DI551" s="147"/>
      <c r="DJ551" s="147"/>
      <c r="DK551" s="147"/>
      <c r="DL551" s="147"/>
      <c r="DM551" s="147"/>
      <c r="DN551" s="147"/>
      <c r="DO551" s="147"/>
      <c r="DP551" s="147"/>
      <c r="DQ551" s="147"/>
      <c r="DR551" s="147"/>
      <c r="DS551" s="147"/>
      <c r="DT551" s="147"/>
      <c r="DU551" s="147"/>
      <c r="DV551" s="147"/>
      <c r="DW551" s="147"/>
      <c r="DX551" s="147"/>
      <c r="DY551" s="147"/>
      <c r="DZ551" s="147"/>
      <c r="EA551" s="147"/>
      <c r="EB551" s="147"/>
      <c r="EC551" s="147"/>
      <c r="ED551" s="147"/>
      <c r="EE551" s="147"/>
      <c r="EF551" s="147"/>
      <c r="EG551" s="147"/>
      <c r="EH551" s="147"/>
      <c r="EI551" s="147"/>
      <c r="EJ551" s="147"/>
      <c r="EK551" s="147"/>
      <c r="EL551" s="147"/>
      <c r="EM551" s="147"/>
      <c r="EN551" s="147"/>
      <c r="EO551" s="147"/>
      <c r="EP551" s="147"/>
      <c r="EQ551" s="147"/>
      <c r="ER551" s="147"/>
      <c r="ES551" s="147"/>
      <c r="ET551" s="147"/>
      <c r="EU551" s="147"/>
      <c r="EV551" s="147"/>
      <c r="EW551" s="147"/>
      <c r="EX551" s="147"/>
      <c r="EY551" s="147"/>
      <c r="EZ551" s="147"/>
      <c r="FA551" s="147"/>
      <c r="FB551" s="147"/>
      <c r="FC551" s="147"/>
      <c r="FD551" s="147"/>
      <c r="FE551" s="147"/>
      <c r="FF551" s="147"/>
      <c r="FG551" s="147"/>
      <c r="FH551" s="147"/>
      <c r="FI551" s="147"/>
      <c r="FJ551" s="147"/>
      <c r="FK551" s="147"/>
      <c r="FL551" s="147"/>
      <c r="FM551" s="147"/>
      <c r="FN551" s="147"/>
      <c r="FO551" s="147"/>
      <c r="FP551" s="147"/>
      <c r="FQ551" s="147"/>
      <c r="FR551" s="147"/>
      <c r="FS551" s="147"/>
      <c r="FT551" s="147"/>
      <c r="FU551" s="147"/>
      <c r="FV551" s="147"/>
      <c r="FW551" s="147"/>
      <c r="FX551" s="147"/>
      <c r="FY551" s="147"/>
      <c r="FZ551" s="147"/>
      <c r="GA551" s="147"/>
      <c r="GB551" s="147"/>
      <c r="GC551" s="147"/>
      <c r="GD551" s="147"/>
      <c r="GE551" s="147"/>
      <c r="GF551" s="147"/>
      <c r="GG551" s="147"/>
      <c r="GH551" s="147"/>
      <c r="GI551" s="147"/>
      <c r="GJ551" s="147"/>
      <c r="GK551" s="147"/>
      <c r="GL551" s="147"/>
      <c r="GM551" s="147"/>
      <c r="GN551" s="147"/>
      <c r="GO551" s="96"/>
    </row>
    <row r="552" spans="1:197" ht="18" hidden="1" customHeight="1">
      <c r="A552" s="339"/>
      <c r="B552" s="356"/>
      <c r="C552" s="357"/>
      <c r="D552" s="357"/>
      <c r="E552" s="346"/>
      <c r="F552" s="372"/>
      <c r="G552" s="342"/>
      <c r="H552" s="199"/>
      <c r="I552" s="165" t="s">
        <v>31</v>
      </c>
      <c r="J552" s="160"/>
      <c r="K552" s="160"/>
      <c r="L552" s="155"/>
      <c r="M552" s="186"/>
      <c r="N552" s="186"/>
      <c r="O552" s="186"/>
      <c r="P552" s="186"/>
      <c r="Q552" s="186"/>
      <c r="R552" s="186"/>
      <c r="S552" s="186"/>
      <c r="T552" s="186"/>
      <c r="U552" s="186"/>
      <c r="V552" s="186"/>
      <c r="W552" s="350"/>
      <c r="X552" s="40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47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/>
      <c r="CQ552" s="147"/>
      <c r="CR552" s="147"/>
      <c r="CS552" s="147"/>
      <c r="CT552" s="147"/>
      <c r="CU552" s="147"/>
      <c r="CV552" s="147"/>
      <c r="CW552" s="147"/>
      <c r="CX552" s="147"/>
      <c r="CY552" s="147"/>
      <c r="CZ552" s="147"/>
      <c r="DA552" s="147"/>
      <c r="DB552" s="147"/>
      <c r="DC552" s="147"/>
      <c r="DD552" s="147"/>
      <c r="DE552" s="147"/>
      <c r="DF552" s="147"/>
      <c r="DG552" s="147"/>
      <c r="DH552" s="147"/>
      <c r="DI552" s="147"/>
      <c r="DJ552" s="147"/>
      <c r="DK552" s="147"/>
      <c r="DL552" s="147"/>
      <c r="DM552" s="147"/>
      <c r="DN552" s="147"/>
      <c r="DO552" s="147"/>
      <c r="DP552" s="147"/>
      <c r="DQ552" s="147"/>
      <c r="DR552" s="147"/>
      <c r="DS552" s="147"/>
      <c r="DT552" s="147"/>
      <c r="DU552" s="147"/>
      <c r="DV552" s="147"/>
      <c r="DW552" s="147"/>
      <c r="DX552" s="147"/>
      <c r="DY552" s="147"/>
      <c r="DZ552" s="147"/>
      <c r="EA552" s="147"/>
      <c r="EB552" s="147"/>
      <c r="EC552" s="147"/>
      <c r="ED552" s="147"/>
      <c r="EE552" s="147"/>
      <c r="EF552" s="147"/>
      <c r="EG552" s="147"/>
      <c r="EH552" s="147"/>
      <c r="EI552" s="147"/>
      <c r="EJ552" s="147"/>
      <c r="EK552" s="147"/>
      <c r="EL552" s="147"/>
      <c r="EM552" s="147"/>
      <c r="EN552" s="147"/>
      <c r="EO552" s="147"/>
      <c r="EP552" s="147"/>
      <c r="EQ552" s="147"/>
      <c r="ER552" s="147"/>
      <c r="ES552" s="147"/>
      <c r="ET552" s="147"/>
      <c r="EU552" s="147"/>
      <c r="EV552" s="147"/>
      <c r="EW552" s="147"/>
      <c r="EX552" s="147"/>
      <c r="EY552" s="147"/>
      <c r="EZ552" s="147"/>
      <c r="FA552" s="147"/>
      <c r="FB552" s="147"/>
      <c r="FC552" s="147"/>
      <c r="FD552" s="147"/>
      <c r="FE552" s="147"/>
      <c r="FF552" s="147"/>
      <c r="FG552" s="147"/>
      <c r="FH552" s="147"/>
      <c r="FI552" s="147"/>
      <c r="FJ552" s="147"/>
      <c r="FK552" s="147"/>
      <c r="FL552" s="147"/>
      <c r="FM552" s="147"/>
      <c r="FN552" s="147"/>
      <c r="FO552" s="147"/>
      <c r="FP552" s="147"/>
      <c r="FQ552" s="147"/>
      <c r="FR552" s="147"/>
      <c r="FS552" s="147"/>
      <c r="FT552" s="147"/>
      <c r="FU552" s="147"/>
      <c r="FV552" s="147"/>
      <c r="FW552" s="147"/>
      <c r="FX552" s="147"/>
      <c r="FY552" s="147"/>
      <c r="FZ552" s="147"/>
      <c r="GA552" s="147"/>
      <c r="GB552" s="147"/>
      <c r="GC552" s="147"/>
      <c r="GD552" s="147"/>
      <c r="GE552" s="147"/>
      <c r="GF552" s="147"/>
      <c r="GG552" s="147"/>
      <c r="GH552" s="147"/>
      <c r="GI552" s="147"/>
      <c r="GJ552" s="147"/>
      <c r="GK552" s="147"/>
      <c r="GL552" s="147"/>
      <c r="GM552" s="147"/>
      <c r="GN552" s="147"/>
      <c r="GO552" s="96"/>
    </row>
    <row r="553" spans="1:197" ht="18" hidden="1" customHeight="1">
      <c r="A553" s="339"/>
      <c r="B553" s="356"/>
      <c r="C553" s="357"/>
      <c r="D553" s="357"/>
      <c r="E553" s="346"/>
      <c r="F553" s="372"/>
      <c r="G553" s="342"/>
      <c r="H553" s="199"/>
      <c r="I553" s="165" t="s">
        <v>30</v>
      </c>
      <c r="J553" s="160"/>
      <c r="K553" s="160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  <c r="V553" s="186"/>
      <c r="W553" s="350"/>
      <c r="X553" s="40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47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  <c r="CQ553" s="147"/>
      <c r="CR553" s="147"/>
      <c r="CS553" s="147"/>
      <c r="CT553" s="147"/>
      <c r="CU553" s="147"/>
      <c r="CV553" s="147"/>
      <c r="CW553" s="147"/>
      <c r="CX553" s="147"/>
      <c r="CY553" s="147"/>
      <c r="CZ553" s="147"/>
      <c r="DA553" s="147"/>
      <c r="DB553" s="147"/>
      <c r="DC553" s="147"/>
      <c r="DD553" s="147"/>
      <c r="DE553" s="147"/>
      <c r="DF553" s="147"/>
      <c r="DG553" s="147"/>
      <c r="DH553" s="147"/>
      <c r="DI553" s="147"/>
      <c r="DJ553" s="147"/>
      <c r="DK553" s="147"/>
      <c r="DL553" s="147"/>
      <c r="DM553" s="147"/>
      <c r="DN553" s="147"/>
      <c r="DO553" s="147"/>
      <c r="DP553" s="147"/>
      <c r="DQ553" s="147"/>
      <c r="DR553" s="147"/>
      <c r="DS553" s="147"/>
      <c r="DT553" s="147"/>
      <c r="DU553" s="147"/>
      <c r="DV553" s="147"/>
      <c r="DW553" s="147"/>
      <c r="DX553" s="147"/>
      <c r="DY553" s="147"/>
      <c r="DZ553" s="147"/>
      <c r="EA553" s="147"/>
      <c r="EB553" s="147"/>
      <c r="EC553" s="147"/>
      <c r="ED553" s="147"/>
      <c r="EE553" s="147"/>
      <c r="EF553" s="147"/>
      <c r="EG553" s="147"/>
      <c r="EH553" s="147"/>
      <c r="EI553" s="147"/>
      <c r="EJ553" s="147"/>
      <c r="EK553" s="147"/>
      <c r="EL553" s="147"/>
      <c r="EM553" s="147"/>
      <c r="EN553" s="147"/>
      <c r="EO553" s="147"/>
      <c r="EP553" s="147"/>
      <c r="EQ553" s="147"/>
      <c r="ER553" s="147"/>
      <c r="ES553" s="147"/>
      <c r="ET553" s="147"/>
      <c r="EU553" s="147"/>
      <c r="EV553" s="147"/>
      <c r="EW553" s="147"/>
      <c r="EX553" s="147"/>
      <c r="EY553" s="147"/>
      <c r="EZ553" s="147"/>
      <c r="FA553" s="147"/>
      <c r="FB553" s="147"/>
      <c r="FC553" s="147"/>
      <c r="FD553" s="147"/>
      <c r="FE553" s="147"/>
      <c r="FF553" s="147"/>
      <c r="FG553" s="147"/>
      <c r="FH553" s="147"/>
      <c r="FI553" s="147"/>
      <c r="FJ553" s="147"/>
      <c r="FK553" s="147"/>
      <c r="FL553" s="147"/>
      <c r="FM553" s="147"/>
      <c r="FN553" s="147"/>
      <c r="FO553" s="147"/>
      <c r="FP553" s="147"/>
      <c r="FQ553" s="147"/>
      <c r="FR553" s="147"/>
      <c r="FS553" s="147"/>
      <c r="FT553" s="147"/>
      <c r="FU553" s="147"/>
      <c r="FV553" s="147"/>
      <c r="FW553" s="147"/>
      <c r="FX553" s="147"/>
      <c r="FY553" s="147"/>
      <c r="FZ553" s="147"/>
      <c r="GA553" s="147"/>
      <c r="GB553" s="147"/>
      <c r="GC553" s="147"/>
      <c r="GD553" s="147"/>
      <c r="GE553" s="147"/>
      <c r="GF553" s="147"/>
      <c r="GG553" s="147"/>
      <c r="GH553" s="147"/>
      <c r="GI553" s="147"/>
      <c r="GJ553" s="147"/>
      <c r="GK553" s="147"/>
      <c r="GL553" s="147"/>
      <c r="GM553" s="147"/>
      <c r="GN553" s="147"/>
      <c r="GO553" s="96"/>
    </row>
    <row r="554" spans="1:197" ht="18" hidden="1" customHeight="1">
      <c r="A554" s="339"/>
      <c r="B554" s="356"/>
      <c r="C554" s="357"/>
      <c r="D554" s="357"/>
      <c r="E554" s="346"/>
      <c r="F554" s="372"/>
      <c r="G554" s="342"/>
      <c r="H554" s="199"/>
      <c r="I554" s="165" t="s">
        <v>70</v>
      </c>
      <c r="J554" s="160"/>
      <c r="K554" s="160"/>
      <c r="L554" s="155"/>
      <c r="M554" s="186"/>
      <c r="N554" s="186"/>
      <c r="O554" s="186"/>
      <c r="P554" s="186"/>
      <c r="Q554" s="186"/>
      <c r="R554" s="186"/>
      <c r="S554" s="186"/>
      <c r="T554" s="186"/>
      <c r="U554" s="186"/>
      <c r="V554" s="186"/>
      <c r="W554" s="350"/>
      <c r="X554" s="40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47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  <c r="CQ554" s="147"/>
      <c r="CR554" s="147"/>
      <c r="CS554" s="147"/>
      <c r="CT554" s="147"/>
      <c r="CU554" s="147"/>
      <c r="CV554" s="147"/>
      <c r="CW554" s="147"/>
      <c r="CX554" s="147"/>
      <c r="CY554" s="147"/>
      <c r="CZ554" s="147"/>
      <c r="DA554" s="147"/>
      <c r="DB554" s="147"/>
      <c r="DC554" s="147"/>
      <c r="DD554" s="147"/>
      <c r="DE554" s="147"/>
      <c r="DF554" s="147"/>
      <c r="DG554" s="147"/>
      <c r="DH554" s="147"/>
      <c r="DI554" s="147"/>
      <c r="DJ554" s="147"/>
      <c r="DK554" s="147"/>
      <c r="DL554" s="147"/>
      <c r="DM554" s="147"/>
      <c r="DN554" s="147"/>
      <c r="DO554" s="147"/>
      <c r="DP554" s="147"/>
      <c r="DQ554" s="147"/>
      <c r="DR554" s="147"/>
      <c r="DS554" s="147"/>
      <c r="DT554" s="147"/>
      <c r="DU554" s="147"/>
      <c r="DV554" s="147"/>
      <c r="DW554" s="147"/>
      <c r="DX554" s="147"/>
      <c r="DY554" s="147"/>
      <c r="DZ554" s="147"/>
      <c r="EA554" s="147"/>
      <c r="EB554" s="147"/>
      <c r="EC554" s="147"/>
      <c r="ED554" s="147"/>
      <c r="EE554" s="147"/>
      <c r="EF554" s="147"/>
      <c r="EG554" s="147"/>
      <c r="EH554" s="147"/>
      <c r="EI554" s="147"/>
      <c r="EJ554" s="147"/>
      <c r="EK554" s="147"/>
      <c r="EL554" s="147"/>
      <c r="EM554" s="147"/>
      <c r="EN554" s="147"/>
      <c r="EO554" s="147"/>
      <c r="EP554" s="147"/>
      <c r="EQ554" s="147"/>
      <c r="ER554" s="147"/>
      <c r="ES554" s="147"/>
      <c r="ET554" s="147"/>
      <c r="EU554" s="147"/>
      <c r="EV554" s="147"/>
      <c r="EW554" s="147"/>
      <c r="EX554" s="147"/>
      <c r="EY554" s="147"/>
      <c r="EZ554" s="147"/>
      <c r="FA554" s="147"/>
      <c r="FB554" s="147"/>
      <c r="FC554" s="147"/>
      <c r="FD554" s="147"/>
      <c r="FE554" s="147"/>
      <c r="FF554" s="147"/>
      <c r="FG554" s="147"/>
      <c r="FH554" s="147"/>
      <c r="FI554" s="147"/>
      <c r="FJ554" s="147"/>
      <c r="FK554" s="147"/>
      <c r="FL554" s="147"/>
      <c r="FM554" s="147"/>
      <c r="FN554" s="147"/>
      <c r="FO554" s="147"/>
      <c r="FP554" s="147"/>
      <c r="FQ554" s="147"/>
      <c r="FR554" s="147"/>
      <c r="FS554" s="147"/>
      <c r="FT554" s="147"/>
      <c r="FU554" s="147"/>
      <c r="FV554" s="147"/>
      <c r="FW554" s="147"/>
      <c r="FX554" s="147"/>
      <c r="FY554" s="147"/>
      <c r="FZ554" s="147"/>
      <c r="GA554" s="147"/>
      <c r="GB554" s="147"/>
      <c r="GC554" s="147"/>
      <c r="GD554" s="147"/>
      <c r="GE554" s="147"/>
      <c r="GF554" s="147"/>
      <c r="GG554" s="147"/>
      <c r="GH554" s="147"/>
      <c r="GI554" s="147"/>
      <c r="GJ554" s="147"/>
      <c r="GK554" s="147"/>
      <c r="GL554" s="147"/>
      <c r="GM554" s="147"/>
      <c r="GN554" s="147"/>
      <c r="GO554" s="96"/>
    </row>
    <row r="555" spans="1:197" ht="21" hidden="1" customHeight="1">
      <c r="A555" s="339"/>
      <c r="B555" s="356"/>
      <c r="C555" s="357"/>
      <c r="D555" s="357"/>
      <c r="E555" s="346"/>
      <c r="F555" s="372"/>
      <c r="G555" s="342"/>
      <c r="H555" s="199"/>
      <c r="I555" s="159" t="s">
        <v>26</v>
      </c>
      <c r="J555" s="160"/>
      <c r="K555" s="160"/>
      <c r="L555" s="160">
        <f t="shared" ref="L555:O555" si="153">SUM(L551:L554)</f>
        <v>0</v>
      </c>
      <c r="M555" s="160">
        <f t="shared" si="153"/>
        <v>0</v>
      </c>
      <c r="N555" s="160">
        <f t="shared" si="153"/>
        <v>0</v>
      </c>
      <c r="O555" s="160">
        <f t="shared" si="153"/>
        <v>0</v>
      </c>
      <c r="P555" s="160"/>
      <c r="Q555" s="160"/>
      <c r="R555" s="160"/>
      <c r="S555" s="160"/>
      <c r="T555" s="160"/>
      <c r="U555" s="160"/>
      <c r="V555" s="160"/>
      <c r="W555" s="350"/>
      <c r="X555" s="40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47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  <c r="CQ555" s="147"/>
      <c r="CR555" s="147"/>
      <c r="CS555" s="147"/>
      <c r="CT555" s="147"/>
      <c r="CU555" s="147"/>
      <c r="CV555" s="147"/>
      <c r="CW555" s="147"/>
      <c r="CX555" s="147"/>
      <c r="CY555" s="147"/>
      <c r="CZ555" s="147"/>
      <c r="DA555" s="147"/>
      <c r="DB555" s="147"/>
      <c r="DC555" s="147"/>
      <c r="DD555" s="147"/>
      <c r="DE555" s="147"/>
      <c r="DF555" s="147"/>
      <c r="DG555" s="147"/>
      <c r="DH555" s="147"/>
      <c r="DI555" s="147"/>
      <c r="DJ555" s="147"/>
      <c r="DK555" s="147"/>
      <c r="DL555" s="147"/>
      <c r="DM555" s="147"/>
      <c r="DN555" s="147"/>
      <c r="DO555" s="147"/>
      <c r="DP555" s="147"/>
      <c r="DQ555" s="147"/>
      <c r="DR555" s="147"/>
      <c r="DS555" s="147"/>
      <c r="DT555" s="147"/>
      <c r="DU555" s="147"/>
      <c r="DV555" s="147"/>
      <c r="DW555" s="147"/>
      <c r="DX555" s="147"/>
      <c r="DY555" s="147"/>
      <c r="DZ555" s="147"/>
      <c r="EA555" s="147"/>
      <c r="EB555" s="147"/>
      <c r="EC555" s="147"/>
      <c r="ED555" s="147"/>
      <c r="EE555" s="147"/>
      <c r="EF555" s="147"/>
      <c r="EG555" s="147"/>
      <c r="EH555" s="147"/>
      <c r="EI555" s="147"/>
      <c r="EJ555" s="147"/>
      <c r="EK555" s="147"/>
      <c r="EL555" s="147"/>
      <c r="EM555" s="147"/>
      <c r="EN555" s="147"/>
      <c r="EO555" s="147"/>
      <c r="EP555" s="147"/>
      <c r="EQ555" s="147"/>
      <c r="ER555" s="147"/>
      <c r="ES555" s="147"/>
      <c r="ET555" s="147"/>
      <c r="EU555" s="147"/>
      <c r="EV555" s="147"/>
      <c r="EW555" s="147"/>
      <c r="EX555" s="147"/>
      <c r="EY555" s="147"/>
      <c r="EZ555" s="147"/>
      <c r="FA555" s="147"/>
      <c r="FB555" s="147"/>
      <c r="FC555" s="147"/>
      <c r="FD555" s="147"/>
      <c r="FE555" s="147"/>
      <c r="FF555" s="147"/>
      <c r="FG555" s="147"/>
      <c r="FH555" s="147"/>
      <c r="FI555" s="147"/>
      <c r="FJ555" s="147"/>
      <c r="FK555" s="147"/>
      <c r="FL555" s="147"/>
      <c r="FM555" s="147"/>
      <c r="FN555" s="147"/>
      <c r="FO555" s="147"/>
      <c r="FP555" s="147"/>
      <c r="FQ555" s="147"/>
      <c r="FR555" s="147"/>
      <c r="FS555" s="147"/>
      <c r="FT555" s="147"/>
      <c r="FU555" s="147"/>
      <c r="FV555" s="147"/>
      <c r="FW555" s="147"/>
      <c r="FX555" s="147"/>
      <c r="FY555" s="147"/>
      <c r="FZ555" s="147"/>
      <c r="GA555" s="147"/>
      <c r="GB555" s="147"/>
      <c r="GC555" s="147"/>
      <c r="GD555" s="147"/>
      <c r="GE555" s="147"/>
      <c r="GF555" s="147"/>
      <c r="GG555" s="147"/>
      <c r="GH555" s="147"/>
      <c r="GI555" s="147"/>
      <c r="GJ555" s="147"/>
      <c r="GK555" s="147"/>
      <c r="GL555" s="147"/>
      <c r="GM555" s="147"/>
      <c r="GN555" s="147"/>
      <c r="GO555" s="96"/>
    </row>
    <row r="556" spans="1:197" ht="15.75" hidden="1" customHeight="1">
      <c r="A556" s="339">
        <v>41</v>
      </c>
      <c r="B556" s="363" t="s">
        <v>186</v>
      </c>
      <c r="C556" s="451">
        <v>2022</v>
      </c>
      <c r="D556" s="451">
        <v>2024</v>
      </c>
      <c r="E556" s="346" t="s">
        <v>251</v>
      </c>
      <c r="F556" s="379">
        <f>W556</f>
        <v>0</v>
      </c>
      <c r="G556" s="497">
        <v>60016</v>
      </c>
      <c r="H556" s="88">
        <v>6050</v>
      </c>
      <c r="I556" s="209" t="s">
        <v>28</v>
      </c>
      <c r="J556" s="65"/>
      <c r="K556" s="65"/>
      <c r="L556" s="84"/>
      <c r="M556" s="84"/>
      <c r="N556" s="84"/>
      <c r="O556" s="62"/>
      <c r="P556" s="62"/>
      <c r="Q556" s="62"/>
      <c r="R556" s="62"/>
      <c r="S556" s="62"/>
      <c r="T556" s="62"/>
      <c r="U556" s="62"/>
      <c r="V556" s="62"/>
      <c r="W556" s="361">
        <f>SUM(L560:V560)</f>
        <v>0</v>
      </c>
      <c r="X556" s="40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47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  <c r="CQ556" s="147"/>
      <c r="CR556" s="147"/>
      <c r="CS556" s="147"/>
      <c r="CT556" s="147"/>
      <c r="CU556" s="147"/>
      <c r="CV556" s="147"/>
      <c r="CW556" s="147"/>
      <c r="CX556" s="147"/>
      <c r="CY556" s="147"/>
      <c r="CZ556" s="147"/>
      <c r="DA556" s="147"/>
      <c r="DB556" s="147"/>
      <c r="DC556" s="147"/>
      <c r="DD556" s="147"/>
      <c r="DE556" s="147"/>
      <c r="DF556" s="147"/>
      <c r="DG556" s="147"/>
      <c r="DH556" s="147"/>
      <c r="DI556" s="147"/>
      <c r="DJ556" s="147"/>
      <c r="DK556" s="147"/>
      <c r="DL556" s="147"/>
      <c r="DM556" s="147"/>
      <c r="DN556" s="147"/>
      <c r="DO556" s="147"/>
      <c r="DP556" s="147"/>
      <c r="DQ556" s="147"/>
      <c r="DR556" s="147"/>
      <c r="DS556" s="147"/>
      <c r="DT556" s="147"/>
      <c r="DU556" s="147"/>
      <c r="DV556" s="147"/>
      <c r="DW556" s="147"/>
      <c r="DX556" s="147"/>
      <c r="DY556" s="147"/>
      <c r="DZ556" s="147"/>
      <c r="EA556" s="147"/>
      <c r="EB556" s="147"/>
      <c r="EC556" s="147"/>
      <c r="ED556" s="147"/>
      <c r="EE556" s="147"/>
      <c r="EF556" s="147"/>
      <c r="EG556" s="147"/>
      <c r="EH556" s="147"/>
      <c r="EI556" s="147"/>
      <c r="EJ556" s="147"/>
      <c r="EK556" s="147"/>
      <c r="EL556" s="147"/>
      <c r="EM556" s="147"/>
      <c r="EN556" s="147"/>
      <c r="EO556" s="147"/>
      <c r="EP556" s="147"/>
      <c r="EQ556" s="147"/>
      <c r="ER556" s="147"/>
      <c r="ES556" s="147"/>
      <c r="ET556" s="147"/>
      <c r="EU556" s="147"/>
      <c r="EV556" s="147"/>
      <c r="EW556" s="147"/>
      <c r="EX556" s="147"/>
      <c r="EY556" s="147"/>
      <c r="EZ556" s="147"/>
      <c r="FA556" s="147"/>
      <c r="FB556" s="147"/>
      <c r="FC556" s="147"/>
      <c r="FD556" s="147"/>
      <c r="FE556" s="147"/>
      <c r="FF556" s="147"/>
      <c r="FG556" s="147"/>
      <c r="FH556" s="147"/>
      <c r="FI556" s="147"/>
      <c r="FJ556" s="147"/>
      <c r="FK556" s="147"/>
      <c r="FL556" s="147"/>
      <c r="FM556" s="147"/>
      <c r="FN556" s="147"/>
      <c r="FO556" s="147"/>
      <c r="FP556" s="147"/>
      <c r="FQ556" s="147"/>
      <c r="FR556" s="147"/>
      <c r="FS556" s="147"/>
      <c r="FT556" s="147"/>
      <c r="FU556" s="147"/>
      <c r="FV556" s="147"/>
      <c r="FW556" s="147"/>
      <c r="FX556" s="147"/>
      <c r="FY556" s="147"/>
      <c r="FZ556" s="147"/>
      <c r="GA556" s="147"/>
      <c r="GB556" s="147"/>
      <c r="GC556" s="147"/>
      <c r="GD556" s="147"/>
      <c r="GE556" s="147"/>
      <c r="GF556" s="147"/>
      <c r="GG556" s="147"/>
      <c r="GH556" s="147"/>
      <c r="GI556" s="147"/>
      <c r="GJ556" s="147"/>
      <c r="GK556" s="147"/>
      <c r="GL556" s="147"/>
      <c r="GM556" s="147"/>
      <c r="GN556" s="147"/>
      <c r="GO556" s="96"/>
    </row>
    <row r="557" spans="1:197" ht="15.75" hidden="1" customHeight="1">
      <c r="A557" s="339"/>
      <c r="B557" s="363"/>
      <c r="C557" s="451"/>
      <c r="D557" s="451"/>
      <c r="E557" s="346"/>
      <c r="F557" s="380"/>
      <c r="G557" s="498"/>
      <c r="H557" s="223"/>
      <c r="I557" s="209" t="s">
        <v>28</v>
      </c>
      <c r="J557" s="65"/>
      <c r="K557" s="65"/>
      <c r="L557" s="84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361"/>
      <c r="X557" s="40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  <c r="BO557" s="147"/>
      <c r="BP557" s="147"/>
      <c r="BQ557" s="147"/>
      <c r="BR557" s="147"/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  <c r="CQ557" s="147"/>
      <c r="CR557" s="147"/>
      <c r="CS557" s="147"/>
      <c r="CT557" s="147"/>
      <c r="CU557" s="147"/>
      <c r="CV557" s="147"/>
      <c r="CW557" s="147"/>
      <c r="CX557" s="147"/>
      <c r="CY557" s="147"/>
      <c r="CZ557" s="147"/>
      <c r="DA557" s="147"/>
      <c r="DB557" s="147"/>
      <c r="DC557" s="147"/>
      <c r="DD557" s="147"/>
      <c r="DE557" s="147"/>
      <c r="DF557" s="147"/>
      <c r="DG557" s="147"/>
      <c r="DH557" s="147"/>
      <c r="DI557" s="147"/>
      <c r="DJ557" s="147"/>
      <c r="DK557" s="147"/>
      <c r="DL557" s="147"/>
      <c r="DM557" s="147"/>
      <c r="DN557" s="147"/>
      <c r="DO557" s="147"/>
      <c r="DP557" s="147"/>
      <c r="DQ557" s="147"/>
      <c r="DR557" s="147"/>
      <c r="DS557" s="147"/>
      <c r="DT557" s="147"/>
      <c r="DU557" s="147"/>
      <c r="DV557" s="147"/>
      <c r="DW557" s="147"/>
      <c r="DX557" s="147"/>
      <c r="DY557" s="147"/>
      <c r="DZ557" s="147"/>
      <c r="EA557" s="147"/>
      <c r="EB557" s="147"/>
      <c r="EC557" s="147"/>
      <c r="ED557" s="147"/>
      <c r="EE557" s="147"/>
      <c r="EF557" s="147"/>
      <c r="EG557" s="147"/>
      <c r="EH557" s="147"/>
      <c r="EI557" s="147"/>
      <c r="EJ557" s="147"/>
      <c r="EK557" s="147"/>
      <c r="EL557" s="147"/>
      <c r="EM557" s="147"/>
      <c r="EN557" s="147"/>
      <c r="EO557" s="147"/>
      <c r="EP557" s="147"/>
      <c r="EQ557" s="147"/>
      <c r="ER557" s="147"/>
      <c r="ES557" s="147"/>
      <c r="ET557" s="147"/>
      <c r="EU557" s="147"/>
      <c r="EV557" s="147"/>
      <c r="EW557" s="147"/>
      <c r="EX557" s="147"/>
      <c r="EY557" s="147"/>
      <c r="EZ557" s="147"/>
      <c r="FA557" s="147"/>
      <c r="FB557" s="147"/>
      <c r="FC557" s="147"/>
      <c r="FD557" s="147"/>
      <c r="FE557" s="147"/>
      <c r="FF557" s="147"/>
      <c r="FG557" s="147"/>
      <c r="FH557" s="147"/>
      <c r="FI557" s="147"/>
      <c r="FJ557" s="147"/>
      <c r="FK557" s="147"/>
      <c r="FL557" s="147"/>
      <c r="FM557" s="147"/>
      <c r="FN557" s="147"/>
      <c r="FO557" s="147"/>
      <c r="FP557" s="147"/>
      <c r="FQ557" s="147"/>
      <c r="FR557" s="147"/>
      <c r="FS557" s="147"/>
      <c r="FT557" s="147"/>
      <c r="FU557" s="147"/>
      <c r="FV557" s="147"/>
      <c r="FW557" s="147"/>
      <c r="FX557" s="147"/>
      <c r="FY557" s="147"/>
      <c r="FZ557" s="147"/>
      <c r="GA557" s="147"/>
      <c r="GB557" s="147"/>
      <c r="GC557" s="147"/>
      <c r="GD557" s="147"/>
      <c r="GE557" s="147"/>
      <c r="GF557" s="147"/>
      <c r="GG557" s="147"/>
      <c r="GH557" s="147"/>
      <c r="GI557" s="147"/>
      <c r="GJ557" s="147"/>
      <c r="GK557" s="147"/>
      <c r="GL557" s="147"/>
      <c r="GM557" s="147"/>
      <c r="GN557" s="147"/>
      <c r="GO557" s="96"/>
    </row>
    <row r="558" spans="1:197" ht="15.75" hidden="1" customHeight="1">
      <c r="A558" s="339"/>
      <c r="B558" s="363"/>
      <c r="C558" s="451"/>
      <c r="D558" s="451"/>
      <c r="E558" s="346"/>
      <c r="F558" s="380"/>
      <c r="G558" s="498"/>
      <c r="H558" s="88"/>
      <c r="I558" s="209" t="s">
        <v>30</v>
      </c>
      <c r="J558" s="65"/>
      <c r="K558" s="65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361"/>
      <c r="X558" s="40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  <c r="BO558" s="147"/>
      <c r="BP558" s="147"/>
      <c r="BQ558" s="147"/>
      <c r="BR558" s="147"/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  <c r="CQ558" s="147"/>
      <c r="CR558" s="147"/>
      <c r="CS558" s="147"/>
      <c r="CT558" s="147"/>
      <c r="CU558" s="147"/>
      <c r="CV558" s="147"/>
      <c r="CW558" s="147"/>
      <c r="CX558" s="147"/>
      <c r="CY558" s="147"/>
      <c r="CZ558" s="147"/>
      <c r="DA558" s="147"/>
      <c r="DB558" s="147"/>
      <c r="DC558" s="147"/>
      <c r="DD558" s="147"/>
      <c r="DE558" s="147"/>
      <c r="DF558" s="147"/>
      <c r="DG558" s="147"/>
      <c r="DH558" s="147"/>
      <c r="DI558" s="147"/>
      <c r="DJ558" s="147"/>
      <c r="DK558" s="147"/>
      <c r="DL558" s="147"/>
      <c r="DM558" s="147"/>
      <c r="DN558" s="147"/>
      <c r="DO558" s="147"/>
      <c r="DP558" s="147"/>
      <c r="DQ558" s="147"/>
      <c r="DR558" s="147"/>
      <c r="DS558" s="147"/>
      <c r="DT558" s="147"/>
      <c r="DU558" s="147"/>
      <c r="DV558" s="147"/>
      <c r="DW558" s="147"/>
      <c r="DX558" s="147"/>
      <c r="DY558" s="147"/>
      <c r="DZ558" s="147"/>
      <c r="EA558" s="147"/>
      <c r="EB558" s="147"/>
      <c r="EC558" s="147"/>
      <c r="ED558" s="147"/>
      <c r="EE558" s="147"/>
      <c r="EF558" s="147"/>
      <c r="EG558" s="147"/>
      <c r="EH558" s="147"/>
      <c r="EI558" s="147"/>
      <c r="EJ558" s="147"/>
      <c r="EK558" s="147"/>
      <c r="EL558" s="147"/>
      <c r="EM558" s="147"/>
      <c r="EN558" s="147"/>
      <c r="EO558" s="147"/>
      <c r="EP558" s="147"/>
      <c r="EQ558" s="147"/>
      <c r="ER558" s="147"/>
      <c r="ES558" s="147"/>
      <c r="ET558" s="147"/>
      <c r="EU558" s="147"/>
      <c r="EV558" s="147"/>
      <c r="EW558" s="147"/>
      <c r="EX558" s="147"/>
      <c r="EY558" s="147"/>
      <c r="EZ558" s="147"/>
      <c r="FA558" s="147"/>
      <c r="FB558" s="147"/>
      <c r="FC558" s="147"/>
      <c r="FD558" s="147"/>
      <c r="FE558" s="147"/>
      <c r="FF558" s="147"/>
      <c r="FG558" s="147"/>
      <c r="FH558" s="147"/>
      <c r="FI558" s="147"/>
      <c r="FJ558" s="147"/>
      <c r="FK558" s="147"/>
      <c r="FL558" s="147"/>
      <c r="FM558" s="147"/>
      <c r="FN558" s="147"/>
      <c r="FO558" s="147"/>
      <c r="FP558" s="147"/>
      <c r="FQ558" s="147"/>
      <c r="FR558" s="147"/>
      <c r="FS558" s="147"/>
      <c r="FT558" s="147"/>
      <c r="FU558" s="147"/>
      <c r="FV558" s="147"/>
      <c r="FW558" s="147"/>
      <c r="FX558" s="147"/>
      <c r="FY558" s="147"/>
      <c r="FZ558" s="147"/>
      <c r="GA558" s="147"/>
      <c r="GB558" s="147"/>
      <c r="GC558" s="147"/>
      <c r="GD558" s="147"/>
      <c r="GE558" s="147"/>
      <c r="GF558" s="147"/>
      <c r="GG558" s="147"/>
      <c r="GH558" s="147"/>
      <c r="GI558" s="147"/>
      <c r="GJ558" s="147"/>
      <c r="GK558" s="147"/>
      <c r="GL558" s="147"/>
      <c r="GM558" s="147"/>
      <c r="GN558" s="147"/>
      <c r="GO558" s="96"/>
    </row>
    <row r="559" spans="1:197" ht="15.75" hidden="1" customHeight="1">
      <c r="A559" s="339"/>
      <c r="B559" s="363"/>
      <c r="C559" s="451"/>
      <c r="D559" s="451"/>
      <c r="E559" s="346"/>
      <c r="F559" s="380"/>
      <c r="G559" s="498"/>
      <c r="H559" s="88"/>
      <c r="I559" s="209" t="s">
        <v>32</v>
      </c>
      <c r="J559" s="65"/>
      <c r="K559" s="65"/>
      <c r="L559" s="84">
        <v>0</v>
      </c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361"/>
      <c r="X559" s="40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  <c r="BO559" s="147"/>
      <c r="BP559" s="147"/>
      <c r="BQ559" s="147"/>
      <c r="BR559" s="147"/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/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  <c r="CQ559" s="147"/>
      <c r="CR559" s="147"/>
      <c r="CS559" s="147"/>
      <c r="CT559" s="147"/>
      <c r="CU559" s="147"/>
      <c r="CV559" s="147"/>
      <c r="CW559" s="147"/>
      <c r="CX559" s="147"/>
      <c r="CY559" s="147"/>
      <c r="CZ559" s="147"/>
      <c r="DA559" s="147"/>
      <c r="DB559" s="147"/>
      <c r="DC559" s="147"/>
      <c r="DD559" s="147"/>
      <c r="DE559" s="147"/>
      <c r="DF559" s="147"/>
      <c r="DG559" s="147"/>
      <c r="DH559" s="147"/>
      <c r="DI559" s="147"/>
      <c r="DJ559" s="147"/>
      <c r="DK559" s="147"/>
      <c r="DL559" s="147"/>
      <c r="DM559" s="147"/>
      <c r="DN559" s="147"/>
      <c r="DO559" s="147"/>
      <c r="DP559" s="147"/>
      <c r="DQ559" s="147"/>
      <c r="DR559" s="147"/>
      <c r="DS559" s="147"/>
      <c r="DT559" s="147"/>
      <c r="DU559" s="147"/>
      <c r="DV559" s="147"/>
      <c r="DW559" s="147"/>
      <c r="DX559" s="147"/>
      <c r="DY559" s="147"/>
      <c r="DZ559" s="147"/>
      <c r="EA559" s="147"/>
      <c r="EB559" s="147"/>
      <c r="EC559" s="147"/>
      <c r="ED559" s="147"/>
      <c r="EE559" s="147"/>
      <c r="EF559" s="147"/>
      <c r="EG559" s="147"/>
      <c r="EH559" s="147"/>
      <c r="EI559" s="147"/>
      <c r="EJ559" s="147"/>
      <c r="EK559" s="147"/>
      <c r="EL559" s="147"/>
      <c r="EM559" s="147"/>
      <c r="EN559" s="147"/>
      <c r="EO559" s="147"/>
      <c r="EP559" s="147"/>
      <c r="EQ559" s="147"/>
      <c r="ER559" s="147"/>
      <c r="ES559" s="147"/>
      <c r="ET559" s="147"/>
      <c r="EU559" s="147"/>
      <c r="EV559" s="147"/>
      <c r="EW559" s="147"/>
      <c r="EX559" s="147"/>
      <c r="EY559" s="147"/>
      <c r="EZ559" s="147"/>
      <c r="FA559" s="147"/>
      <c r="FB559" s="147"/>
      <c r="FC559" s="147"/>
      <c r="FD559" s="147"/>
      <c r="FE559" s="147"/>
      <c r="FF559" s="147"/>
      <c r="FG559" s="147"/>
      <c r="FH559" s="147"/>
      <c r="FI559" s="147"/>
      <c r="FJ559" s="147"/>
      <c r="FK559" s="147"/>
      <c r="FL559" s="147"/>
      <c r="FM559" s="147"/>
      <c r="FN559" s="147"/>
      <c r="FO559" s="147"/>
      <c r="FP559" s="147"/>
      <c r="FQ559" s="147"/>
      <c r="FR559" s="147"/>
      <c r="FS559" s="147"/>
      <c r="FT559" s="147"/>
      <c r="FU559" s="147"/>
      <c r="FV559" s="147"/>
      <c r="FW559" s="147"/>
      <c r="FX559" s="147"/>
      <c r="FY559" s="147"/>
      <c r="FZ559" s="147"/>
      <c r="GA559" s="147"/>
      <c r="GB559" s="147"/>
      <c r="GC559" s="147"/>
      <c r="GD559" s="147"/>
      <c r="GE559" s="147"/>
      <c r="GF559" s="147"/>
      <c r="GG559" s="147"/>
      <c r="GH559" s="147"/>
      <c r="GI559" s="147"/>
      <c r="GJ559" s="147"/>
      <c r="GK559" s="147"/>
      <c r="GL559" s="147"/>
      <c r="GM559" s="147"/>
      <c r="GN559" s="147"/>
      <c r="GO559" s="96"/>
    </row>
    <row r="560" spans="1:197" ht="15" hidden="1" customHeight="1">
      <c r="A560" s="339"/>
      <c r="B560" s="363"/>
      <c r="C560" s="451"/>
      <c r="D560" s="451"/>
      <c r="E560" s="346"/>
      <c r="F560" s="381"/>
      <c r="G560" s="499"/>
      <c r="H560" s="88"/>
      <c r="I560" s="59" t="s">
        <v>26</v>
      </c>
      <c r="J560" s="65"/>
      <c r="K560" s="65"/>
      <c r="L560" s="65">
        <f t="shared" ref="L560:O560" si="154">SUM(L556:L559)</f>
        <v>0</v>
      </c>
      <c r="M560" s="65">
        <f t="shared" si="154"/>
        <v>0</v>
      </c>
      <c r="N560" s="65">
        <f t="shared" si="154"/>
        <v>0</v>
      </c>
      <c r="O560" s="65">
        <f t="shared" si="154"/>
        <v>0</v>
      </c>
      <c r="P560" s="65"/>
      <c r="Q560" s="65"/>
      <c r="R560" s="65"/>
      <c r="S560" s="65"/>
      <c r="T560" s="65"/>
      <c r="U560" s="65"/>
      <c r="V560" s="65"/>
      <c r="W560" s="361"/>
      <c r="X560" s="40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  <c r="BO560" s="147"/>
      <c r="BP560" s="147"/>
      <c r="BQ560" s="147"/>
      <c r="BR560" s="147"/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/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  <c r="CQ560" s="147"/>
      <c r="CR560" s="147"/>
      <c r="CS560" s="147"/>
      <c r="CT560" s="147"/>
      <c r="CU560" s="147"/>
      <c r="CV560" s="147"/>
      <c r="CW560" s="147"/>
      <c r="CX560" s="147"/>
      <c r="CY560" s="147"/>
      <c r="CZ560" s="147"/>
      <c r="DA560" s="147"/>
      <c r="DB560" s="147"/>
      <c r="DC560" s="147"/>
      <c r="DD560" s="147"/>
      <c r="DE560" s="147"/>
      <c r="DF560" s="147"/>
      <c r="DG560" s="147"/>
      <c r="DH560" s="147"/>
      <c r="DI560" s="147"/>
      <c r="DJ560" s="147"/>
      <c r="DK560" s="147"/>
      <c r="DL560" s="147"/>
      <c r="DM560" s="147"/>
      <c r="DN560" s="147"/>
      <c r="DO560" s="147"/>
      <c r="DP560" s="147"/>
      <c r="DQ560" s="147"/>
      <c r="DR560" s="147"/>
      <c r="DS560" s="147"/>
      <c r="DT560" s="147"/>
      <c r="DU560" s="147"/>
      <c r="DV560" s="147"/>
      <c r="DW560" s="147"/>
      <c r="DX560" s="147"/>
      <c r="DY560" s="147"/>
      <c r="DZ560" s="147"/>
      <c r="EA560" s="147"/>
      <c r="EB560" s="147"/>
      <c r="EC560" s="147"/>
      <c r="ED560" s="147"/>
      <c r="EE560" s="147"/>
      <c r="EF560" s="147"/>
      <c r="EG560" s="147"/>
      <c r="EH560" s="147"/>
      <c r="EI560" s="147"/>
      <c r="EJ560" s="147"/>
      <c r="EK560" s="147"/>
      <c r="EL560" s="147"/>
      <c r="EM560" s="147"/>
      <c r="EN560" s="147"/>
      <c r="EO560" s="147"/>
      <c r="EP560" s="147"/>
      <c r="EQ560" s="147"/>
      <c r="ER560" s="147"/>
      <c r="ES560" s="147"/>
      <c r="ET560" s="147"/>
      <c r="EU560" s="147"/>
      <c r="EV560" s="147"/>
      <c r="EW560" s="147"/>
      <c r="EX560" s="147"/>
      <c r="EY560" s="147"/>
      <c r="EZ560" s="147"/>
      <c r="FA560" s="147"/>
      <c r="FB560" s="147"/>
      <c r="FC560" s="147"/>
      <c r="FD560" s="147"/>
      <c r="FE560" s="147"/>
      <c r="FF560" s="147"/>
      <c r="FG560" s="147"/>
      <c r="FH560" s="147"/>
      <c r="FI560" s="147"/>
      <c r="FJ560" s="147"/>
      <c r="FK560" s="147"/>
      <c r="FL560" s="147"/>
      <c r="FM560" s="147"/>
      <c r="FN560" s="147"/>
      <c r="FO560" s="147"/>
      <c r="FP560" s="147"/>
      <c r="FQ560" s="147"/>
      <c r="FR560" s="147"/>
      <c r="FS560" s="147"/>
      <c r="FT560" s="147"/>
      <c r="FU560" s="147"/>
      <c r="FV560" s="147"/>
      <c r="FW560" s="147"/>
      <c r="FX560" s="147"/>
      <c r="FY560" s="147"/>
      <c r="FZ560" s="147"/>
      <c r="GA560" s="147"/>
      <c r="GB560" s="147"/>
      <c r="GC560" s="147"/>
      <c r="GD560" s="147"/>
      <c r="GE560" s="147"/>
      <c r="GF560" s="147"/>
      <c r="GG560" s="147"/>
      <c r="GH560" s="147"/>
      <c r="GI560" s="147"/>
      <c r="GJ560" s="147"/>
      <c r="GK560" s="147"/>
      <c r="GL560" s="147"/>
      <c r="GM560" s="147"/>
      <c r="GN560" s="147"/>
      <c r="GO560" s="96"/>
    </row>
    <row r="561" spans="1:197" ht="12.75" hidden="1" customHeight="1">
      <c r="A561" s="384">
        <v>42</v>
      </c>
      <c r="B561" s="363" t="s">
        <v>190</v>
      </c>
      <c r="C561" s="341">
        <v>2023</v>
      </c>
      <c r="D561" s="341">
        <v>2024</v>
      </c>
      <c r="E561" s="346" t="s">
        <v>251</v>
      </c>
      <c r="F561" s="374"/>
      <c r="G561" s="340">
        <v>92120</v>
      </c>
      <c r="H561" s="90">
        <v>6580</v>
      </c>
      <c r="I561" s="58" t="s">
        <v>28</v>
      </c>
      <c r="J561" s="84">
        <v>20000</v>
      </c>
      <c r="K561" s="62"/>
      <c r="L561" s="84"/>
      <c r="M561" s="320"/>
      <c r="N561" s="62"/>
      <c r="O561" s="62"/>
      <c r="P561" s="62"/>
      <c r="Q561" s="62"/>
      <c r="R561" s="62"/>
      <c r="S561" s="62"/>
      <c r="T561" s="62"/>
      <c r="U561" s="62"/>
      <c r="V561" s="62"/>
      <c r="W561" s="411">
        <f>SUM(L565:V565)</f>
        <v>0</v>
      </c>
      <c r="X561" s="40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  <c r="BO561" s="147"/>
      <c r="BP561" s="147"/>
      <c r="BQ561" s="147"/>
      <c r="BR561" s="147"/>
      <c r="BS561" s="147"/>
      <c r="BT561" s="147"/>
      <c r="BU561" s="147"/>
      <c r="BV561" s="147"/>
      <c r="BW561" s="147"/>
      <c r="BX561" s="147"/>
      <c r="BY561" s="147"/>
      <c r="BZ561" s="147"/>
      <c r="CA561" s="147"/>
      <c r="CB561" s="147"/>
      <c r="CC561" s="147"/>
      <c r="CD561" s="147"/>
      <c r="CE561" s="147"/>
      <c r="CF561" s="147"/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/>
      <c r="CQ561" s="147"/>
      <c r="CR561" s="147"/>
      <c r="CS561" s="147"/>
      <c r="CT561" s="147"/>
      <c r="CU561" s="147"/>
      <c r="CV561" s="147"/>
      <c r="CW561" s="147"/>
      <c r="CX561" s="147"/>
      <c r="CY561" s="147"/>
      <c r="CZ561" s="147"/>
      <c r="DA561" s="147"/>
      <c r="DB561" s="147"/>
      <c r="DC561" s="147"/>
      <c r="DD561" s="147"/>
      <c r="DE561" s="147"/>
      <c r="DF561" s="147"/>
      <c r="DG561" s="147"/>
      <c r="DH561" s="147"/>
      <c r="DI561" s="147"/>
      <c r="DJ561" s="147"/>
      <c r="DK561" s="147"/>
      <c r="DL561" s="147"/>
      <c r="DM561" s="147"/>
      <c r="DN561" s="147"/>
      <c r="DO561" s="147"/>
      <c r="DP561" s="147"/>
      <c r="DQ561" s="147"/>
      <c r="DR561" s="147"/>
      <c r="DS561" s="147"/>
      <c r="DT561" s="147"/>
      <c r="DU561" s="147"/>
      <c r="DV561" s="147"/>
      <c r="DW561" s="147"/>
      <c r="DX561" s="147"/>
      <c r="DY561" s="147"/>
      <c r="DZ561" s="147"/>
      <c r="EA561" s="147"/>
      <c r="EB561" s="147"/>
      <c r="EC561" s="147"/>
      <c r="ED561" s="147"/>
      <c r="EE561" s="147"/>
      <c r="EF561" s="147"/>
      <c r="EG561" s="147"/>
      <c r="EH561" s="147"/>
      <c r="EI561" s="147"/>
      <c r="EJ561" s="147"/>
      <c r="EK561" s="147"/>
      <c r="EL561" s="147"/>
      <c r="EM561" s="147"/>
      <c r="EN561" s="147"/>
      <c r="EO561" s="147"/>
      <c r="EP561" s="147"/>
      <c r="EQ561" s="147"/>
      <c r="ER561" s="147"/>
      <c r="ES561" s="147"/>
      <c r="ET561" s="147"/>
      <c r="EU561" s="147"/>
      <c r="EV561" s="147"/>
      <c r="EW561" s="147"/>
      <c r="EX561" s="147"/>
      <c r="EY561" s="147"/>
      <c r="EZ561" s="147"/>
      <c r="FA561" s="147"/>
      <c r="FB561" s="147"/>
      <c r="FC561" s="147"/>
      <c r="FD561" s="147"/>
      <c r="FE561" s="147"/>
      <c r="FF561" s="147"/>
      <c r="FG561" s="147"/>
      <c r="FH561" s="147"/>
      <c r="FI561" s="147"/>
      <c r="FJ561" s="147"/>
      <c r="FK561" s="147"/>
      <c r="FL561" s="147"/>
      <c r="FM561" s="147"/>
      <c r="FN561" s="147"/>
      <c r="FO561" s="147"/>
      <c r="FP561" s="147"/>
      <c r="FQ561" s="147"/>
      <c r="FR561" s="147"/>
      <c r="FS561" s="147"/>
      <c r="FT561" s="147"/>
      <c r="FU561" s="147"/>
      <c r="FV561" s="147"/>
      <c r="FW561" s="147"/>
      <c r="FX561" s="147"/>
      <c r="FY561" s="147"/>
      <c r="FZ561" s="147"/>
      <c r="GA561" s="147"/>
      <c r="GB561" s="147"/>
      <c r="GC561" s="147"/>
      <c r="GD561" s="147"/>
      <c r="GE561" s="147"/>
      <c r="GF561" s="147"/>
      <c r="GG561" s="147"/>
      <c r="GH561" s="147"/>
      <c r="GI561" s="147"/>
      <c r="GJ561" s="147"/>
      <c r="GK561" s="147"/>
      <c r="GL561" s="147"/>
      <c r="GM561" s="147"/>
      <c r="GN561" s="147"/>
      <c r="GO561" s="96"/>
    </row>
    <row r="562" spans="1:197" ht="12.75" hidden="1" customHeight="1">
      <c r="A562" s="385"/>
      <c r="B562" s="363"/>
      <c r="C562" s="341"/>
      <c r="D562" s="341"/>
      <c r="E562" s="346"/>
      <c r="F562" s="374"/>
      <c r="G562" s="340"/>
      <c r="H562" s="90"/>
      <c r="I562" s="61" t="s">
        <v>191</v>
      </c>
      <c r="J562" s="62"/>
      <c r="K562" s="62"/>
      <c r="L562" s="62"/>
      <c r="M562" s="84"/>
      <c r="N562" s="62"/>
      <c r="O562" s="62"/>
      <c r="P562" s="62"/>
      <c r="Q562" s="62"/>
      <c r="R562" s="62"/>
      <c r="S562" s="62"/>
      <c r="T562" s="62"/>
      <c r="U562" s="62"/>
      <c r="V562" s="62"/>
      <c r="W562" s="411"/>
      <c r="X562" s="40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  <c r="BO562" s="147"/>
      <c r="BP562" s="147"/>
      <c r="BQ562" s="147"/>
      <c r="BR562" s="147"/>
      <c r="BS562" s="147"/>
      <c r="BT562" s="147"/>
      <c r="BU562" s="147"/>
      <c r="BV562" s="147"/>
      <c r="BW562" s="147"/>
      <c r="BX562" s="147"/>
      <c r="BY562" s="147"/>
      <c r="BZ562" s="147"/>
      <c r="CA562" s="147"/>
      <c r="CB562" s="147"/>
      <c r="CC562" s="147"/>
      <c r="CD562" s="147"/>
      <c r="CE562" s="147"/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/>
      <c r="CQ562" s="147"/>
      <c r="CR562" s="147"/>
      <c r="CS562" s="147"/>
      <c r="CT562" s="147"/>
      <c r="CU562" s="147"/>
      <c r="CV562" s="147"/>
      <c r="CW562" s="147"/>
      <c r="CX562" s="147"/>
      <c r="CY562" s="147"/>
      <c r="CZ562" s="147"/>
      <c r="DA562" s="147"/>
      <c r="DB562" s="147"/>
      <c r="DC562" s="147"/>
      <c r="DD562" s="147"/>
      <c r="DE562" s="147"/>
      <c r="DF562" s="147"/>
      <c r="DG562" s="147"/>
      <c r="DH562" s="147"/>
      <c r="DI562" s="147"/>
      <c r="DJ562" s="147"/>
      <c r="DK562" s="147"/>
      <c r="DL562" s="147"/>
      <c r="DM562" s="147"/>
      <c r="DN562" s="147"/>
      <c r="DO562" s="147"/>
      <c r="DP562" s="147"/>
      <c r="DQ562" s="147"/>
      <c r="DR562" s="147"/>
      <c r="DS562" s="147"/>
      <c r="DT562" s="147"/>
      <c r="DU562" s="147"/>
      <c r="DV562" s="147"/>
      <c r="DW562" s="147"/>
      <c r="DX562" s="147"/>
      <c r="DY562" s="147"/>
      <c r="DZ562" s="147"/>
      <c r="EA562" s="147"/>
      <c r="EB562" s="147"/>
      <c r="EC562" s="147"/>
      <c r="ED562" s="147"/>
      <c r="EE562" s="147"/>
      <c r="EF562" s="147"/>
      <c r="EG562" s="147"/>
      <c r="EH562" s="147"/>
      <c r="EI562" s="147"/>
      <c r="EJ562" s="147"/>
      <c r="EK562" s="147"/>
      <c r="EL562" s="147"/>
      <c r="EM562" s="147"/>
      <c r="EN562" s="147"/>
      <c r="EO562" s="147"/>
      <c r="EP562" s="147"/>
      <c r="EQ562" s="147"/>
      <c r="ER562" s="147"/>
      <c r="ES562" s="147"/>
      <c r="ET562" s="147"/>
      <c r="EU562" s="147"/>
      <c r="EV562" s="147"/>
      <c r="EW562" s="147"/>
      <c r="EX562" s="147"/>
      <c r="EY562" s="147"/>
      <c r="EZ562" s="147"/>
      <c r="FA562" s="147"/>
      <c r="FB562" s="147"/>
      <c r="FC562" s="147"/>
      <c r="FD562" s="147"/>
      <c r="FE562" s="147"/>
      <c r="FF562" s="147"/>
      <c r="FG562" s="147"/>
      <c r="FH562" s="147"/>
      <c r="FI562" s="147"/>
      <c r="FJ562" s="147"/>
      <c r="FK562" s="147"/>
      <c r="FL562" s="147"/>
      <c r="FM562" s="147"/>
      <c r="FN562" s="147"/>
      <c r="FO562" s="147"/>
      <c r="FP562" s="147"/>
      <c r="FQ562" s="147"/>
      <c r="FR562" s="147"/>
      <c r="FS562" s="147"/>
      <c r="FT562" s="147"/>
      <c r="FU562" s="147"/>
      <c r="FV562" s="147"/>
      <c r="FW562" s="147"/>
      <c r="FX562" s="147"/>
      <c r="FY562" s="147"/>
      <c r="FZ562" s="147"/>
      <c r="GA562" s="147"/>
      <c r="GB562" s="147"/>
      <c r="GC562" s="147"/>
      <c r="GD562" s="147"/>
      <c r="GE562" s="147"/>
      <c r="GF562" s="147"/>
      <c r="GG562" s="147"/>
      <c r="GH562" s="147"/>
      <c r="GI562" s="147"/>
      <c r="GJ562" s="147"/>
      <c r="GK562" s="147"/>
      <c r="GL562" s="147"/>
      <c r="GM562" s="147"/>
      <c r="GN562" s="147"/>
      <c r="GO562" s="96"/>
    </row>
    <row r="563" spans="1:197" ht="12.75" hidden="1" customHeight="1">
      <c r="A563" s="385"/>
      <c r="B563" s="363"/>
      <c r="C563" s="341"/>
      <c r="D563" s="341"/>
      <c r="E563" s="346"/>
      <c r="F563" s="374"/>
      <c r="G563" s="340"/>
      <c r="H563" s="90"/>
      <c r="I563" s="61" t="s">
        <v>30</v>
      </c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411"/>
      <c r="X563" s="40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  <c r="BO563" s="147"/>
      <c r="BP563" s="147"/>
      <c r="BQ563" s="147"/>
      <c r="BR563" s="147"/>
      <c r="BS563" s="147"/>
      <c r="BT563" s="147"/>
      <c r="BU563" s="147"/>
      <c r="BV563" s="147"/>
      <c r="BW563" s="147"/>
      <c r="BX563" s="147"/>
      <c r="BY563" s="147"/>
      <c r="BZ563" s="147"/>
      <c r="CA563" s="147"/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/>
      <c r="CQ563" s="147"/>
      <c r="CR563" s="147"/>
      <c r="CS563" s="147"/>
      <c r="CT563" s="147"/>
      <c r="CU563" s="147"/>
      <c r="CV563" s="147"/>
      <c r="CW563" s="147"/>
      <c r="CX563" s="147"/>
      <c r="CY563" s="147"/>
      <c r="CZ563" s="147"/>
      <c r="DA563" s="147"/>
      <c r="DB563" s="147"/>
      <c r="DC563" s="147"/>
      <c r="DD563" s="147"/>
      <c r="DE563" s="147"/>
      <c r="DF563" s="147"/>
      <c r="DG563" s="147"/>
      <c r="DH563" s="147"/>
      <c r="DI563" s="147"/>
      <c r="DJ563" s="147"/>
      <c r="DK563" s="147"/>
      <c r="DL563" s="147"/>
      <c r="DM563" s="147"/>
      <c r="DN563" s="147"/>
      <c r="DO563" s="147"/>
      <c r="DP563" s="147"/>
      <c r="DQ563" s="147"/>
      <c r="DR563" s="147"/>
      <c r="DS563" s="147"/>
      <c r="DT563" s="147"/>
      <c r="DU563" s="147"/>
      <c r="DV563" s="147"/>
      <c r="DW563" s="147"/>
      <c r="DX563" s="147"/>
      <c r="DY563" s="147"/>
      <c r="DZ563" s="147"/>
      <c r="EA563" s="147"/>
      <c r="EB563" s="147"/>
      <c r="EC563" s="147"/>
      <c r="ED563" s="147"/>
      <c r="EE563" s="147"/>
      <c r="EF563" s="147"/>
      <c r="EG563" s="147"/>
      <c r="EH563" s="147"/>
      <c r="EI563" s="147"/>
      <c r="EJ563" s="147"/>
      <c r="EK563" s="147"/>
      <c r="EL563" s="147"/>
      <c r="EM563" s="147"/>
      <c r="EN563" s="147"/>
      <c r="EO563" s="147"/>
      <c r="EP563" s="147"/>
      <c r="EQ563" s="147"/>
      <c r="ER563" s="147"/>
      <c r="ES563" s="147"/>
      <c r="ET563" s="147"/>
      <c r="EU563" s="147"/>
      <c r="EV563" s="147"/>
      <c r="EW563" s="147"/>
      <c r="EX563" s="147"/>
      <c r="EY563" s="147"/>
      <c r="EZ563" s="147"/>
      <c r="FA563" s="147"/>
      <c r="FB563" s="147"/>
      <c r="FC563" s="147"/>
      <c r="FD563" s="147"/>
      <c r="FE563" s="147"/>
      <c r="FF563" s="147"/>
      <c r="FG563" s="147"/>
      <c r="FH563" s="147"/>
      <c r="FI563" s="147"/>
      <c r="FJ563" s="147"/>
      <c r="FK563" s="147"/>
      <c r="FL563" s="147"/>
      <c r="FM563" s="147"/>
      <c r="FN563" s="147"/>
      <c r="FO563" s="147"/>
      <c r="FP563" s="147"/>
      <c r="FQ563" s="147"/>
      <c r="FR563" s="147"/>
      <c r="FS563" s="147"/>
      <c r="FT563" s="147"/>
      <c r="FU563" s="147"/>
      <c r="FV563" s="147"/>
      <c r="FW563" s="147"/>
      <c r="FX563" s="147"/>
      <c r="FY563" s="147"/>
      <c r="FZ563" s="147"/>
      <c r="GA563" s="147"/>
      <c r="GB563" s="147"/>
      <c r="GC563" s="147"/>
      <c r="GD563" s="147"/>
      <c r="GE563" s="147"/>
      <c r="GF563" s="147"/>
      <c r="GG563" s="147"/>
      <c r="GH563" s="147"/>
      <c r="GI563" s="147"/>
      <c r="GJ563" s="147"/>
      <c r="GK563" s="147"/>
      <c r="GL563" s="147"/>
      <c r="GM563" s="147"/>
      <c r="GN563" s="147"/>
      <c r="GO563" s="96"/>
    </row>
    <row r="564" spans="1:197" ht="12.75" hidden="1" customHeight="1">
      <c r="A564" s="385"/>
      <c r="B564" s="363"/>
      <c r="C564" s="341"/>
      <c r="D564" s="341"/>
      <c r="E564" s="346"/>
      <c r="F564" s="374"/>
      <c r="G564" s="340"/>
      <c r="H564" s="90"/>
      <c r="I564" s="61" t="s">
        <v>70</v>
      </c>
      <c r="J564" s="62"/>
      <c r="K564" s="62">
        <v>14000</v>
      </c>
      <c r="L564" s="84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411"/>
      <c r="X564" s="40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/>
      <c r="CB564" s="147"/>
      <c r="CC564" s="147"/>
      <c r="CD564" s="147"/>
      <c r="CE564" s="147"/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/>
      <c r="CQ564" s="147"/>
      <c r="CR564" s="147"/>
      <c r="CS564" s="147"/>
      <c r="CT564" s="147"/>
      <c r="CU564" s="147"/>
      <c r="CV564" s="147"/>
      <c r="CW564" s="147"/>
      <c r="CX564" s="147"/>
      <c r="CY564" s="147"/>
      <c r="CZ564" s="147"/>
      <c r="DA564" s="147"/>
      <c r="DB564" s="147"/>
      <c r="DC564" s="147"/>
      <c r="DD564" s="147"/>
      <c r="DE564" s="147"/>
      <c r="DF564" s="147"/>
      <c r="DG564" s="147"/>
      <c r="DH564" s="147"/>
      <c r="DI564" s="147"/>
      <c r="DJ564" s="147"/>
      <c r="DK564" s="147"/>
      <c r="DL564" s="147"/>
      <c r="DM564" s="147"/>
      <c r="DN564" s="147"/>
      <c r="DO564" s="147"/>
      <c r="DP564" s="147"/>
      <c r="DQ564" s="147"/>
      <c r="DR564" s="147"/>
      <c r="DS564" s="147"/>
      <c r="DT564" s="147"/>
      <c r="DU564" s="147"/>
      <c r="DV564" s="147"/>
      <c r="DW564" s="147"/>
      <c r="DX564" s="147"/>
      <c r="DY564" s="147"/>
      <c r="DZ564" s="147"/>
      <c r="EA564" s="147"/>
      <c r="EB564" s="147"/>
      <c r="EC564" s="147"/>
      <c r="ED564" s="147"/>
      <c r="EE564" s="147"/>
      <c r="EF564" s="147"/>
      <c r="EG564" s="147"/>
      <c r="EH564" s="147"/>
      <c r="EI564" s="147"/>
      <c r="EJ564" s="147"/>
      <c r="EK564" s="147"/>
      <c r="EL564" s="147"/>
      <c r="EM564" s="147"/>
      <c r="EN564" s="147"/>
      <c r="EO564" s="147"/>
      <c r="EP564" s="147"/>
      <c r="EQ564" s="147"/>
      <c r="ER564" s="147"/>
      <c r="ES564" s="147"/>
      <c r="ET564" s="147"/>
      <c r="EU564" s="147"/>
      <c r="EV564" s="147"/>
      <c r="EW564" s="147"/>
      <c r="EX564" s="147"/>
      <c r="EY564" s="147"/>
      <c r="EZ564" s="147"/>
      <c r="FA564" s="147"/>
      <c r="FB564" s="147"/>
      <c r="FC564" s="147"/>
      <c r="FD564" s="147"/>
      <c r="FE564" s="147"/>
      <c r="FF564" s="147"/>
      <c r="FG564" s="147"/>
      <c r="FH564" s="147"/>
      <c r="FI564" s="147"/>
      <c r="FJ564" s="147"/>
      <c r="FK564" s="147"/>
      <c r="FL564" s="147"/>
      <c r="FM564" s="147"/>
      <c r="FN564" s="147"/>
      <c r="FO564" s="147"/>
      <c r="FP564" s="147"/>
      <c r="FQ564" s="147"/>
      <c r="FR564" s="147"/>
      <c r="FS564" s="147"/>
      <c r="FT564" s="147"/>
      <c r="FU564" s="147"/>
      <c r="FV564" s="147"/>
      <c r="FW564" s="147"/>
      <c r="FX564" s="147"/>
      <c r="FY564" s="147"/>
      <c r="FZ564" s="147"/>
      <c r="GA564" s="147"/>
      <c r="GB564" s="147"/>
      <c r="GC564" s="147"/>
      <c r="GD564" s="147"/>
      <c r="GE564" s="147"/>
      <c r="GF564" s="147"/>
      <c r="GG564" s="147"/>
      <c r="GH564" s="147"/>
      <c r="GI564" s="147"/>
      <c r="GJ564" s="147"/>
      <c r="GK564" s="147"/>
      <c r="GL564" s="147"/>
      <c r="GM564" s="147"/>
      <c r="GN564" s="147"/>
      <c r="GO564" s="96"/>
    </row>
    <row r="565" spans="1:197" ht="12.75" hidden="1" customHeight="1">
      <c r="A565" s="386"/>
      <c r="B565" s="363"/>
      <c r="C565" s="341"/>
      <c r="D565" s="341"/>
      <c r="E565" s="346"/>
      <c r="F565" s="374"/>
      <c r="G565" s="340"/>
      <c r="H565" s="90"/>
      <c r="I565" s="64" t="s">
        <v>26</v>
      </c>
      <c r="J565" s="65">
        <f>SUM(J561:J564)</f>
        <v>20000</v>
      </c>
      <c r="K565" s="65">
        <f t="shared" ref="K565:O565" si="155">SUM(K561:K564)</f>
        <v>14000</v>
      </c>
      <c r="L565" s="65">
        <f t="shared" si="155"/>
        <v>0</v>
      </c>
      <c r="M565" s="65">
        <f t="shared" si="155"/>
        <v>0</v>
      </c>
      <c r="N565" s="65">
        <f t="shared" si="155"/>
        <v>0</v>
      </c>
      <c r="O565" s="65">
        <f t="shared" si="155"/>
        <v>0</v>
      </c>
      <c r="P565" s="65"/>
      <c r="Q565" s="65"/>
      <c r="R565" s="65"/>
      <c r="S565" s="65"/>
      <c r="T565" s="65"/>
      <c r="U565" s="65"/>
      <c r="V565" s="65"/>
      <c r="W565" s="411"/>
      <c r="X565" s="40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  <c r="BO565" s="147"/>
      <c r="BP565" s="147"/>
      <c r="BQ565" s="147"/>
      <c r="BR565" s="147"/>
      <c r="BS565" s="147"/>
      <c r="BT565" s="147"/>
      <c r="BU565" s="147"/>
      <c r="BV565" s="147"/>
      <c r="BW565" s="147"/>
      <c r="BX565" s="147"/>
      <c r="BY565" s="147"/>
      <c r="BZ565" s="147"/>
      <c r="CA565" s="147"/>
      <c r="CB565" s="147"/>
      <c r="CC565" s="147"/>
      <c r="CD565" s="147"/>
      <c r="CE565" s="147"/>
      <c r="CF565" s="147"/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/>
      <c r="CQ565" s="147"/>
      <c r="CR565" s="147"/>
      <c r="CS565" s="147"/>
      <c r="CT565" s="147"/>
      <c r="CU565" s="147"/>
      <c r="CV565" s="147"/>
      <c r="CW565" s="147"/>
      <c r="CX565" s="147"/>
      <c r="CY565" s="147"/>
      <c r="CZ565" s="147"/>
      <c r="DA565" s="147"/>
      <c r="DB565" s="147"/>
      <c r="DC565" s="147"/>
      <c r="DD565" s="147"/>
      <c r="DE565" s="147"/>
      <c r="DF565" s="147"/>
      <c r="DG565" s="147"/>
      <c r="DH565" s="147"/>
      <c r="DI565" s="147"/>
      <c r="DJ565" s="147"/>
      <c r="DK565" s="147"/>
      <c r="DL565" s="147"/>
      <c r="DM565" s="147"/>
      <c r="DN565" s="147"/>
      <c r="DO565" s="147"/>
      <c r="DP565" s="147"/>
      <c r="DQ565" s="147"/>
      <c r="DR565" s="147"/>
      <c r="DS565" s="147"/>
      <c r="DT565" s="147"/>
      <c r="DU565" s="147"/>
      <c r="DV565" s="147"/>
      <c r="DW565" s="147"/>
      <c r="DX565" s="147"/>
      <c r="DY565" s="147"/>
      <c r="DZ565" s="147"/>
      <c r="EA565" s="147"/>
      <c r="EB565" s="147"/>
      <c r="EC565" s="147"/>
      <c r="ED565" s="147"/>
      <c r="EE565" s="147"/>
      <c r="EF565" s="147"/>
      <c r="EG565" s="147"/>
      <c r="EH565" s="147"/>
      <c r="EI565" s="147"/>
      <c r="EJ565" s="147"/>
      <c r="EK565" s="147"/>
      <c r="EL565" s="147"/>
      <c r="EM565" s="147"/>
      <c r="EN565" s="147"/>
      <c r="EO565" s="147"/>
      <c r="EP565" s="147"/>
      <c r="EQ565" s="147"/>
      <c r="ER565" s="147"/>
      <c r="ES565" s="147"/>
      <c r="ET565" s="147"/>
      <c r="EU565" s="147"/>
      <c r="EV565" s="147"/>
      <c r="EW565" s="147"/>
      <c r="EX565" s="147"/>
      <c r="EY565" s="147"/>
      <c r="EZ565" s="147"/>
      <c r="FA565" s="147"/>
      <c r="FB565" s="147"/>
      <c r="FC565" s="147"/>
      <c r="FD565" s="147"/>
      <c r="FE565" s="147"/>
      <c r="FF565" s="147"/>
      <c r="FG565" s="147"/>
      <c r="FH565" s="147"/>
      <c r="FI565" s="147"/>
      <c r="FJ565" s="147"/>
      <c r="FK565" s="147"/>
      <c r="FL565" s="147"/>
      <c r="FM565" s="147"/>
      <c r="FN565" s="147"/>
      <c r="FO565" s="147"/>
      <c r="FP565" s="147"/>
      <c r="FQ565" s="147"/>
      <c r="FR565" s="147"/>
      <c r="FS565" s="147"/>
      <c r="FT565" s="147"/>
      <c r="FU565" s="147"/>
      <c r="FV565" s="147"/>
      <c r="FW565" s="147"/>
      <c r="FX565" s="147"/>
      <c r="FY565" s="147"/>
      <c r="FZ565" s="147"/>
      <c r="GA565" s="147"/>
      <c r="GB565" s="147"/>
      <c r="GC565" s="147"/>
      <c r="GD565" s="147"/>
      <c r="GE565" s="147"/>
      <c r="GF565" s="147"/>
      <c r="GG565" s="147"/>
      <c r="GH565" s="147"/>
      <c r="GI565" s="147"/>
      <c r="GJ565" s="147"/>
      <c r="GK565" s="147"/>
      <c r="GL565" s="147"/>
      <c r="GM565" s="147"/>
      <c r="GN565" s="147"/>
      <c r="GO565" s="96"/>
    </row>
    <row r="566" spans="1:197" ht="15" hidden="1" customHeight="1">
      <c r="A566" s="384">
        <v>43</v>
      </c>
      <c r="B566" s="363" t="s">
        <v>193</v>
      </c>
      <c r="C566" s="341">
        <v>2023</v>
      </c>
      <c r="D566" s="341">
        <v>2024</v>
      </c>
      <c r="E566" s="346" t="s">
        <v>251</v>
      </c>
      <c r="F566" s="374"/>
      <c r="G566" s="340">
        <v>60016</v>
      </c>
      <c r="H566" s="90">
        <v>6050</v>
      </c>
      <c r="I566" s="58" t="s">
        <v>28</v>
      </c>
      <c r="J566" s="84">
        <v>20000</v>
      </c>
      <c r="K566" s="62"/>
      <c r="L566" s="84"/>
      <c r="M566" s="320"/>
      <c r="N566" s="62"/>
      <c r="O566" s="62"/>
      <c r="P566" s="62"/>
      <c r="Q566" s="62"/>
      <c r="R566" s="62"/>
      <c r="S566" s="62"/>
      <c r="T566" s="62"/>
      <c r="U566" s="62"/>
      <c r="V566" s="62"/>
      <c r="W566" s="411">
        <f>SUM(L570:V570)</f>
        <v>0</v>
      </c>
      <c r="X566" s="40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47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/>
      <c r="CQ566" s="147"/>
      <c r="CR566" s="147"/>
      <c r="CS566" s="147"/>
      <c r="CT566" s="147"/>
      <c r="CU566" s="147"/>
      <c r="CV566" s="147"/>
      <c r="CW566" s="147"/>
      <c r="CX566" s="147"/>
      <c r="CY566" s="147"/>
      <c r="CZ566" s="147"/>
      <c r="DA566" s="147"/>
      <c r="DB566" s="147"/>
      <c r="DC566" s="147"/>
      <c r="DD566" s="147"/>
      <c r="DE566" s="147"/>
      <c r="DF566" s="147"/>
      <c r="DG566" s="147"/>
      <c r="DH566" s="147"/>
      <c r="DI566" s="147"/>
      <c r="DJ566" s="147"/>
      <c r="DK566" s="147"/>
      <c r="DL566" s="147"/>
      <c r="DM566" s="147"/>
      <c r="DN566" s="147"/>
      <c r="DO566" s="147"/>
      <c r="DP566" s="147"/>
      <c r="DQ566" s="147"/>
      <c r="DR566" s="147"/>
      <c r="DS566" s="147"/>
      <c r="DT566" s="147"/>
      <c r="DU566" s="147"/>
      <c r="DV566" s="147"/>
      <c r="DW566" s="147"/>
      <c r="DX566" s="147"/>
      <c r="DY566" s="147"/>
      <c r="DZ566" s="147"/>
      <c r="EA566" s="147"/>
      <c r="EB566" s="147"/>
      <c r="EC566" s="147"/>
      <c r="ED566" s="147"/>
      <c r="EE566" s="147"/>
      <c r="EF566" s="147"/>
      <c r="EG566" s="147"/>
      <c r="EH566" s="147"/>
      <c r="EI566" s="147"/>
      <c r="EJ566" s="147"/>
      <c r="EK566" s="147"/>
      <c r="EL566" s="147"/>
      <c r="EM566" s="147"/>
      <c r="EN566" s="147"/>
      <c r="EO566" s="147"/>
      <c r="EP566" s="147"/>
      <c r="EQ566" s="147"/>
      <c r="ER566" s="147"/>
      <c r="ES566" s="147"/>
      <c r="ET566" s="147"/>
      <c r="EU566" s="147"/>
      <c r="EV566" s="147"/>
      <c r="EW566" s="147"/>
      <c r="EX566" s="147"/>
      <c r="EY566" s="147"/>
      <c r="EZ566" s="147"/>
      <c r="FA566" s="147"/>
      <c r="FB566" s="147"/>
      <c r="FC566" s="147"/>
      <c r="FD566" s="147"/>
      <c r="FE566" s="147"/>
      <c r="FF566" s="147"/>
      <c r="FG566" s="147"/>
      <c r="FH566" s="147"/>
      <c r="FI566" s="147"/>
      <c r="FJ566" s="147"/>
      <c r="FK566" s="147"/>
      <c r="FL566" s="147"/>
      <c r="FM566" s="147"/>
      <c r="FN566" s="147"/>
      <c r="FO566" s="147"/>
      <c r="FP566" s="147"/>
      <c r="FQ566" s="147"/>
      <c r="FR566" s="147"/>
      <c r="FS566" s="147"/>
      <c r="FT566" s="147"/>
      <c r="FU566" s="147"/>
      <c r="FV566" s="147"/>
      <c r="FW566" s="147"/>
      <c r="FX566" s="147"/>
      <c r="FY566" s="147"/>
      <c r="FZ566" s="147"/>
      <c r="GA566" s="147"/>
      <c r="GB566" s="147"/>
      <c r="GC566" s="147"/>
      <c r="GD566" s="147"/>
      <c r="GE566" s="147"/>
      <c r="GF566" s="147"/>
      <c r="GG566" s="147"/>
      <c r="GH566" s="147"/>
      <c r="GI566" s="147"/>
      <c r="GJ566" s="147"/>
      <c r="GK566" s="147"/>
      <c r="GL566" s="147"/>
      <c r="GM566" s="147"/>
      <c r="GN566" s="147"/>
      <c r="GO566" s="96"/>
    </row>
    <row r="567" spans="1:197" ht="15" hidden="1" customHeight="1">
      <c r="A567" s="385"/>
      <c r="B567" s="363"/>
      <c r="C567" s="341"/>
      <c r="D567" s="341"/>
      <c r="E567" s="346"/>
      <c r="F567" s="374"/>
      <c r="G567" s="340"/>
      <c r="H567" s="90">
        <v>6050</v>
      </c>
      <c r="I567" s="61" t="s">
        <v>194</v>
      </c>
      <c r="J567" s="62"/>
      <c r="K567" s="62"/>
      <c r="L567" s="62"/>
      <c r="M567" s="84"/>
      <c r="N567" s="62"/>
      <c r="O567" s="62"/>
      <c r="P567" s="62"/>
      <c r="Q567" s="62"/>
      <c r="R567" s="62"/>
      <c r="S567" s="62"/>
      <c r="T567" s="62"/>
      <c r="U567" s="62"/>
      <c r="V567" s="62"/>
      <c r="W567" s="411"/>
      <c r="X567" s="40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  <c r="BO567" s="147"/>
      <c r="BP567" s="147"/>
      <c r="BQ567" s="147"/>
      <c r="BR567" s="147"/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47"/>
      <c r="CQ567" s="147"/>
      <c r="CR567" s="147"/>
      <c r="CS567" s="147"/>
      <c r="CT567" s="147"/>
      <c r="CU567" s="147"/>
      <c r="CV567" s="147"/>
      <c r="CW567" s="147"/>
      <c r="CX567" s="147"/>
      <c r="CY567" s="147"/>
      <c r="CZ567" s="147"/>
      <c r="DA567" s="147"/>
      <c r="DB567" s="147"/>
      <c r="DC567" s="147"/>
      <c r="DD567" s="147"/>
      <c r="DE567" s="147"/>
      <c r="DF567" s="147"/>
      <c r="DG567" s="147"/>
      <c r="DH567" s="147"/>
      <c r="DI567" s="147"/>
      <c r="DJ567" s="147"/>
      <c r="DK567" s="147"/>
      <c r="DL567" s="147"/>
      <c r="DM567" s="147"/>
      <c r="DN567" s="147"/>
      <c r="DO567" s="147"/>
      <c r="DP567" s="147"/>
      <c r="DQ567" s="147"/>
      <c r="DR567" s="147"/>
      <c r="DS567" s="147"/>
      <c r="DT567" s="147"/>
      <c r="DU567" s="147"/>
      <c r="DV567" s="147"/>
      <c r="DW567" s="147"/>
      <c r="DX567" s="147"/>
      <c r="DY567" s="147"/>
      <c r="DZ567" s="147"/>
      <c r="EA567" s="147"/>
      <c r="EB567" s="147"/>
      <c r="EC567" s="147"/>
      <c r="ED567" s="147"/>
      <c r="EE567" s="147"/>
      <c r="EF567" s="147"/>
      <c r="EG567" s="147"/>
      <c r="EH567" s="147"/>
      <c r="EI567" s="147"/>
      <c r="EJ567" s="147"/>
      <c r="EK567" s="147"/>
      <c r="EL567" s="147"/>
      <c r="EM567" s="147"/>
      <c r="EN567" s="147"/>
      <c r="EO567" s="147"/>
      <c r="EP567" s="147"/>
      <c r="EQ567" s="147"/>
      <c r="ER567" s="147"/>
      <c r="ES567" s="147"/>
      <c r="ET567" s="147"/>
      <c r="EU567" s="147"/>
      <c r="EV567" s="147"/>
      <c r="EW567" s="147"/>
      <c r="EX567" s="147"/>
      <c r="EY567" s="147"/>
      <c r="EZ567" s="147"/>
      <c r="FA567" s="147"/>
      <c r="FB567" s="147"/>
      <c r="FC567" s="147"/>
      <c r="FD567" s="147"/>
      <c r="FE567" s="147"/>
      <c r="FF567" s="147"/>
      <c r="FG567" s="147"/>
      <c r="FH567" s="147"/>
      <c r="FI567" s="147"/>
      <c r="FJ567" s="147"/>
      <c r="FK567" s="147"/>
      <c r="FL567" s="147"/>
      <c r="FM567" s="147"/>
      <c r="FN567" s="147"/>
      <c r="FO567" s="147"/>
      <c r="FP567" s="147"/>
      <c r="FQ567" s="147"/>
      <c r="FR567" s="147"/>
      <c r="FS567" s="147"/>
      <c r="FT567" s="147"/>
      <c r="FU567" s="147"/>
      <c r="FV567" s="147"/>
      <c r="FW567" s="147"/>
      <c r="FX567" s="147"/>
      <c r="FY567" s="147"/>
      <c r="FZ567" s="147"/>
      <c r="GA567" s="147"/>
      <c r="GB567" s="147"/>
      <c r="GC567" s="147"/>
      <c r="GD567" s="147"/>
      <c r="GE567" s="147"/>
      <c r="GF567" s="147"/>
      <c r="GG567" s="147"/>
      <c r="GH567" s="147"/>
      <c r="GI567" s="147"/>
      <c r="GJ567" s="147"/>
      <c r="GK567" s="147"/>
      <c r="GL567" s="147"/>
      <c r="GM567" s="147"/>
      <c r="GN567" s="147"/>
      <c r="GO567" s="96"/>
    </row>
    <row r="568" spans="1:197" ht="15" hidden="1" customHeight="1">
      <c r="A568" s="385"/>
      <c r="B568" s="363"/>
      <c r="C568" s="341"/>
      <c r="D568" s="341"/>
      <c r="E568" s="346"/>
      <c r="F568" s="374"/>
      <c r="G568" s="340"/>
      <c r="H568" s="90"/>
      <c r="I568" s="61" t="s">
        <v>30</v>
      </c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411"/>
      <c r="X568" s="40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  <c r="BO568" s="147"/>
      <c r="BP568" s="147"/>
      <c r="BQ568" s="147"/>
      <c r="BR568" s="147"/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/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47"/>
      <c r="CQ568" s="147"/>
      <c r="CR568" s="147"/>
      <c r="CS568" s="147"/>
      <c r="CT568" s="147"/>
      <c r="CU568" s="147"/>
      <c r="CV568" s="147"/>
      <c r="CW568" s="147"/>
      <c r="CX568" s="147"/>
      <c r="CY568" s="147"/>
      <c r="CZ568" s="147"/>
      <c r="DA568" s="147"/>
      <c r="DB568" s="147"/>
      <c r="DC568" s="147"/>
      <c r="DD568" s="147"/>
      <c r="DE568" s="147"/>
      <c r="DF568" s="147"/>
      <c r="DG568" s="147"/>
      <c r="DH568" s="147"/>
      <c r="DI568" s="147"/>
      <c r="DJ568" s="147"/>
      <c r="DK568" s="147"/>
      <c r="DL568" s="147"/>
      <c r="DM568" s="147"/>
      <c r="DN568" s="147"/>
      <c r="DO568" s="147"/>
      <c r="DP568" s="147"/>
      <c r="DQ568" s="147"/>
      <c r="DR568" s="147"/>
      <c r="DS568" s="147"/>
      <c r="DT568" s="147"/>
      <c r="DU568" s="147"/>
      <c r="DV568" s="147"/>
      <c r="DW568" s="147"/>
      <c r="DX568" s="147"/>
      <c r="DY568" s="147"/>
      <c r="DZ568" s="147"/>
      <c r="EA568" s="147"/>
      <c r="EB568" s="147"/>
      <c r="EC568" s="147"/>
      <c r="ED568" s="147"/>
      <c r="EE568" s="147"/>
      <c r="EF568" s="147"/>
      <c r="EG568" s="147"/>
      <c r="EH568" s="147"/>
      <c r="EI568" s="147"/>
      <c r="EJ568" s="147"/>
      <c r="EK568" s="147"/>
      <c r="EL568" s="147"/>
      <c r="EM568" s="147"/>
      <c r="EN568" s="147"/>
      <c r="EO568" s="147"/>
      <c r="EP568" s="147"/>
      <c r="EQ568" s="147"/>
      <c r="ER568" s="147"/>
      <c r="ES568" s="147"/>
      <c r="ET568" s="147"/>
      <c r="EU568" s="147"/>
      <c r="EV568" s="147"/>
      <c r="EW568" s="147"/>
      <c r="EX568" s="147"/>
      <c r="EY568" s="147"/>
      <c r="EZ568" s="147"/>
      <c r="FA568" s="147"/>
      <c r="FB568" s="147"/>
      <c r="FC568" s="147"/>
      <c r="FD568" s="147"/>
      <c r="FE568" s="147"/>
      <c r="FF568" s="147"/>
      <c r="FG568" s="147"/>
      <c r="FH568" s="147"/>
      <c r="FI568" s="147"/>
      <c r="FJ568" s="147"/>
      <c r="FK568" s="147"/>
      <c r="FL568" s="147"/>
      <c r="FM568" s="147"/>
      <c r="FN568" s="147"/>
      <c r="FO568" s="147"/>
      <c r="FP568" s="147"/>
      <c r="FQ568" s="147"/>
      <c r="FR568" s="147"/>
      <c r="FS568" s="147"/>
      <c r="FT568" s="147"/>
      <c r="FU568" s="147"/>
      <c r="FV568" s="147"/>
      <c r="FW568" s="147"/>
      <c r="FX568" s="147"/>
      <c r="FY568" s="147"/>
      <c r="FZ568" s="147"/>
      <c r="GA568" s="147"/>
      <c r="GB568" s="147"/>
      <c r="GC568" s="147"/>
      <c r="GD568" s="147"/>
      <c r="GE568" s="147"/>
      <c r="GF568" s="147"/>
      <c r="GG568" s="147"/>
      <c r="GH568" s="147"/>
      <c r="GI568" s="147"/>
      <c r="GJ568" s="147"/>
      <c r="GK568" s="147"/>
      <c r="GL568" s="147"/>
      <c r="GM568" s="147"/>
      <c r="GN568" s="147"/>
      <c r="GO568" s="96"/>
    </row>
    <row r="569" spans="1:197" ht="15" hidden="1" customHeight="1">
      <c r="A569" s="385"/>
      <c r="B569" s="363"/>
      <c r="C569" s="341"/>
      <c r="D569" s="341"/>
      <c r="E569" s="346"/>
      <c r="F569" s="374"/>
      <c r="G569" s="340"/>
      <c r="H569" s="90"/>
      <c r="I569" s="61" t="s">
        <v>70</v>
      </c>
      <c r="J569" s="62"/>
      <c r="K569" s="62">
        <v>14000</v>
      </c>
      <c r="L569" s="84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411"/>
      <c r="X569" s="40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  <c r="BO569" s="147"/>
      <c r="BP569" s="147"/>
      <c r="BQ569" s="147"/>
      <c r="BR569" s="147"/>
      <c r="BS569" s="147"/>
      <c r="BT569" s="147"/>
      <c r="BU569" s="147"/>
      <c r="BV569" s="147"/>
      <c r="BW569" s="147"/>
      <c r="BX569" s="147"/>
      <c r="BY569" s="147"/>
      <c r="BZ569" s="147"/>
      <c r="CA569" s="147"/>
      <c r="CB569" s="147"/>
      <c r="CC569" s="147"/>
      <c r="CD569" s="147"/>
      <c r="CE569" s="147"/>
      <c r="CF569" s="147"/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/>
      <c r="CQ569" s="147"/>
      <c r="CR569" s="147"/>
      <c r="CS569" s="147"/>
      <c r="CT569" s="147"/>
      <c r="CU569" s="147"/>
      <c r="CV569" s="147"/>
      <c r="CW569" s="147"/>
      <c r="CX569" s="147"/>
      <c r="CY569" s="147"/>
      <c r="CZ569" s="147"/>
      <c r="DA569" s="147"/>
      <c r="DB569" s="147"/>
      <c r="DC569" s="147"/>
      <c r="DD569" s="147"/>
      <c r="DE569" s="147"/>
      <c r="DF569" s="147"/>
      <c r="DG569" s="147"/>
      <c r="DH569" s="147"/>
      <c r="DI569" s="147"/>
      <c r="DJ569" s="147"/>
      <c r="DK569" s="147"/>
      <c r="DL569" s="147"/>
      <c r="DM569" s="147"/>
      <c r="DN569" s="147"/>
      <c r="DO569" s="147"/>
      <c r="DP569" s="147"/>
      <c r="DQ569" s="147"/>
      <c r="DR569" s="147"/>
      <c r="DS569" s="147"/>
      <c r="DT569" s="147"/>
      <c r="DU569" s="147"/>
      <c r="DV569" s="147"/>
      <c r="DW569" s="147"/>
      <c r="DX569" s="147"/>
      <c r="DY569" s="147"/>
      <c r="DZ569" s="147"/>
      <c r="EA569" s="147"/>
      <c r="EB569" s="147"/>
      <c r="EC569" s="147"/>
      <c r="ED569" s="147"/>
      <c r="EE569" s="147"/>
      <c r="EF569" s="147"/>
      <c r="EG569" s="147"/>
      <c r="EH569" s="147"/>
      <c r="EI569" s="147"/>
      <c r="EJ569" s="147"/>
      <c r="EK569" s="147"/>
      <c r="EL569" s="147"/>
      <c r="EM569" s="147"/>
      <c r="EN569" s="147"/>
      <c r="EO569" s="147"/>
      <c r="EP569" s="147"/>
      <c r="EQ569" s="147"/>
      <c r="ER569" s="147"/>
      <c r="ES569" s="147"/>
      <c r="ET569" s="147"/>
      <c r="EU569" s="147"/>
      <c r="EV569" s="147"/>
      <c r="EW569" s="147"/>
      <c r="EX569" s="147"/>
      <c r="EY569" s="147"/>
      <c r="EZ569" s="147"/>
      <c r="FA569" s="147"/>
      <c r="FB569" s="147"/>
      <c r="FC569" s="147"/>
      <c r="FD569" s="147"/>
      <c r="FE569" s="147"/>
      <c r="FF569" s="147"/>
      <c r="FG569" s="147"/>
      <c r="FH569" s="147"/>
      <c r="FI569" s="147"/>
      <c r="FJ569" s="147"/>
      <c r="FK569" s="147"/>
      <c r="FL569" s="147"/>
      <c r="FM569" s="147"/>
      <c r="FN569" s="147"/>
      <c r="FO569" s="147"/>
      <c r="FP569" s="147"/>
      <c r="FQ569" s="147"/>
      <c r="FR569" s="147"/>
      <c r="FS569" s="147"/>
      <c r="FT569" s="147"/>
      <c r="FU569" s="147"/>
      <c r="FV569" s="147"/>
      <c r="FW569" s="147"/>
      <c r="FX569" s="147"/>
      <c r="FY569" s="147"/>
      <c r="FZ569" s="147"/>
      <c r="GA569" s="147"/>
      <c r="GB569" s="147"/>
      <c r="GC569" s="147"/>
      <c r="GD569" s="147"/>
      <c r="GE569" s="147"/>
      <c r="GF569" s="147"/>
      <c r="GG569" s="147"/>
      <c r="GH569" s="147"/>
      <c r="GI569" s="147"/>
      <c r="GJ569" s="147"/>
      <c r="GK569" s="147"/>
      <c r="GL569" s="147"/>
      <c r="GM569" s="147"/>
      <c r="GN569" s="147"/>
      <c r="GO569" s="96"/>
    </row>
    <row r="570" spans="1:197" ht="15" hidden="1" customHeight="1">
      <c r="A570" s="386"/>
      <c r="B570" s="363"/>
      <c r="C570" s="341"/>
      <c r="D570" s="341"/>
      <c r="E570" s="346"/>
      <c r="F570" s="374"/>
      <c r="G570" s="340"/>
      <c r="H570" s="90"/>
      <c r="I570" s="64" t="s">
        <v>26</v>
      </c>
      <c r="J570" s="65">
        <f>SUM(J566:J569)</f>
        <v>20000</v>
      </c>
      <c r="K570" s="65">
        <f t="shared" ref="K570:O570" si="156">SUM(K566:K569)</f>
        <v>14000</v>
      </c>
      <c r="L570" s="65">
        <f t="shared" si="156"/>
        <v>0</v>
      </c>
      <c r="M570" s="65">
        <f t="shared" si="156"/>
        <v>0</v>
      </c>
      <c r="N570" s="65">
        <f t="shared" si="156"/>
        <v>0</v>
      </c>
      <c r="O570" s="65">
        <f t="shared" si="156"/>
        <v>0</v>
      </c>
      <c r="P570" s="65"/>
      <c r="Q570" s="65"/>
      <c r="R570" s="65"/>
      <c r="S570" s="65"/>
      <c r="T570" s="65"/>
      <c r="U570" s="65"/>
      <c r="V570" s="65"/>
      <c r="W570" s="411"/>
      <c r="X570" s="40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  <c r="BO570" s="147"/>
      <c r="BP570" s="147"/>
      <c r="BQ570" s="147"/>
      <c r="BR570" s="147"/>
      <c r="BS570" s="147"/>
      <c r="BT570" s="147"/>
      <c r="BU570" s="147"/>
      <c r="BV570" s="147"/>
      <c r="BW570" s="147"/>
      <c r="BX570" s="147"/>
      <c r="BY570" s="147"/>
      <c r="BZ570" s="147"/>
      <c r="CA570" s="147"/>
      <c r="CB570" s="147"/>
      <c r="CC570" s="147"/>
      <c r="CD570" s="147"/>
      <c r="CE570" s="147"/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/>
      <c r="CQ570" s="147"/>
      <c r="CR570" s="147"/>
      <c r="CS570" s="147"/>
      <c r="CT570" s="147"/>
      <c r="CU570" s="147"/>
      <c r="CV570" s="147"/>
      <c r="CW570" s="147"/>
      <c r="CX570" s="147"/>
      <c r="CY570" s="147"/>
      <c r="CZ570" s="147"/>
      <c r="DA570" s="147"/>
      <c r="DB570" s="147"/>
      <c r="DC570" s="147"/>
      <c r="DD570" s="147"/>
      <c r="DE570" s="147"/>
      <c r="DF570" s="147"/>
      <c r="DG570" s="147"/>
      <c r="DH570" s="147"/>
      <c r="DI570" s="147"/>
      <c r="DJ570" s="147"/>
      <c r="DK570" s="147"/>
      <c r="DL570" s="147"/>
      <c r="DM570" s="147"/>
      <c r="DN570" s="147"/>
      <c r="DO570" s="147"/>
      <c r="DP570" s="147"/>
      <c r="DQ570" s="147"/>
      <c r="DR570" s="147"/>
      <c r="DS570" s="147"/>
      <c r="DT570" s="147"/>
      <c r="DU570" s="147"/>
      <c r="DV570" s="147"/>
      <c r="DW570" s="147"/>
      <c r="DX570" s="147"/>
      <c r="DY570" s="147"/>
      <c r="DZ570" s="147"/>
      <c r="EA570" s="147"/>
      <c r="EB570" s="147"/>
      <c r="EC570" s="147"/>
      <c r="ED570" s="147"/>
      <c r="EE570" s="147"/>
      <c r="EF570" s="147"/>
      <c r="EG570" s="147"/>
      <c r="EH570" s="147"/>
      <c r="EI570" s="147"/>
      <c r="EJ570" s="147"/>
      <c r="EK570" s="147"/>
      <c r="EL570" s="147"/>
      <c r="EM570" s="147"/>
      <c r="EN570" s="147"/>
      <c r="EO570" s="147"/>
      <c r="EP570" s="147"/>
      <c r="EQ570" s="147"/>
      <c r="ER570" s="147"/>
      <c r="ES570" s="147"/>
      <c r="ET570" s="147"/>
      <c r="EU570" s="147"/>
      <c r="EV570" s="147"/>
      <c r="EW570" s="147"/>
      <c r="EX570" s="147"/>
      <c r="EY570" s="147"/>
      <c r="EZ570" s="147"/>
      <c r="FA570" s="147"/>
      <c r="FB570" s="147"/>
      <c r="FC570" s="147"/>
      <c r="FD570" s="147"/>
      <c r="FE570" s="147"/>
      <c r="FF570" s="147"/>
      <c r="FG570" s="147"/>
      <c r="FH570" s="147"/>
      <c r="FI570" s="147"/>
      <c r="FJ570" s="147"/>
      <c r="FK570" s="147"/>
      <c r="FL570" s="147"/>
      <c r="FM570" s="147"/>
      <c r="FN570" s="147"/>
      <c r="FO570" s="147"/>
      <c r="FP570" s="147"/>
      <c r="FQ570" s="147"/>
      <c r="FR570" s="147"/>
      <c r="FS570" s="147"/>
      <c r="FT570" s="147"/>
      <c r="FU570" s="147"/>
      <c r="FV570" s="147"/>
      <c r="FW570" s="147"/>
      <c r="FX570" s="147"/>
      <c r="FY570" s="147"/>
      <c r="FZ570" s="147"/>
      <c r="GA570" s="147"/>
      <c r="GB570" s="147"/>
      <c r="GC570" s="147"/>
      <c r="GD570" s="147"/>
      <c r="GE570" s="147"/>
      <c r="GF570" s="147"/>
      <c r="GG570" s="147"/>
      <c r="GH570" s="147"/>
      <c r="GI570" s="147"/>
      <c r="GJ570" s="147"/>
      <c r="GK570" s="147"/>
      <c r="GL570" s="147"/>
      <c r="GM570" s="147"/>
      <c r="GN570" s="147"/>
      <c r="GO570" s="96"/>
    </row>
    <row r="571" spans="1:197" ht="12.75" hidden="1" customHeight="1">
      <c r="A571" s="384">
        <v>44</v>
      </c>
      <c r="B571" s="363" t="s">
        <v>233</v>
      </c>
      <c r="C571" s="341">
        <v>2023</v>
      </c>
      <c r="D571" s="341">
        <v>2024</v>
      </c>
      <c r="E571" s="346" t="s">
        <v>251</v>
      </c>
      <c r="F571" s="374"/>
      <c r="G571" s="340">
        <v>92120</v>
      </c>
      <c r="H571" s="90">
        <v>6580</v>
      </c>
      <c r="I571" s="58" t="s">
        <v>28</v>
      </c>
      <c r="J571" s="84">
        <v>20000</v>
      </c>
      <c r="K571" s="62"/>
      <c r="L571" s="84"/>
      <c r="M571" s="84"/>
      <c r="N571" s="62"/>
      <c r="O571" s="62"/>
      <c r="P571" s="62"/>
      <c r="Q571" s="62"/>
      <c r="R571" s="62"/>
      <c r="S571" s="62"/>
      <c r="T571" s="62"/>
      <c r="U571" s="62"/>
      <c r="V571" s="62"/>
      <c r="W571" s="361">
        <f>SUM(L575:V575)</f>
        <v>0</v>
      </c>
      <c r="X571" s="40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  <c r="BO571" s="147"/>
      <c r="BP571" s="147"/>
      <c r="BQ571" s="147"/>
      <c r="BR571" s="147"/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47"/>
      <c r="CQ571" s="147"/>
      <c r="CR571" s="147"/>
      <c r="CS571" s="147"/>
      <c r="CT571" s="147"/>
      <c r="CU571" s="147"/>
      <c r="CV571" s="147"/>
      <c r="CW571" s="147"/>
      <c r="CX571" s="147"/>
      <c r="CY571" s="147"/>
      <c r="CZ571" s="147"/>
      <c r="DA571" s="147"/>
      <c r="DB571" s="147"/>
      <c r="DC571" s="147"/>
      <c r="DD571" s="147"/>
      <c r="DE571" s="147"/>
      <c r="DF571" s="147"/>
      <c r="DG571" s="147"/>
      <c r="DH571" s="147"/>
      <c r="DI571" s="147"/>
      <c r="DJ571" s="147"/>
      <c r="DK571" s="147"/>
      <c r="DL571" s="147"/>
      <c r="DM571" s="147"/>
      <c r="DN571" s="147"/>
      <c r="DO571" s="147"/>
      <c r="DP571" s="147"/>
      <c r="DQ571" s="147"/>
      <c r="DR571" s="147"/>
      <c r="DS571" s="147"/>
      <c r="DT571" s="147"/>
      <c r="DU571" s="147"/>
      <c r="DV571" s="147"/>
      <c r="DW571" s="147"/>
      <c r="DX571" s="147"/>
      <c r="DY571" s="147"/>
      <c r="DZ571" s="147"/>
      <c r="EA571" s="147"/>
      <c r="EB571" s="147"/>
      <c r="EC571" s="147"/>
      <c r="ED571" s="147"/>
      <c r="EE571" s="147"/>
      <c r="EF571" s="147"/>
      <c r="EG571" s="147"/>
      <c r="EH571" s="147"/>
      <c r="EI571" s="147"/>
      <c r="EJ571" s="147"/>
      <c r="EK571" s="147"/>
      <c r="EL571" s="147"/>
      <c r="EM571" s="147"/>
      <c r="EN571" s="147"/>
      <c r="EO571" s="147"/>
      <c r="EP571" s="147"/>
      <c r="EQ571" s="147"/>
      <c r="ER571" s="147"/>
      <c r="ES571" s="147"/>
      <c r="ET571" s="147"/>
      <c r="EU571" s="147"/>
      <c r="EV571" s="147"/>
      <c r="EW571" s="147"/>
      <c r="EX571" s="147"/>
      <c r="EY571" s="147"/>
      <c r="EZ571" s="147"/>
      <c r="FA571" s="147"/>
      <c r="FB571" s="147"/>
      <c r="FC571" s="147"/>
      <c r="FD571" s="147"/>
      <c r="FE571" s="147"/>
      <c r="FF571" s="147"/>
      <c r="FG571" s="147"/>
      <c r="FH571" s="147"/>
      <c r="FI571" s="147"/>
      <c r="FJ571" s="147"/>
      <c r="FK571" s="147"/>
      <c r="FL571" s="147"/>
      <c r="FM571" s="147"/>
      <c r="FN571" s="147"/>
      <c r="FO571" s="147"/>
      <c r="FP571" s="147"/>
      <c r="FQ571" s="147"/>
      <c r="FR571" s="147"/>
      <c r="FS571" s="147"/>
      <c r="FT571" s="147"/>
      <c r="FU571" s="147"/>
      <c r="FV571" s="147"/>
      <c r="FW571" s="147"/>
      <c r="FX571" s="147"/>
      <c r="FY571" s="147"/>
      <c r="FZ571" s="147"/>
      <c r="GA571" s="147"/>
      <c r="GB571" s="147"/>
      <c r="GC571" s="147"/>
      <c r="GD571" s="147"/>
      <c r="GE571" s="147"/>
      <c r="GF571" s="147"/>
      <c r="GG571" s="147"/>
      <c r="GH571" s="147"/>
      <c r="GI571" s="147"/>
      <c r="GJ571" s="147"/>
      <c r="GK571" s="147"/>
      <c r="GL571" s="147"/>
      <c r="GM571" s="147"/>
      <c r="GN571" s="147"/>
      <c r="GO571" s="96"/>
    </row>
    <row r="572" spans="1:197" ht="15" hidden="1" customHeight="1">
      <c r="A572" s="385"/>
      <c r="B572" s="363"/>
      <c r="C572" s="341"/>
      <c r="D572" s="341"/>
      <c r="E572" s="346"/>
      <c r="F572" s="374"/>
      <c r="G572" s="340"/>
      <c r="H572" s="90"/>
      <c r="I572" s="61" t="s">
        <v>219</v>
      </c>
      <c r="J572" s="62"/>
      <c r="K572" s="62"/>
      <c r="L572" s="62"/>
      <c r="M572" s="84"/>
      <c r="N572" s="62"/>
      <c r="O572" s="62"/>
      <c r="P572" s="62"/>
      <c r="Q572" s="62"/>
      <c r="R572" s="62"/>
      <c r="S572" s="62"/>
      <c r="T572" s="62"/>
      <c r="U572" s="62"/>
      <c r="V572" s="62"/>
      <c r="W572" s="361"/>
      <c r="X572" s="40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  <c r="BO572" s="147"/>
      <c r="BP572" s="147"/>
      <c r="BQ572" s="147"/>
      <c r="BR572" s="147"/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/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47"/>
      <c r="CQ572" s="147"/>
      <c r="CR572" s="147"/>
      <c r="CS572" s="147"/>
      <c r="CT572" s="147"/>
      <c r="CU572" s="147"/>
      <c r="CV572" s="147"/>
      <c r="CW572" s="147"/>
      <c r="CX572" s="147"/>
      <c r="CY572" s="147"/>
      <c r="CZ572" s="147"/>
      <c r="DA572" s="147"/>
      <c r="DB572" s="147"/>
      <c r="DC572" s="147"/>
      <c r="DD572" s="147"/>
      <c r="DE572" s="147"/>
      <c r="DF572" s="147"/>
      <c r="DG572" s="147"/>
      <c r="DH572" s="147"/>
      <c r="DI572" s="147"/>
      <c r="DJ572" s="147"/>
      <c r="DK572" s="147"/>
      <c r="DL572" s="147"/>
      <c r="DM572" s="147"/>
      <c r="DN572" s="147"/>
      <c r="DO572" s="147"/>
      <c r="DP572" s="147"/>
      <c r="DQ572" s="147"/>
      <c r="DR572" s="147"/>
      <c r="DS572" s="147"/>
      <c r="DT572" s="147"/>
      <c r="DU572" s="147"/>
      <c r="DV572" s="147"/>
      <c r="DW572" s="147"/>
      <c r="DX572" s="147"/>
      <c r="DY572" s="147"/>
      <c r="DZ572" s="147"/>
      <c r="EA572" s="147"/>
      <c r="EB572" s="147"/>
      <c r="EC572" s="147"/>
      <c r="ED572" s="147"/>
      <c r="EE572" s="147"/>
      <c r="EF572" s="147"/>
      <c r="EG572" s="147"/>
      <c r="EH572" s="147"/>
      <c r="EI572" s="147"/>
      <c r="EJ572" s="147"/>
      <c r="EK572" s="147"/>
      <c r="EL572" s="147"/>
      <c r="EM572" s="147"/>
      <c r="EN572" s="147"/>
      <c r="EO572" s="147"/>
      <c r="EP572" s="147"/>
      <c r="EQ572" s="147"/>
      <c r="ER572" s="147"/>
      <c r="ES572" s="147"/>
      <c r="ET572" s="147"/>
      <c r="EU572" s="147"/>
      <c r="EV572" s="147"/>
      <c r="EW572" s="147"/>
      <c r="EX572" s="147"/>
      <c r="EY572" s="147"/>
      <c r="EZ572" s="147"/>
      <c r="FA572" s="147"/>
      <c r="FB572" s="147"/>
      <c r="FC572" s="147"/>
      <c r="FD572" s="147"/>
      <c r="FE572" s="147"/>
      <c r="FF572" s="147"/>
      <c r="FG572" s="147"/>
      <c r="FH572" s="147"/>
      <c r="FI572" s="147"/>
      <c r="FJ572" s="147"/>
      <c r="FK572" s="147"/>
      <c r="FL572" s="147"/>
      <c r="FM572" s="147"/>
      <c r="FN572" s="147"/>
      <c r="FO572" s="147"/>
      <c r="FP572" s="147"/>
      <c r="FQ572" s="147"/>
      <c r="FR572" s="147"/>
      <c r="FS572" s="147"/>
      <c r="FT572" s="147"/>
      <c r="FU572" s="147"/>
      <c r="FV572" s="147"/>
      <c r="FW572" s="147"/>
      <c r="FX572" s="147"/>
      <c r="FY572" s="147"/>
      <c r="FZ572" s="147"/>
      <c r="GA572" s="147"/>
      <c r="GB572" s="147"/>
      <c r="GC572" s="147"/>
      <c r="GD572" s="147"/>
      <c r="GE572" s="147"/>
      <c r="GF572" s="147"/>
      <c r="GG572" s="147"/>
      <c r="GH572" s="147"/>
      <c r="GI572" s="147"/>
      <c r="GJ572" s="147"/>
      <c r="GK572" s="147"/>
      <c r="GL572" s="147"/>
      <c r="GM572" s="147"/>
      <c r="GN572" s="147"/>
      <c r="GO572" s="96"/>
    </row>
    <row r="573" spans="1:197" ht="12" hidden="1" customHeight="1">
      <c r="A573" s="385"/>
      <c r="B573" s="363"/>
      <c r="C573" s="341"/>
      <c r="D573" s="341"/>
      <c r="E573" s="346"/>
      <c r="F573" s="374"/>
      <c r="G573" s="340"/>
      <c r="H573" s="90"/>
      <c r="I573" s="61" t="s">
        <v>30</v>
      </c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361"/>
      <c r="X573" s="40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  <c r="BO573" s="147"/>
      <c r="BP573" s="147"/>
      <c r="BQ573" s="147"/>
      <c r="BR573" s="147"/>
      <c r="BS573" s="147"/>
      <c r="BT573" s="147"/>
      <c r="BU573" s="147"/>
      <c r="BV573" s="147"/>
      <c r="BW573" s="147"/>
      <c r="BX573" s="147"/>
      <c r="BY573" s="147"/>
      <c r="BZ573" s="147"/>
      <c r="CA573" s="147"/>
      <c r="CB573" s="147"/>
      <c r="CC573" s="147"/>
      <c r="CD573" s="147"/>
      <c r="CE573" s="147"/>
      <c r="CF573" s="147"/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/>
      <c r="CQ573" s="147"/>
      <c r="CR573" s="147"/>
      <c r="CS573" s="147"/>
      <c r="CT573" s="147"/>
      <c r="CU573" s="147"/>
      <c r="CV573" s="147"/>
      <c r="CW573" s="147"/>
      <c r="CX573" s="147"/>
      <c r="CY573" s="147"/>
      <c r="CZ573" s="147"/>
      <c r="DA573" s="147"/>
      <c r="DB573" s="147"/>
      <c r="DC573" s="147"/>
      <c r="DD573" s="147"/>
      <c r="DE573" s="147"/>
      <c r="DF573" s="147"/>
      <c r="DG573" s="147"/>
      <c r="DH573" s="147"/>
      <c r="DI573" s="147"/>
      <c r="DJ573" s="147"/>
      <c r="DK573" s="147"/>
      <c r="DL573" s="147"/>
      <c r="DM573" s="147"/>
      <c r="DN573" s="147"/>
      <c r="DO573" s="147"/>
      <c r="DP573" s="147"/>
      <c r="DQ573" s="147"/>
      <c r="DR573" s="147"/>
      <c r="DS573" s="147"/>
      <c r="DT573" s="147"/>
      <c r="DU573" s="147"/>
      <c r="DV573" s="147"/>
      <c r="DW573" s="147"/>
      <c r="DX573" s="147"/>
      <c r="DY573" s="147"/>
      <c r="DZ573" s="147"/>
      <c r="EA573" s="147"/>
      <c r="EB573" s="147"/>
      <c r="EC573" s="147"/>
      <c r="ED573" s="147"/>
      <c r="EE573" s="147"/>
      <c r="EF573" s="147"/>
      <c r="EG573" s="147"/>
      <c r="EH573" s="147"/>
      <c r="EI573" s="147"/>
      <c r="EJ573" s="147"/>
      <c r="EK573" s="147"/>
      <c r="EL573" s="147"/>
      <c r="EM573" s="147"/>
      <c r="EN573" s="147"/>
      <c r="EO573" s="147"/>
      <c r="EP573" s="147"/>
      <c r="EQ573" s="147"/>
      <c r="ER573" s="147"/>
      <c r="ES573" s="147"/>
      <c r="ET573" s="147"/>
      <c r="EU573" s="147"/>
      <c r="EV573" s="147"/>
      <c r="EW573" s="147"/>
      <c r="EX573" s="147"/>
      <c r="EY573" s="147"/>
      <c r="EZ573" s="147"/>
      <c r="FA573" s="147"/>
      <c r="FB573" s="147"/>
      <c r="FC573" s="147"/>
      <c r="FD573" s="147"/>
      <c r="FE573" s="147"/>
      <c r="FF573" s="147"/>
      <c r="FG573" s="147"/>
      <c r="FH573" s="147"/>
      <c r="FI573" s="147"/>
      <c r="FJ573" s="147"/>
      <c r="FK573" s="147"/>
      <c r="FL573" s="147"/>
      <c r="FM573" s="147"/>
      <c r="FN573" s="147"/>
      <c r="FO573" s="147"/>
      <c r="FP573" s="147"/>
      <c r="FQ573" s="147"/>
      <c r="FR573" s="147"/>
      <c r="FS573" s="147"/>
      <c r="FT573" s="147"/>
      <c r="FU573" s="147"/>
      <c r="FV573" s="147"/>
      <c r="FW573" s="147"/>
      <c r="FX573" s="147"/>
      <c r="FY573" s="147"/>
      <c r="FZ573" s="147"/>
      <c r="GA573" s="147"/>
      <c r="GB573" s="147"/>
      <c r="GC573" s="147"/>
      <c r="GD573" s="147"/>
      <c r="GE573" s="147"/>
      <c r="GF573" s="147"/>
      <c r="GG573" s="147"/>
      <c r="GH573" s="147"/>
      <c r="GI573" s="147"/>
      <c r="GJ573" s="147"/>
      <c r="GK573" s="147"/>
      <c r="GL573" s="147"/>
      <c r="GM573" s="147"/>
      <c r="GN573" s="147"/>
      <c r="GO573" s="96"/>
    </row>
    <row r="574" spans="1:197" ht="12" hidden="1" customHeight="1">
      <c r="A574" s="385"/>
      <c r="B574" s="363"/>
      <c r="C574" s="341"/>
      <c r="D574" s="341"/>
      <c r="E574" s="346"/>
      <c r="F574" s="374"/>
      <c r="G574" s="340"/>
      <c r="H574" s="90"/>
      <c r="I574" s="61" t="s">
        <v>70</v>
      </c>
      <c r="J574" s="62"/>
      <c r="K574" s="62">
        <v>14000</v>
      </c>
      <c r="L574" s="84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361"/>
      <c r="X574" s="40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  <c r="BO574" s="147"/>
      <c r="BP574" s="147"/>
      <c r="BQ574" s="147"/>
      <c r="BR574" s="147"/>
      <c r="BS574" s="147"/>
      <c r="BT574" s="147"/>
      <c r="BU574" s="147"/>
      <c r="BV574" s="147"/>
      <c r="BW574" s="147"/>
      <c r="BX574" s="147"/>
      <c r="BY574" s="147"/>
      <c r="BZ574" s="147"/>
      <c r="CA574" s="147"/>
      <c r="CB574" s="147"/>
      <c r="CC574" s="147"/>
      <c r="CD574" s="147"/>
      <c r="CE574" s="147"/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/>
      <c r="CQ574" s="147"/>
      <c r="CR574" s="147"/>
      <c r="CS574" s="147"/>
      <c r="CT574" s="147"/>
      <c r="CU574" s="147"/>
      <c r="CV574" s="147"/>
      <c r="CW574" s="147"/>
      <c r="CX574" s="147"/>
      <c r="CY574" s="147"/>
      <c r="CZ574" s="147"/>
      <c r="DA574" s="147"/>
      <c r="DB574" s="147"/>
      <c r="DC574" s="147"/>
      <c r="DD574" s="147"/>
      <c r="DE574" s="147"/>
      <c r="DF574" s="147"/>
      <c r="DG574" s="147"/>
      <c r="DH574" s="147"/>
      <c r="DI574" s="147"/>
      <c r="DJ574" s="147"/>
      <c r="DK574" s="147"/>
      <c r="DL574" s="147"/>
      <c r="DM574" s="147"/>
      <c r="DN574" s="147"/>
      <c r="DO574" s="147"/>
      <c r="DP574" s="147"/>
      <c r="DQ574" s="147"/>
      <c r="DR574" s="147"/>
      <c r="DS574" s="147"/>
      <c r="DT574" s="147"/>
      <c r="DU574" s="147"/>
      <c r="DV574" s="147"/>
      <c r="DW574" s="147"/>
      <c r="DX574" s="147"/>
      <c r="DY574" s="147"/>
      <c r="DZ574" s="147"/>
      <c r="EA574" s="147"/>
      <c r="EB574" s="147"/>
      <c r="EC574" s="147"/>
      <c r="ED574" s="147"/>
      <c r="EE574" s="147"/>
      <c r="EF574" s="147"/>
      <c r="EG574" s="147"/>
      <c r="EH574" s="147"/>
      <c r="EI574" s="147"/>
      <c r="EJ574" s="147"/>
      <c r="EK574" s="147"/>
      <c r="EL574" s="147"/>
      <c r="EM574" s="147"/>
      <c r="EN574" s="147"/>
      <c r="EO574" s="147"/>
      <c r="EP574" s="147"/>
      <c r="EQ574" s="147"/>
      <c r="ER574" s="147"/>
      <c r="ES574" s="147"/>
      <c r="ET574" s="147"/>
      <c r="EU574" s="147"/>
      <c r="EV574" s="147"/>
      <c r="EW574" s="147"/>
      <c r="EX574" s="147"/>
      <c r="EY574" s="147"/>
      <c r="EZ574" s="147"/>
      <c r="FA574" s="147"/>
      <c r="FB574" s="147"/>
      <c r="FC574" s="147"/>
      <c r="FD574" s="147"/>
      <c r="FE574" s="147"/>
      <c r="FF574" s="147"/>
      <c r="FG574" s="147"/>
      <c r="FH574" s="147"/>
      <c r="FI574" s="147"/>
      <c r="FJ574" s="147"/>
      <c r="FK574" s="147"/>
      <c r="FL574" s="147"/>
      <c r="FM574" s="147"/>
      <c r="FN574" s="147"/>
      <c r="FO574" s="147"/>
      <c r="FP574" s="147"/>
      <c r="FQ574" s="147"/>
      <c r="FR574" s="147"/>
      <c r="FS574" s="147"/>
      <c r="FT574" s="147"/>
      <c r="FU574" s="147"/>
      <c r="FV574" s="147"/>
      <c r="FW574" s="147"/>
      <c r="FX574" s="147"/>
      <c r="FY574" s="147"/>
      <c r="FZ574" s="147"/>
      <c r="GA574" s="147"/>
      <c r="GB574" s="147"/>
      <c r="GC574" s="147"/>
      <c r="GD574" s="147"/>
      <c r="GE574" s="147"/>
      <c r="GF574" s="147"/>
      <c r="GG574" s="147"/>
      <c r="GH574" s="147"/>
      <c r="GI574" s="147"/>
      <c r="GJ574" s="147"/>
      <c r="GK574" s="147"/>
      <c r="GL574" s="147"/>
      <c r="GM574" s="147"/>
      <c r="GN574" s="147"/>
      <c r="GO574" s="96"/>
    </row>
    <row r="575" spans="1:197" ht="11.25" hidden="1" customHeight="1">
      <c r="A575" s="386"/>
      <c r="B575" s="363"/>
      <c r="C575" s="341"/>
      <c r="D575" s="341"/>
      <c r="E575" s="346"/>
      <c r="F575" s="374"/>
      <c r="G575" s="340"/>
      <c r="H575" s="90"/>
      <c r="I575" s="64" t="s">
        <v>26</v>
      </c>
      <c r="J575" s="65">
        <f>SUM(J571:J574)</f>
        <v>20000</v>
      </c>
      <c r="K575" s="65">
        <f t="shared" ref="K575:O575" si="157">SUM(K571:K574)</f>
        <v>14000</v>
      </c>
      <c r="L575" s="65">
        <f t="shared" si="157"/>
        <v>0</v>
      </c>
      <c r="M575" s="65">
        <f t="shared" si="157"/>
        <v>0</v>
      </c>
      <c r="N575" s="65">
        <f t="shared" si="157"/>
        <v>0</v>
      </c>
      <c r="O575" s="65">
        <f t="shared" si="157"/>
        <v>0</v>
      </c>
      <c r="P575" s="65"/>
      <c r="Q575" s="65"/>
      <c r="R575" s="65"/>
      <c r="S575" s="65"/>
      <c r="T575" s="65"/>
      <c r="U575" s="65"/>
      <c r="V575" s="65"/>
      <c r="W575" s="361"/>
      <c r="X575" s="40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  <c r="BO575" s="147"/>
      <c r="BP575" s="147"/>
      <c r="BQ575" s="147"/>
      <c r="BR575" s="147"/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47"/>
      <c r="CQ575" s="147"/>
      <c r="CR575" s="147"/>
      <c r="CS575" s="147"/>
      <c r="CT575" s="147"/>
      <c r="CU575" s="147"/>
      <c r="CV575" s="147"/>
      <c r="CW575" s="147"/>
      <c r="CX575" s="147"/>
      <c r="CY575" s="147"/>
      <c r="CZ575" s="147"/>
      <c r="DA575" s="147"/>
      <c r="DB575" s="147"/>
      <c r="DC575" s="147"/>
      <c r="DD575" s="147"/>
      <c r="DE575" s="147"/>
      <c r="DF575" s="147"/>
      <c r="DG575" s="147"/>
      <c r="DH575" s="147"/>
      <c r="DI575" s="147"/>
      <c r="DJ575" s="147"/>
      <c r="DK575" s="147"/>
      <c r="DL575" s="147"/>
      <c r="DM575" s="147"/>
      <c r="DN575" s="147"/>
      <c r="DO575" s="147"/>
      <c r="DP575" s="147"/>
      <c r="DQ575" s="147"/>
      <c r="DR575" s="147"/>
      <c r="DS575" s="147"/>
      <c r="DT575" s="147"/>
      <c r="DU575" s="147"/>
      <c r="DV575" s="147"/>
      <c r="DW575" s="147"/>
      <c r="DX575" s="147"/>
      <c r="DY575" s="147"/>
      <c r="DZ575" s="147"/>
      <c r="EA575" s="147"/>
      <c r="EB575" s="147"/>
      <c r="EC575" s="147"/>
      <c r="ED575" s="147"/>
      <c r="EE575" s="147"/>
      <c r="EF575" s="147"/>
      <c r="EG575" s="147"/>
      <c r="EH575" s="147"/>
      <c r="EI575" s="147"/>
      <c r="EJ575" s="147"/>
      <c r="EK575" s="147"/>
      <c r="EL575" s="147"/>
      <c r="EM575" s="147"/>
      <c r="EN575" s="147"/>
      <c r="EO575" s="147"/>
      <c r="EP575" s="147"/>
      <c r="EQ575" s="147"/>
      <c r="ER575" s="147"/>
      <c r="ES575" s="147"/>
      <c r="ET575" s="147"/>
      <c r="EU575" s="147"/>
      <c r="EV575" s="147"/>
      <c r="EW575" s="147"/>
      <c r="EX575" s="147"/>
      <c r="EY575" s="147"/>
      <c r="EZ575" s="147"/>
      <c r="FA575" s="147"/>
      <c r="FB575" s="147"/>
      <c r="FC575" s="147"/>
      <c r="FD575" s="147"/>
      <c r="FE575" s="147"/>
      <c r="FF575" s="147"/>
      <c r="FG575" s="147"/>
      <c r="FH575" s="147"/>
      <c r="FI575" s="147"/>
      <c r="FJ575" s="147"/>
      <c r="FK575" s="147"/>
      <c r="FL575" s="147"/>
      <c r="FM575" s="147"/>
      <c r="FN575" s="147"/>
      <c r="FO575" s="147"/>
      <c r="FP575" s="147"/>
      <c r="FQ575" s="147"/>
      <c r="FR575" s="147"/>
      <c r="FS575" s="147"/>
      <c r="FT575" s="147"/>
      <c r="FU575" s="147"/>
      <c r="FV575" s="147"/>
      <c r="FW575" s="147"/>
      <c r="FX575" s="147"/>
      <c r="FY575" s="147"/>
      <c r="FZ575" s="147"/>
      <c r="GA575" s="147"/>
      <c r="GB575" s="147"/>
      <c r="GC575" s="147"/>
      <c r="GD575" s="147"/>
      <c r="GE575" s="147"/>
      <c r="GF575" s="147"/>
      <c r="GG575" s="147"/>
      <c r="GH575" s="147"/>
      <c r="GI575" s="147"/>
      <c r="GJ575" s="147"/>
      <c r="GK575" s="147"/>
      <c r="GL575" s="147"/>
      <c r="GM575" s="147"/>
      <c r="GN575" s="147"/>
      <c r="GO575" s="96"/>
    </row>
    <row r="576" spans="1:197" ht="11.25" hidden="1" customHeight="1">
      <c r="A576" s="339">
        <v>41</v>
      </c>
      <c r="B576" s="364" t="s">
        <v>96</v>
      </c>
      <c r="C576" s="341">
        <v>2018</v>
      </c>
      <c r="D576" s="387">
        <v>2026</v>
      </c>
      <c r="E576" s="346" t="s">
        <v>251</v>
      </c>
      <c r="F576" s="374"/>
      <c r="G576" s="340">
        <v>63003</v>
      </c>
      <c r="H576" s="90">
        <v>6050</v>
      </c>
      <c r="I576" s="209" t="s">
        <v>28</v>
      </c>
      <c r="J576" s="84">
        <v>57810</v>
      </c>
      <c r="K576" s="62"/>
      <c r="L576" s="62"/>
      <c r="M576" s="84">
        <v>0</v>
      </c>
      <c r="N576" s="84"/>
      <c r="O576" s="242"/>
      <c r="P576" s="84"/>
      <c r="Q576" s="84"/>
      <c r="R576" s="84"/>
      <c r="S576" s="84"/>
      <c r="T576" s="84"/>
      <c r="U576" s="84"/>
      <c r="V576" s="84"/>
      <c r="W576" s="361">
        <f>SUM(K580:V580)</f>
        <v>0</v>
      </c>
      <c r="X576" s="40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  <c r="BO576" s="147"/>
      <c r="BP576" s="147"/>
      <c r="BQ576" s="147"/>
      <c r="BR576" s="147"/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/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47"/>
      <c r="CQ576" s="147"/>
      <c r="CR576" s="147"/>
      <c r="CS576" s="147"/>
      <c r="CT576" s="147"/>
      <c r="CU576" s="147"/>
      <c r="CV576" s="147"/>
      <c r="CW576" s="147"/>
      <c r="CX576" s="147"/>
      <c r="CY576" s="147"/>
      <c r="CZ576" s="147"/>
      <c r="DA576" s="147"/>
      <c r="DB576" s="147"/>
      <c r="DC576" s="147"/>
      <c r="DD576" s="147"/>
      <c r="DE576" s="147"/>
      <c r="DF576" s="147"/>
      <c r="DG576" s="147"/>
      <c r="DH576" s="147"/>
      <c r="DI576" s="147"/>
      <c r="DJ576" s="147"/>
      <c r="DK576" s="147"/>
      <c r="DL576" s="147"/>
      <c r="DM576" s="147"/>
      <c r="DN576" s="147"/>
      <c r="DO576" s="147"/>
      <c r="DP576" s="147"/>
      <c r="DQ576" s="147"/>
      <c r="DR576" s="147"/>
      <c r="DS576" s="147"/>
      <c r="DT576" s="147"/>
      <c r="DU576" s="147"/>
      <c r="DV576" s="147"/>
      <c r="DW576" s="147"/>
      <c r="DX576" s="147"/>
      <c r="DY576" s="147"/>
      <c r="DZ576" s="147"/>
      <c r="EA576" s="147"/>
      <c r="EB576" s="147"/>
      <c r="EC576" s="147"/>
      <c r="ED576" s="147"/>
      <c r="EE576" s="147"/>
      <c r="EF576" s="147"/>
      <c r="EG576" s="147"/>
      <c r="EH576" s="147"/>
      <c r="EI576" s="147"/>
      <c r="EJ576" s="147"/>
      <c r="EK576" s="147"/>
      <c r="EL576" s="147"/>
      <c r="EM576" s="147"/>
      <c r="EN576" s="147"/>
      <c r="EO576" s="147"/>
      <c r="EP576" s="147"/>
      <c r="EQ576" s="147"/>
      <c r="ER576" s="147"/>
      <c r="ES576" s="147"/>
      <c r="ET576" s="147"/>
      <c r="EU576" s="147"/>
      <c r="EV576" s="147"/>
      <c r="EW576" s="147"/>
      <c r="EX576" s="147"/>
      <c r="EY576" s="147"/>
      <c r="EZ576" s="147"/>
      <c r="FA576" s="147"/>
      <c r="FB576" s="147"/>
      <c r="FC576" s="147"/>
      <c r="FD576" s="147"/>
      <c r="FE576" s="147"/>
      <c r="FF576" s="147"/>
      <c r="FG576" s="147"/>
      <c r="FH576" s="147"/>
      <c r="FI576" s="147"/>
      <c r="FJ576" s="147"/>
      <c r="FK576" s="147"/>
      <c r="FL576" s="147"/>
      <c r="FM576" s="147"/>
      <c r="FN576" s="147"/>
      <c r="FO576" s="147"/>
      <c r="FP576" s="147"/>
      <c r="FQ576" s="147"/>
      <c r="FR576" s="147"/>
      <c r="FS576" s="147"/>
      <c r="FT576" s="147"/>
      <c r="FU576" s="147"/>
      <c r="FV576" s="147"/>
      <c r="FW576" s="147"/>
      <c r="FX576" s="147"/>
      <c r="FY576" s="147"/>
      <c r="FZ576" s="147"/>
      <c r="GA576" s="147"/>
      <c r="GB576" s="147"/>
      <c r="GC576" s="147"/>
      <c r="GD576" s="147"/>
      <c r="GE576" s="147"/>
      <c r="GF576" s="147"/>
      <c r="GG576" s="147"/>
      <c r="GH576" s="147"/>
      <c r="GI576" s="147"/>
      <c r="GJ576" s="147"/>
      <c r="GK576" s="147"/>
      <c r="GL576" s="147"/>
      <c r="GM576" s="147"/>
      <c r="GN576" s="147"/>
      <c r="GO576" s="96"/>
    </row>
    <row r="577" spans="1:197" ht="11.25" hidden="1" customHeight="1">
      <c r="A577" s="339"/>
      <c r="B577" s="364"/>
      <c r="C577" s="341"/>
      <c r="D577" s="387"/>
      <c r="E577" s="346"/>
      <c r="F577" s="374"/>
      <c r="G577" s="340"/>
      <c r="H577" s="90"/>
      <c r="I577" s="209" t="s">
        <v>28</v>
      </c>
      <c r="J577" s="62"/>
      <c r="K577" s="62"/>
      <c r="L577" s="62"/>
      <c r="M577" s="84"/>
      <c r="N577" s="62"/>
      <c r="O577" s="62"/>
      <c r="P577" s="62"/>
      <c r="Q577" s="62"/>
      <c r="R577" s="62"/>
      <c r="S577" s="62"/>
      <c r="T577" s="62"/>
      <c r="U577" s="62"/>
      <c r="V577" s="62"/>
      <c r="W577" s="361"/>
      <c r="X577" s="40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  <c r="BO577" s="147"/>
      <c r="BP577" s="147"/>
      <c r="BQ577" s="147"/>
      <c r="BR577" s="147"/>
      <c r="BS577" s="147"/>
      <c r="BT577" s="147"/>
      <c r="BU577" s="147"/>
      <c r="BV577" s="147"/>
      <c r="BW577" s="147"/>
      <c r="BX577" s="147"/>
      <c r="BY577" s="147"/>
      <c r="BZ577" s="147"/>
      <c r="CA577" s="147"/>
      <c r="CB577" s="147"/>
      <c r="CC577" s="147"/>
      <c r="CD577" s="147"/>
      <c r="CE577" s="147"/>
      <c r="CF577" s="147"/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/>
      <c r="CQ577" s="147"/>
      <c r="CR577" s="147"/>
      <c r="CS577" s="147"/>
      <c r="CT577" s="147"/>
      <c r="CU577" s="147"/>
      <c r="CV577" s="147"/>
      <c r="CW577" s="147"/>
      <c r="CX577" s="147"/>
      <c r="CY577" s="147"/>
      <c r="CZ577" s="147"/>
      <c r="DA577" s="147"/>
      <c r="DB577" s="147"/>
      <c r="DC577" s="147"/>
      <c r="DD577" s="147"/>
      <c r="DE577" s="147"/>
      <c r="DF577" s="147"/>
      <c r="DG577" s="147"/>
      <c r="DH577" s="147"/>
      <c r="DI577" s="147"/>
      <c r="DJ577" s="147"/>
      <c r="DK577" s="147"/>
      <c r="DL577" s="147"/>
      <c r="DM577" s="147"/>
      <c r="DN577" s="147"/>
      <c r="DO577" s="147"/>
      <c r="DP577" s="147"/>
      <c r="DQ577" s="147"/>
      <c r="DR577" s="147"/>
      <c r="DS577" s="147"/>
      <c r="DT577" s="147"/>
      <c r="DU577" s="147"/>
      <c r="DV577" s="147"/>
      <c r="DW577" s="147"/>
      <c r="DX577" s="147"/>
      <c r="DY577" s="147"/>
      <c r="DZ577" s="147"/>
      <c r="EA577" s="147"/>
      <c r="EB577" s="147"/>
      <c r="EC577" s="147"/>
      <c r="ED577" s="147"/>
      <c r="EE577" s="147"/>
      <c r="EF577" s="147"/>
      <c r="EG577" s="147"/>
      <c r="EH577" s="147"/>
      <c r="EI577" s="147"/>
      <c r="EJ577" s="147"/>
      <c r="EK577" s="147"/>
      <c r="EL577" s="147"/>
      <c r="EM577" s="147"/>
      <c r="EN577" s="147"/>
      <c r="EO577" s="147"/>
      <c r="EP577" s="147"/>
      <c r="EQ577" s="147"/>
      <c r="ER577" s="147"/>
      <c r="ES577" s="147"/>
      <c r="ET577" s="147"/>
      <c r="EU577" s="147"/>
      <c r="EV577" s="147"/>
      <c r="EW577" s="147"/>
      <c r="EX577" s="147"/>
      <c r="EY577" s="147"/>
      <c r="EZ577" s="147"/>
      <c r="FA577" s="147"/>
      <c r="FB577" s="147"/>
      <c r="FC577" s="147"/>
      <c r="FD577" s="147"/>
      <c r="FE577" s="147"/>
      <c r="FF577" s="147"/>
      <c r="FG577" s="147"/>
      <c r="FH577" s="147"/>
      <c r="FI577" s="147"/>
      <c r="FJ577" s="147"/>
      <c r="FK577" s="147"/>
      <c r="FL577" s="147"/>
      <c r="FM577" s="147"/>
      <c r="FN577" s="147"/>
      <c r="FO577" s="147"/>
      <c r="FP577" s="147"/>
      <c r="FQ577" s="147"/>
      <c r="FR577" s="147"/>
      <c r="FS577" s="147"/>
      <c r="FT577" s="147"/>
      <c r="FU577" s="147"/>
      <c r="FV577" s="147"/>
      <c r="FW577" s="147"/>
      <c r="FX577" s="147"/>
      <c r="FY577" s="147"/>
      <c r="FZ577" s="147"/>
      <c r="GA577" s="147"/>
      <c r="GB577" s="147"/>
      <c r="GC577" s="147"/>
      <c r="GD577" s="147"/>
      <c r="GE577" s="147"/>
      <c r="GF577" s="147"/>
      <c r="GG577" s="147"/>
      <c r="GH577" s="147"/>
      <c r="GI577" s="147"/>
      <c r="GJ577" s="147"/>
      <c r="GK577" s="147"/>
      <c r="GL577" s="147"/>
      <c r="GM577" s="147"/>
      <c r="GN577" s="147"/>
      <c r="GO577" s="96"/>
    </row>
    <row r="578" spans="1:197" ht="11.25" hidden="1" customHeight="1">
      <c r="A578" s="339"/>
      <c r="B578" s="364"/>
      <c r="C578" s="341"/>
      <c r="D578" s="387"/>
      <c r="E578" s="346"/>
      <c r="F578" s="374"/>
      <c r="G578" s="340"/>
      <c r="H578" s="90"/>
      <c r="I578" s="60" t="s">
        <v>30</v>
      </c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361"/>
      <c r="X578" s="40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  <c r="BO578" s="147"/>
      <c r="BP578" s="147"/>
      <c r="BQ578" s="147"/>
      <c r="BR578" s="147"/>
      <c r="BS578" s="147"/>
      <c r="BT578" s="147"/>
      <c r="BU578" s="147"/>
      <c r="BV578" s="147"/>
      <c r="BW578" s="147"/>
      <c r="BX578" s="147"/>
      <c r="BY578" s="147"/>
      <c r="BZ578" s="147"/>
      <c r="CA578" s="147"/>
      <c r="CB578" s="147"/>
      <c r="CC578" s="147"/>
      <c r="CD578" s="147"/>
      <c r="CE578" s="147"/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/>
      <c r="CQ578" s="147"/>
      <c r="CR578" s="147"/>
      <c r="CS578" s="147"/>
      <c r="CT578" s="147"/>
      <c r="CU578" s="147"/>
      <c r="CV578" s="147"/>
      <c r="CW578" s="147"/>
      <c r="CX578" s="147"/>
      <c r="CY578" s="147"/>
      <c r="CZ578" s="147"/>
      <c r="DA578" s="147"/>
      <c r="DB578" s="147"/>
      <c r="DC578" s="147"/>
      <c r="DD578" s="147"/>
      <c r="DE578" s="147"/>
      <c r="DF578" s="147"/>
      <c r="DG578" s="147"/>
      <c r="DH578" s="147"/>
      <c r="DI578" s="147"/>
      <c r="DJ578" s="147"/>
      <c r="DK578" s="147"/>
      <c r="DL578" s="147"/>
      <c r="DM578" s="147"/>
      <c r="DN578" s="147"/>
      <c r="DO578" s="147"/>
      <c r="DP578" s="147"/>
      <c r="DQ578" s="147"/>
      <c r="DR578" s="147"/>
      <c r="DS578" s="147"/>
      <c r="DT578" s="147"/>
      <c r="DU578" s="147"/>
      <c r="DV578" s="147"/>
      <c r="DW578" s="147"/>
      <c r="DX578" s="147"/>
      <c r="DY578" s="147"/>
      <c r="DZ578" s="147"/>
      <c r="EA578" s="147"/>
      <c r="EB578" s="147"/>
      <c r="EC578" s="147"/>
      <c r="ED578" s="147"/>
      <c r="EE578" s="147"/>
      <c r="EF578" s="147"/>
      <c r="EG578" s="147"/>
      <c r="EH578" s="147"/>
      <c r="EI578" s="147"/>
      <c r="EJ578" s="147"/>
      <c r="EK578" s="147"/>
      <c r="EL578" s="147"/>
      <c r="EM578" s="147"/>
      <c r="EN578" s="147"/>
      <c r="EO578" s="147"/>
      <c r="EP578" s="147"/>
      <c r="EQ578" s="147"/>
      <c r="ER578" s="147"/>
      <c r="ES578" s="147"/>
      <c r="ET578" s="147"/>
      <c r="EU578" s="147"/>
      <c r="EV578" s="147"/>
      <c r="EW578" s="147"/>
      <c r="EX578" s="147"/>
      <c r="EY578" s="147"/>
      <c r="EZ578" s="147"/>
      <c r="FA578" s="147"/>
      <c r="FB578" s="147"/>
      <c r="FC578" s="147"/>
      <c r="FD578" s="147"/>
      <c r="FE578" s="147"/>
      <c r="FF578" s="147"/>
      <c r="FG578" s="147"/>
      <c r="FH578" s="147"/>
      <c r="FI578" s="147"/>
      <c r="FJ578" s="147"/>
      <c r="FK578" s="147"/>
      <c r="FL578" s="147"/>
      <c r="FM578" s="147"/>
      <c r="FN578" s="147"/>
      <c r="FO578" s="147"/>
      <c r="FP578" s="147"/>
      <c r="FQ578" s="147"/>
      <c r="FR578" s="147"/>
      <c r="FS578" s="147"/>
      <c r="FT578" s="147"/>
      <c r="FU578" s="147"/>
      <c r="FV578" s="147"/>
      <c r="FW578" s="147"/>
      <c r="FX578" s="147"/>
      <c r="FY578" s="147"/>
      <c r="FZ578" s="147"/>
      <c r="GA578" s="147"/>
      <c r="GB578" s="147"/>
      <c r="GC578" s="147"/>
      <c r="GD578" s="147"/>
      <c r="GE578" s="147"/>
      <c r="GF578" s="147"/>
      <c r="GG578" s="147"/>
      <c r="GH578" s="147"/>
      <c r="GI578" s="147"/>
      <c r="GJ578" s="147"/>
      <c r="GK578" s="147"/>
      <c r="GL578" s="147"/>
      <c r="GM578" s="147"/>
      <c r="GN578" s="147"/>
      <c r="GO578" s="96"/>
    </row>
    <row r="579" spans="1:197" ht="11.25" hidden="1" customHeight="1">
      <c r="A579" s="339"/>
      <c r="B579" s="364"/>
      <c r="C579" s="341"/>
      <c r="D579" s="387"/>
      <c r="E579" s="346"/>
      <c r="F579" s="374"/>
      <c r="G579" s="340"/>
      <c r="H579" s="90"/>
      <c r="I579" s="60" t="s">
        <v>33</v>
      </c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361"/>
      <c r="X579" s="40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  <c r="BO579" s="147"/>
      <c r="BP579" s="147"/>
      <c r="BQ579" s="147"/>
      <c r="BR579" s="147"/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47"/>
      <c r="CQ579" s="147"/>
      <c r="CR579" s="147"/>
      <c r="CS579" s="147"/>
      <c r="CT579" s="147"/>
      <c r="CU579" s="147"/>
      <c r="CV579" s="147"/>
      <c r="CW579" s="147"/>
      <c r="CX579" s="147"/>
      <c r="CY579" s="147"/>
      <c r="CZ579" s="147"/>
      <c r="DA579" s="147"/>
      <c r="DB579" s="147"/>
      <c r="DC579" s="147"/>
      <c r="DD579" s="147"/>
      <c r="DE579" s="147"/>
      <c r="DF579" s="147"/>
      <c r="DG579" s="147"/>
      <c r="DH579" s="147"/>
      <c r="DI579" s="147"/>
      <c r="DJ579" s="147"/>
      <c r="DK579" s="147"/>
      <c r="DL579" s="147"/>
      <c r="DM579" s="147"/>
      <c r="DN579" s="147"/>
      <c r="DO579" s="147"/>
      <c r="DP579" s="147"/>
      <c r="DQ579" s="147"/>
      <c r="DR579" s="147"/>
      <c r="DS579" s="147"/>
      <c r="DT579" s="147"/>
      <c r="DU579" s="147"/>
      <c r="DV579" s="147"/>
      <c r="DW579" s="147"/>
      <c r="DX579" s="147"/>
      <c r="DY579" s="147"/>
      <c r="DZ579" s="147"/>
      <c r="EA579" s="147"/>
      <c r="EB579" s="147"/>
      <c r="EC579" s="147"/>
      <c r="ED579" s="147"/>
      <c r="EE579" s="147"/>
      <c r="EF579" s="147"/>
      <c r="EG579" s="147"/>
      <c r="EH579" s="147"/>
      <c r="EI579" s="147"/>
      <c r="EJ579" s="147"/>
      <c r="EK579" s="147"/>
      <c r="EL579" s="147"/>
      <c r="EM579" s="147"/>
      <c r="EN579" s="147"/>
      <c r="EO579" s="147"/>
      <c r="EP579" s="147"/>
      <c r="EQ579" s="147"/>
      <c r="ER579" s="147"/>
      <c r="ES579" s="147"/>
      <c r="ET579" s="147"/>
      <c r="EU579" s="147"/>
      <c r="EV579" s="147"/>
      <c r="EW579" s="147"/>
      <c r="EX579" s="147"/>
      <c r="EY579" s="147"/>
      <c r="EZ579" s="147"/>
      <c r="FA579" s="147"/>
      <c r="FB579" s="147"/>
      <c r="FC579" s="147"/>
      <c r="FD579" s="147"/>
      <c r="FE579" s="147"/>
      <c r="FF579" s="147"/>
      <c r="FG579" s="147"/>
      <c r="FH579" s="147"/>
      <c r="FI579" s="147"/>
      <c r="FJ579" s="147"/>
      <c r="FK579" s="147"/>
      <c r="FL579" s="147"/>
      <c r="FM579" s="147"/>
      <c r="FN579" s="147"/>
      <c r="FO579" s="147"/>
      <c r="FP579" s="147"/>
      <c r="FQ579" s="147"/>
      <c r="FR579" s="147"/>
      <c r="FS579" s="147"/>
      <c r="FT579" s="147"/>
      <c r="FU579" s="147"/>
      <c r="FV579" s="147"/>
      <c r="FW579" s="147"/>
      <c r="FX579" s="147"/>
      <c r="FY579" s="147"/>
      <c r="FZ579" s="147"/>
      <c r="GA579" s="147"/>
      <c r="GB579" s="147"/>
      <c r="GC579" s="147"/>
      <c r="GD579" s="147"/>
      <c r="GE579" s="147"/>
      <c r="GF579" s="147"/>
      <c r="GG579" s="147"/>
      <c r="GH579" s="147"/>
      <c r="GI579" s="147"/>
      <c r="GJ579" s="147"/>
      <c r="GK579" s="147"/>
      <c r="GL579" s="147"/>
      <c r="GM579" s="147"/>
      <c r="GN579" s="147"/>
      <c r="GO579" s="96"/>
    </row>
    <row r="580" spans="1:197" ht="9" hidden="1" customHeight="1">
      <c r="A580" s="339"/>
      <c r="B580" s="364"/>
      <c r="C580" s="341"/>
      <c r="D580" s="387"/>
      <c r="E580" s="346"/>
      <c r="F580" s="374"/>
      <c r="G580" s="340"/>
      <c r="H580" s="90"/>
      <c r="I580" s="64" t="s">
        <v>26</v>
      </c>
      <c r="J580" s="65">
        <f>SUM(J576:J579)</f>
        <v>57810</v>
      </c>
      <c r="K580" s="65">
        <f t="shared" ref="K580:M580" si="158">SUM(K576:K579)</f>
        <v>0</v>
      </c>
      <c r="L580" s="65">
        <f t="shared" si="158"/>
        <v>0</v>
      </c>
      <c r="M580" s="65">
        <f t="shared" si="158"/>
        <v>0</v>
      </c>
      <c r="N580" s="65">
        <f>SUM(N576:N579)</f>
        <v>0</v>
      </c>
      <c r="O580" s="65">
        <f>SUM(O576:O579)</f>
        <v>0</v>
      </c>
      <c r="P580" s="65"/>
      <c r="Q580" s="65"/>
      <c r="R580" s="65"/>
      <c r="S580" s="65"/>
      <c r="T580" s="65"/>
      <c r="U580" s="65"/>
      <c r="V580" s="65"/>
      <c r="W580" s="361"/>
      <c r="X580" s="40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  <c r="BO580" s="147"/>
      <c r="BP580" s="147"/>
      <c r="BQ580" s="147"/>
      <c r="BR580" s="147"/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/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47"/>
      <c r="CQ580" s="147"/>
      <c r="CR580" s="147"/>
      <c r="CS580" s="147"/>
      <c r="CT580" s="147"/>
      <c r="CU580" s="147"/>
      <c r="CV580" s="147"/>
      <c r="CW580" s="147"/>
      <c r="CX580" s="147"/>
      <c r="CY580" s="147"/>
      <c r="CZ580" s="147"/>
      <c r="DA580" s="147"/>
      <c r="DB580" s="147"/>
      <c r="DC580" s="147"/>
      <c r="DD580" s="147"/>
      <c r="DE580" s="147"/>
      <c r="DF580" s="147"/>
      <c r="DG580" s="147"/>
      <c r="DH580" s="147"/>
      <c r="DI580" s="147"/>
      <c r="DJ580" s="147"/>
      <c r="DK580" s="147"/>
      <c r="DL580" s="147"/>
      <c r="DM580" s="147"/>
      <c r="DN580" s="147"/>
      <c r="DO580" s="147"/>
      <c r="DP580" s="147"/>
      <c r="DQ580" s="147"/>
      <c r="DR580" s="147"/>
      <c r="DS580" s="147"/>
      <c r="DT580" s="147"/>
      <c r="DU580" s="147"/>
      <c r="DV580" s="147"/>
      <c r="DW580" s="147"/>
      <c r="DX580" s="147"/>
      <c r="DY580" s="147"/>
      <c r="DZ580" s="147"/>
      <c r="EA580" s="147"/>
      <c r="EB580" s="147"/>
      <c r="EC580" s="147"/>
      <c r="ED580" s="147"/>
      <c r="EE580" s="147"/>
      <c r="EF580" s="147"/>
      <c r="EG580" s="147"/>
      <c r="EH580" s="147"/>
      <c r="EI580" s="147"/>
      <c r="EJ580" s="147"/>
      <c r="EK580" s="147"/>
      <c r="EL580" s="147"/>
      <c r="EM580" s="147"/>
      <c r="EN580" s="147"/>
      <c r="EO580" s="147"/>
      <c r="EP580" s="147"/>
      <c r="EQ580" s="147"/>
      <c r="ER580" s="147"/>
      <c r="ES580" s="147"/>
      <c r="ET580" s="147"/>
      <c r="EU580" s="147"/>
      <c r="EV580" s="147"/>
      <c r="EW580" s="147"/>
      <c r="EX580" s="147"/>
      <c r="EY580" s="147"/>
      <c r="EZ580" s="147"/>
      <c r="FA580" s="147"/>
      <c r="FB580" s="147"/>
      <c r="FC580" s="147"/>
      <c r="FD580" s="147"/>
      <c r="FE580" s="147"/>
      <c r="FF580" s="147"/>
      <c r="FG580" s="147"/>
      <c r="FH580" s="147"/>
      <c r="FI580" s="147"/>
      <c r="FJ580" s="147"/>
      <c r="FK580" s="147"/>
      <c r="FL580" s="147"/>
      <c r="FM580" s="147"/>
      <c r="FN580" s="147"/>
      <c r="FO580" s="147"/>
      <c r="FP580" s="147"/>
      <c r="FQ580" s="147"/>
      <c r="FR580" s="147"/>
      <c r="FS580" s="147"/>
      <c r="FT580" s="147"/>
      <c r="FU580" s="147"/>
      <c r="FV580" s="147"/>
      <c r="FW580" s="147"/>
      <c r="FX580" s="147"/>
      <c r="FY580" s="147"/>
      <c r="FZ580" s="147"/>
      <c r="GA580" s="147"/>
      <c r="GB580" s="147"/>
      <c r="GC580" s="147"/>
      <c r="GD580" s="147"/>
      <c r="GE580" s="147"/>
      <c r="GF580" s="147"/>
      <c r="GG580" s="147"/>
      <c r="GH580" s="147"/>
      <c r="GI580" s="147"/>
      <c r="GJ580" s="147"/>
      <c r="GK580" s="147"/>
      <c r="GL580" s="147"/>
      <c r="GM580" s="147"/>
      <c r="GN580" s="147"/>
      <c r="GO580" s="96"/>
    </row>
    <row r="581" spans="1:197" ht="14.25" customHeight="1">
      <c r="A581" s="339">
        <v>30</v>
      </c>
      <c r="B581" s="364" t="s">
        <v>94</v>
      </c>
      <c r="C581" s="382">
        <v>2017</v>
      </c>
      <c r="D581" s="382">
        <v>2031</v>
      </c>
      <c r="E581" s="346" t="s">
        <v>251</v>
      </c>
      <c r="F581" s="536">
        <f>9237968+W581+2063150.72+853510</f>
        <v>15215778.720000001</v>
      </c>
      <c r="G581" s="419">
        <v>70005</v>
      </c>
      <c r="H581" s="86">
        <v>6060</v>
      </c>
      <c r="I581" s="58" t="s">
        <v>28</v>
      </c>
      <c r="J581" s="87">
        <v>792379</v>
      </c>
      <c r="K581" s="87">
        <v>1440880</v>
      </c>
      <c r="L581" s="87"/>
      <c r="M581" s="327"/>
      <c r="N581" s="87">
        <v>1500000</v>
      </c>
      <c r="O581" s="84">
        <v>1158872</v>
      </c>
      <c r="P581" s="84">
        <v>102278</v>
      </c>
      <c r="Q581" s="84">
        <v>100000</v>
      </c>
      <c r="R581" s="84">
        <v>100000</v>
      </c>
      <c r="S581" s="84">
        <v>100000</v>
      </c>
      <c r="T581" s="84"/>
      <c r="U581" s="84"/>
      <c r="V581" s="62"/>
      <c r="W581" s="536">
        <f>SUM(L585:V585)</f>
        <v>3061150</v>
      </c>
      <c r="X581" s="40"/>
      <c r="Y581" s="96"/>
      <c r="Z581" s="96"/>
      <c r="AA581" s="96"/>
      <c r="AB581" s="96"/>
      <c r="AC581" s="96"/>
      <c r="AD581" s="96"/>
      <c r="AE581" s="96"/>
      <c r="AF581" s="96"/>
      <c r="AG581" s="96"/>
      <c r="AH581" s="96"/>
      <c r="AI581" s="96"/>
      <c r="AJ581" s="96"/>
      <c r="AK581" s="96"/>
      <c r="AL581" s="96"/>
      <c r="AM581" s="96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</row>
    <row r="582" spans="1:197" ht="14.25" customHeight="1">
      <c r="A582" s="339"/>
      <c r="B582" s="364"/>
      <c r="C582" s="382"/>
      <c r="D582" s="382"/>
      <c r="E582" s="346"/>
      <c r="F582" s="536"/>
      <c r="G582" s="419"/>
      <c r="H582" s="86"/>
      <c r="I582" s="58" t="s">
        <v>31</v>
      </c>
      <c r="J582" s="71"/>
      <c r="K582" s="71"/>
      <c r="L582" s="71"/>
      <c r="M582" s="305"/>
      <c r="N582" s="71"/>
      <c r="O582" s="62"/>
      <c r="P582" s="62"/>
      <c r="Q582" s="62"/>
      <c r="R582" s="62"/>
      <c r="S582" s="62"/>
      <c r="T582" s="62"/>
      <c r="U582" s="62"/>
      <c r="V582" s="62"/>
      <c r="W582" s="536"/>
      <c r="X582" s="40"/>
      <c r="Y582" s="96"/>
      <c r="Z582" s="96"/>
      <c r="AA582" s="96"/>
      <c r="AB582" s="96"/>
      <c r="AC582" s="96"/>
      <c r="AD582" s="96"/>
      <c r="AE582" s="96"/>
      <c r="AF582" s="96"/>
      <c r="AG582" s="96"/>
      <c r="AH582" s="96"/>
      <c r="AI582" s="96"/>
      <c r="AJ582" s="96"/>
      <c r="AK582" s="96"/>
      <c r="AL582" s="96"/>
      <c r="AM582" s="96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</row>
    <row r="583" spans="1:197" ht="14.25" customHeight="1">
      <c r="A583" s="339"/>
      <c r="B583" s="364"/>
      <c r="C583" s="382"/>
      <c r="D583" s="382"/>
      <c r="E583" s="346"/>
      <c r="F583" s="536"/>
      <c r="G583" s="419"/>
      <c r="H583" s="86"/>
      <c r="I583" s="58" t="s">
        <v>30</v>
      </c>
      <c r="J583" s="71"/>
      <c r="K583" s="71"/>
      <c r="L583" s="71"/>
      <c r="M583" s="306"/>
      <c r="N583" s="70"/>
      <c r="O583" s="62"/>
      <c r="P583" s="62"/>
      <c r="Q583" s="62"/>
      <c r="R583" s="62"/>
      <c r="S583" s="62"/>
      <c r="T583" s="62"/>
      <c r="U583" s="62"/>
      <c r="V583" s="62"/>
      <c r="W583" s="536"/>
      <c r="X583" s="40"/>
      <c r="Y583" s="96"/>
      <c r="Z583" s="96"/>
      <c r="AA583" s="96"/>
      <c r="AB583" s="96"/>
      <c r="AC583" s="96"/>
      <c r="AD583" s="96"/>
      <c r="AE583" s="96"/>
      <c r="AF583" s="96"/>
      <c r="AG583" s="96"/>
      <c r="AH583" s="96"/>
      <c r="AI583" s="96"/>
      <c r="AJ583" s="96"/>
      <c r="AK583" s="96"/>
      <c r="AL583" s="96"/>
      <c r="AM583" s="96"/>
      <c r="AN583" s="96"/>
      <c r="AO583" s="96"/>
      <c r="AP583" s="96"/>
      <c r="AQ583" s="96"/>
      <c r="AR583" s="96"/>
      <c r="AS583" s="96"/>
      <c r="AT583" s="96"/>
      <c r="AU583" s="96"/>
      <c r="AV583" s="96"/>
      <c r="AW583" s="96"/>
      <c r="AX583" s="96"/>
      <c r="AY583" s="96"/>
      <c r="AZ583" s="96"/>
      <c r="BA583" s="96"/>
      <c r="BB583" s="96"/>
      <c r="BC583" s="96"/>
      <c r="BD583" s="96"/>
      <c r="BE583" s="96"/>
      <c r="BF583" s="96"/>
      <c r="BG583" s="96"/>
      <c r="BH583" s="96"/>
      <c r="BI583" s="96"/>
      <c r="BJ583" s="96"/>
      <c r="BK583" s="96"/>
      <c r="BL583" s="96"/>
      <c r="BM583" s="96"/>
      <c r="BN583" s="96"/>
      <c r="BO583" s="96"/>
      <c r="BP583" s="96"/>
      <c r="BQ583" s="96"/>
      <c r="BR583" s="96"/>
      <c r="BS583" s="96"/>
      <c r="BT583" s="96"/>
      <c r="BU583" s="96"/>
      <c r="BV583" s="96"/>
      <c r="BW583" s="96"/>
      <c r="BX583" s="96"/>
      <c r="BY583" s="96"/>
      <c r="BZ583" s="96"/>
      <c r="CA583" s="96"/>
      <c r="CB583" s="96"/>
      <c r="CC583" s="96"/>
      <c r="CD583" s="96"/>
      <c r="CE583" s="96"/>
      <c r="CF583" s="96"/>
      <c r="CG583" s="96"/>
      <c r="CH583" s="96"/>
      <c r="CI583" s="96"/>
      <c r="CJ583" s="96"/>
      <c r="CK583" s="96"/>
      <c r="CL583" s="96"/>
      <c r="CM583" s="96"/>
      <c r="CN583" s="96"/>
      <c r="CO583" s="96"/>
      <c r="CP583" s="96"/>
      <c r="CQ583" s="96"/>
      <c r="CR583" s="96"/>
      <c r="CS583" s="96"/>
      <c r="CT583" s="96"/>
      <c r="CU583" s="96"/>
      <c r="CV583" s="96"/>
      <c r="CW583" s="96"/>
      <c r="CX583" s="96"/>
      <c r="CY583" s="96"/>
      <c r="CZ583" s="96"/>
      <c r="DA583" s="96"/>
      <c r="DB583" s="96"/>
      <c r="DC583" s="96"/>
      <c r="DD583" s="96"/>
      <c r="DE583" s="96"/>
      <c r="DF583" s="96"/>
      <c r="DG583" s="96"/>
      <c r="DH583" s="96"/>
      <c r="DI583" s="96"/>
      <c r="DJ583" s="96"/>
      <c r="DK583" s="96"/>
      <c r="DL583" s="96"/>
      <c r="DM583" s="96"/>
      <c r="DN583" s="96"/>
      <c r="DO583" s="96"/>
      <c r="DP583" s="96"/>
      <c r="DQ583" s="96"/>
      <c r="DR583" s="96"/>
      <c r="DS583" s="96"/>
      <c r="DT583" s="96"/>
      <c r="DU583" s="96"/>
      <c r="DV583" s="96"/>
      <c r="DW583" s="96"/>
      <c r="DX583" s="96"/>
      <c r="DY583" s="96"/>
      <c r="DZ583" s="96"/>
      <c r="EA583" s="96"/>
      <c r="EB583" s="96"/>
      <c r="EC583" s="96"/>
      <c r="ED583" s="96"/>
      <c r="EE583" s="96"/>
      <c r="EF583" s="96"/>
      <c r="EG583" s="96"/>
      <c r="EH583" s="96"/>
      <c r="EI583" s="96"/>
      <c r="EJ583" s="96"/>
      <c r="EK583" s="96"/>
      <c r="EL583" s="96"/>
      <c r="EM583" s="96"/>
      <c r="EN583" s="96"/>
      <c r="EO583" s="96"/>
      <c r="EP583" s="96"/>
      <c r="EQ583" s="96"/>
      <c r="ER583" s="96"/>
      <c r="ES583" s="96"/>
      <c r="ET583" s="96"/>
      <c r="EU583" s="96"/>
      <c r="EV583" s="96"/>
      <c r="EW583" s="96"/>
      <c r="EX583" s="96"/>
      <c r="EY583" s="96"/>
      <c r="EZ583" s="96"/>
      <c r="FA583" s="96"/>
      <c r="FB583" s="96"/>
      <c r="FC583" s="96"/>
      <c r="FD583" s="96"/>
      <c r="FE583" s="96"/>
      <c r="FF583" s="96"/>
      <c r="FG583" s="96"/>
      <c r="FH583" s="96"/>
      <c r="FI583" s="96"/>
      <c r="FJ583" s="96"/>
      <c r="FK583" s="96"/>
      <c r="FL583" s="96"/>
      <c r="FM583" s="96"/>
      <c r="FN583" s="96"/>
      <c r="FO583" s="96"/>
      <c r="FP583" s="96"/>
      <c r="FQ583" s="96"/>
      <c r="FR583" s="96"/>
      <c r="FS583" s="96"/>
      <c r="FT583" s="96"/>
      <c r="FU583" s="96"/>
      <c r="FV583" s="96"/>
      <c r="FW583" s="96"/>
      <c r="FX583" s="96"/>
      <c r="FY583" s="96"/>
      <c r="FZ583" s="96"/>
      <c r="GA583" s="96"/>
      <c r="GB583" s="96"/>
      <c r="GC583" s="96"/>
      <c r="GD583" s="96"/>
      <c r="GE583" s="96"/>
      <c r="GF583" s="96"/>
      <c r="GG583" s="96"/>
      <c r="GH583" s="96"/>
      <c r="GI583" s="96"/>
      <c r="GJ583" s="96"/>
      <c r="GK583" s="96"/>
      <c r="GL583" s="96"/>
      <c r="GM583" s="96"/>
      <c r="GN583" s="96"/>
      <c r="GO583" s="96"/>
    </row>
    <row r="584" spans="1:197" ht="12.75" customHeight="1">
      <c r="A584" s="339"/>
      <c r="B584" s="364"/>
      <c r="C584" s="382"/>
      <c r="D584" s="382"/>
      <c r="E584" s="346"/>
      <c r="F584" s="536"/>
      <c r="G584" s="419"/>
      <c r="H584" s="86">
        <v>6050</v>
      </c>
      <c r="I584" s="58" t="s">
        <v>33</v>
      </c>
      <c r="J584" s="71"/>
      <c r="K584" s="71"/>
      <c r="L584" s="87"/>
      <c r="M584" s="306"/>
      <c r="N584" s="70"/>
      <c r="O584" s="62"/>
      <c r="P584" s="62"/>
      <c r="Q584" s="62"/>
      <c r="R584" s="62"/>
      <c r="S584" s="62"/>
      <c r="T584" s="62"/>
      <c r="U584" s="62"/>
      <c r="V584" s="62"/>
      <c r="W584" s="536"/>
      <c r="X584" s="40"/>
      <c r="Y584" s="96"/>
      <c r="Z584" s="96"/>
      <c r="AA584" s="96"/>
      <c r="AB584" s="96"/>
      <c r="AC584" s="96"/>
      <c r="AD584" s="96"/>
      <c r="AE584" s="96"/>
      <c r="AF584" s="96"/>
      <c r="AG584" s="96"/>
      <c r="AH584" s="96"/>
      <c r="AI584" s="96"/>
      <c r="AJ584" s="96"/>
      <c r="AK584" s="96"/>
      <c r="AL584" s="96"/>
      <c r="AM584" s="96"/>
      <c r="AN584" s="96"/>
      <c r="AO584" s="96"/>
      <c r="AP584" s="96"/>
      <c r="AQ584" s="96"/>
      <c r="AR584" s="96"/>
      <c r="AS584" s="96"/>
      <c r="AT584" s="96"/>
      <c r="AU584" s="96"/>
      <c r="AV584" s="96"/>
      <c r="AW584" s="96"/>
      <c r="AX584" s="96"/>
      <c r="AY584" s="96"/>
      <c r="AZ584" s="96"/>
      <c r="BA584" s="96"/>
      <c r="BB584" s="96"/>
      <c r="BC584" s="96"/>
      <c r="BD584" s="96"/>
      <c r="BE584" s="96"/>
      <c r="BF584" s="96"/>
      <c r="BG584" s="96"/>
      <c r="BH584" s="96"/>
      <c r="BI584" s="96"/>
      <c r="BJ584" s="96"/>
      <c r="BK584" s="96"/>
      <c r="BL584" s="96"/>
      <c r="BM584" s="96"/>
      <c r="BN584" s="96"/>
      <c r="BO584" s="96"/>
      <c r="BP584" s="96"/>
      <c r="BQ584" s="96"/>
      <c r="BR584" s="96"/>
      <c r="BS584" s="96"/>
      <c r="BT584" s="96"/>
      <c r="BU584" s="96"/>
      <c r="BV584" s="96"/>
      <c r="BW584" s="96"/>
      <c r="BX584" s="96"/>
      <c r="BY584" s="96"/>
      <c r="BZ584" s="96"/>
      <c r="CA584" s="96"/>
      <c r="CB584" s="96"/>
      <c r="CC584" s="96"/>
      <c r="CD584" s="96"/>
      <c r="CE584" s="96"/>
      <c r="CF584" s="96"/>
      <c r="CG584" s="96"/>
      <c r="CH584" s="96"/>
      <c r="CI584" s="96"/>
      <c r="CJ584" s="96"/>
      <c r="CK584" s="96"/>
      <c r="CL584" s="96"/>
      <c r="CM584" s="96"/>
      <c r="CN584" s="96"/>
      <c r="CO584" s="96"/>
      <c r="CP584" s="96"/>
      <c r="CQ584" s="96"/>
      <c r="CR584" s="96"/>
      <c r="CS584" s="96"/>
      <c r="CT584" s="96"/>
      <c r="CU584" s="96"/>
      <c r="CV584" s="96"/>
      <c r="CW584" s="96"/>
      <c r="CX584" s="96"/>
      <c r="CY584" s="96"/>
      <c r="CZ584" s="96"/>
      <c r="DA584" s="96"/>
      <c r="DB584" s="96"/>
      <c r="DC584" s="96"/>
      <c r="DD584" s="96"/>
      <c r="DE584" s="96"/>
      <c r="DF584" s="96"/>
      <c r="DG584" s="96"/>
      <c r="DH584" s="96"/>
      <c r="DI584" s="96"/>
      <c r="DJ584" s="96"/>
      <c r="DK584" s="96"/>
      <c r="DL584" s="96"/>
      <c r="DM584" s="96"/>
      <c r="DN584" s="96"/>
      <c r="DO584" s="96"/>
      <c r="DP584" s="96"/>
      <c r="DQ584" s="96"/>
      <c r="DR584" s="96"/>
      <c r="DS584" s="96"/>
      <c r="DT584" s="96"/>
      <c r="DU584" s="96"/>
      <c r="DV584" s="96"/>
      <c r="DW584" s="96"/>
      <c r="DX584" s="96"/>
      <c r="DY584" s="96"/>
      <c r="DZ584" s="96"/>
      <c r="EA584" s="96"/>
      <c r="EB584" s="96"/>
      <c r="EC584" s="96"/>
      <c r="ED584" s="96"/>
      <c r="EE584" s="96"/>
      <c r="EF584" s="96"/>
      <c r="EG584" s="96"/>
      <c r="EH584" s="96"/>
      <c r="EI584" s="96"/>
      <c r="EJ584" s="96"/>
      <c r="EK584" s="96"/>
      <c r="EL584" s="96"/>
      <c r="EM584" s="96"/>
      <c r="EN584" s="96"/>
      <c r="EO584" s="96"/>
      <c r="EP584" s="96"/>
      <c r="EQ584" s="96"/>
      <c r="ER584" s="96"/>
      <c r="ES584" s="96"/>
      <c r="ET584" s="96"/>
      <c r="EU584" s="96"/>
      <c r="EV584" s="96"/>
      <c r="EW584" s="96"/>
      <c r="EX584" s="96"/>
      <c r="EY584" s="96"/>
      <c r="EZ584" s="96"/>
      <c r="FA584" s="96"/>
      <c r="FB584" s="96"/>
      <c r="FC584" s="96"/>
      <c r="FD584" s="96"/>
      <c r="FE584" s="96"/>
      <c r="FF584" s="96"/>
      <c r="FG584" s="96"/>
      <c r="FH584" s="96"/>
      <c r="FI584" s="96"/>
      <c r="FJ584" s="96"/>
      <c r="FK584" s="96"/>
      <c r="FL584" s="96"/>
      <c r="FM584" s="96"/>
      <c r="FN584" s="96"/>
      <c r="FO584" s="96"/>
      <c r="FP584" s="96"/>
      <c r="FQ584" s="96"/>
      <c r="FR584" s="96"/>
      <c r="FS584" s="96"/>
      <c r="FT584" s="96"/>
      <c r="FU584" s="96"/>
      <c r="FV584" s="96"/>
      <c r="FW584" s="96"/>
      <c r="FX584" s="96"/>
      <c r="FY584" s="96"/>
      <c r="FZ584" s="96"/>
      <c r="GA584" s="96"/>
      <c r="GB584" s="96"/>
      <c r="GC584" s="96"/>
      <c r="GD584" s="96"/>
      <c r="GE584" s="96"/>
      <c r="GF584" s="96"/>
      <c r="GG584" s="96"/>
      <c r="GH584" s="96"/>
      <c r="GI584" s="96"/>
      <c r="GJ584" s="96"/>
      <c r="GK584" s="96"/>
      <c r="GL584" s="96"/>
      <c r="GM584" s="96"/>
      <c r="GN584" s="96"/>
      <c r="GO584" s="96"/>
    </row>
    <row r="585" spans="1:197" ht="9.75" customHeight="1">
      <c r="A585" s="339"/>
      <c r="B585" s="364"/>
      <c r="C585" s="382"/>
      <c r="D585" s="382"/>
      <c r="E585" s="346"/>
      <c r="F585" s="536"/>
      <c r="G585" s="419"/>
      <c r="H585" s="86"/>
      <c r="I585" s="59" t="s">
        <v>26</v>
      </c>
      <c r="J585" s="211">
        <f t="shared" ref="J585:U585" si="159">SUM(J581:J584)</f>
        <v>792379</v>
      </c>
      <c r="K585" s="236">
        <f t="shared" si="159"/>
        <v>1440880</v>
      </c>
      <c r="L585" s="211">
        <f t="shared" si="159"/>
        <v>0</v>
      </c>
      <c r="M585" s="307">
        <f t="shared" si="159"/>
        <v>0</v>
      </c>
      <c r="N585" s="314">
        <f t="shared" si="159"/>
        <v>1500000</v>
      </c>
      <c r="O585" s="314">
        <f t="shared" si="159"/>
        <v>1158872</v>
      </c>
      <c r="P585" s="211">
        <f t="shared" si="159"/>
        <v>102278</v>
      </c>
      <c r="Q585" s="211">
        <f t="shared" si="159"/>
        <v>100000</v>
      </c>
      <c r="R585" s="211">
        <f t="shared" si="159"/>
        <v>100000</v>
      </c>
      <c r="S585" s="211">
        <f t="shared" si="159"/>
        <v>100000</v>
      </c>
      <c r="T585" s="211">
        <f t="shared" si="159"/>
        <v>0</v>
      </c>
      <c r="U585" s="211">
        <f t="shared" si="159"/>
        <v>0</v>
      </c>
      <c r="V585" s="211"/>
      <c r="W585" s="536"/>
      <c r="X585" s="40"/>
      <c r="Y585" s="96"/>
      <c r="Z585" s="96"/>
      <c r="AA585" s="96"/>
      <c r="AB585" s="96"/>
      <c r="AC585" s="96"/>
      <c r="AD585" s="96"/>
      <c r="AE585" s="96"/>
      <c r="AF585" s="96"/>
      <c r="AG585" s="96"/>
      <c r="AH585" s="96"/>
      <c r="AI585" s="96"/>
      <c r="AJ585" s="96"/>
      <c r="AK585" s="96"/>
      <c r="AL585" s="96"/>
      <c r="AM585" s="96"/>
      <c r="AN585" s="96"/>
      <c r="AO585" s="96"/>
      <c r="AP585" s="96"/>
      <c r="AQ585" s="96"/>
      <c r="AR585" s="96"/>
      <c r="AS585" s="96"/>
      <c r="AT585" s="96"/>
      <c r="AU585" s="96"/>
      <c r="AV585" s="96"/>
      <c r="AW585" s="96"/>
      <c r="AX585" s="96"/>
      <c r="AY585" s="96"/>
      <c r="AZ585" s="96"/>
      <c r="BA585" s="96"/>
      <c r="BB585" s="96"/>
      <c r="BC585" s="96"/>
      <c r="BD585" s="96"/>
      <c r="BE585" s="96"/>
      <c r="BF585" s="96"/>
      <c r="BG585" s="96"/>
      <c r="BH585" s="96"/>
      <c r="BI585" s="96"/>
      <c r="BJ585" s="96"/>
      <c r="BK585" s="96"/>
      <c r="BL585" s="96"/>
      <c r="BM585" s="96"/>
      <c r="BN585" s="96"/>
      <c r="BO585" s="96"/>
      <c r="BP585" s="96"/>
      <c r="BQ585" s="96"/>
      <c r="BR585" s="96"/>
      <c r="BS585" s="96"/>
      <c r="BT585" s="96"/>
      <c r="BU585" s="96"/>
      <c r="BV585" s="96"/>
      <c r="BW585" s="96"/>
      <c r="BX585" s="96"/>
      <c r="BY585" s="96"/>
      <c r="BZ585" s="96"/>
      <c r="CA585" s="96"/>
      <c r="CB585" s="96"/>
      <c r="CC585" s="96"/>
      <c r="CD585" s="96"/>
      <c r="CE585" s="96"/>
      <c r="CF585" s="96"/>
      <c r="CG585" s="96"/>
      <c r="CH585" s="96"/>
      <c r="CI585" s="96"/>
      <c r="CJ585" s="96"/>
      <c r="CK585" s="96"/>
      <c r="CL585" s="96"/>
      <c r="CM585" s="96"/>
      <c r="CN585" s="96"/>
      <c r="CO585" s="96"/>
      <c r="CP585" s="96"/>
      <c r="CQ585" s="96"/>
      <c r="CR585" s="96"/>
      <c r="CS585" s="96"/>
      <c r="CT585" s="96"/>
      <c r="CU585" s="96"/>
      <c r="CV585" s="96"/>
      <c r="CW585" s="96"/>
      <c r="CX585" s="96"/>
      <c r="CY585" s="96"/>
      <c r="CZ585" s="96"/>
      <c r="DA585" s="96"/>
      <c r="DB585" s="96"/>
      <c r="DC585" s="96"/>
      <c r="DD585" s="96"/>
      <c r="DE585" s="96"/>
      <c r="DF585" s="96"/>
      <c r="DG585" s="96"/>
      <c r="DH585" s="96"/>
      <c r="DI585" s="96"/>
      <c r="DJ585" s="96"/>
      <c r="DK585" s="96"/>
      <c r="DL585" s="96"/>
      <c r="DM585" s="96"/>
      <c r="DN585" s="96"/>
      <c r="DO585" s="96"/>
      <c r="DP585" s="96"/>
      <c r="DQ585" s="96"/>
      <c r="DR585" s="96"/>
      <c r="DS585" s="96"/>
      <c r="DT585" s="96"/>
      <c r="DU585" s="96"/>
      <c r="DV585" s="96"/>
      <c r="DW585" s="96"/>
      <c r="DX585" s="96"/>
      <c r="DY585" s="96"/>
      <c r="DZ585" s="96"/>
      <c r="EA585" s="96"/>
      <c r="EB585" s="96"/>
      <c r="EC585" s="96"/>
      <c r="ED585" s="96"/>
      <c r="EE585" s="96"/>
      <c r="EF585" s="96"/>
      <c r="EG585" s="96"/>
      <c r="EH585" s="96"/>
      <c r="EI585" s="96"/>
      <c r="EJ585" s="96"/>
      <c r="EK585" s="96"/>
      <c r="EL585" s="96"/>
      <c r="EM585" s="96"/>
      <c r="EN585" s="96"/>
      <c r="EO585" s="96"/>
      <c r="EP585" s="96"/>
      <c r="EQ585" s="96"/>
      <c r="ER585" s="96"/>
      <c r="ES585" s="96"/>
      <c r="ET585" s="96"/>
      <c r="EU585" s="96"/>
      <c r="EV585" s="96"/>
      <c r="EW585" s="96"/>
      <c r="EX585" s="96"/>
      <c r="EY585" s="96"/>
      <c r="EZ585" s="96"/>
      <c r="FA585" s="96"/>
      <c r="FB585" s="96"/>
      <c r="FC585" s="96"/>
      <c r="FD585" s="96"/>
      <c r="FE585" s="96"/>
      <c r="FF585" s="96"/>
      <c r="FG585" s="96"/>
      <c r="FH585" s="96"/>
      <c r="FI585" s="96"/>
      <c r="FJ585" s="96"/>
      <c r="FK585" s="96"/>
      <c r="FL585" s="96"/>
      <c r="FM585" s="96"/>
      <c r="FN585" s="96"/>
      <c r="FO585" s="96"/>
      <c r="FP585" s="96"/>
      <c r="FQ585" s="96"/>
      <c r="FR585" s="96"/>
      <c r="FS585" s="96"/>
      <c r="FT585" s="96"/>
      <c r="FU585" s="96"/>
      <c r="FV585" s="96"/>
      <c r="FW585" s="96"/>
      <c r="FX585" s="96"/>
      <c r="FY585" s="96"/>
      <c r="FZ585" s="96"/>
      <c r="GA585" s="96"/>
      <c r="GB585" s="96"/>
      <c r="GC585" s="96"/>
      <c r="GD585" s="96"/>
      <c r="GE585" s="96"/>
      <c r="GF585" s="96"/>
      <c r="GG585" s="96"/>
      <c r="GH585" s="96"/>
      <c r="GI585" s="96"/>
      <c r="GJ585" s="96"/>
      <c r="GK585" s="96"/>
      <c r="GL585" s="96"/>
      <c r="GM585" s="96"/>
      <c r="GN585" s="96"/>
      <c r="GO585" s="96"/>
    </row>
    <row r="586" spans="1:197" ht="13.5" hidden="1" customHeight="1">
      <c r="A586" s="339">
        <v>43</v>
      </c>
      <c r="B586" s="364" t="s">
        <v>138</v>
      </c>
      <c r="C586" s="373">
        <v>2021</v>
      </c>
      <c r="D586" s="373">
        <v>2028</v>
      </c>
      <c r="E586" s="346" t="s">
        <v>251</v>
      </c>
      <c r="F586" s="354"/>
      <c r="G586" s="340">
        <v>70005</v>
      </c>
      <c r="H586" s="89">
        <v>6050</v>
      </c>
      <c r="I586" s="60" t="s">
        <v>28</v>
      </c>
      <c r="J586" s="77"/>
      <c r="K586" s="77"/>
      <c r="L586" s="210"/>
      <c r="M586" s="310"/>
      <c r="N586" s="316"/>
      <c r="O586" s="87"/>
      <c r="P586" s="312"/>
      <c r="Q586" s="77"/>
      <c r="R586" s="77"/>
      <c r="S586" s="77"/>
      <c r="T586" s="77"/>
      <c r="U586" s="77"/>
      <c r="V586" s="77"/>
      <c r="W586" s="361">
        <f>SUM(L590:V590)</f>
        <v>0</v>
      </c>
      <c r="X586" s="137"/>
      <c r="Y586" s="96"/>
      <c r="Z586" s="96"/>
      <c r="AA586" s="96"/>
      <c r="AB586" s="96"/>
      <c r="AC586" s="96"/>
      <c r="AD586" s="96"/>
      <c r="AE586" s="96"/>
      <c r="AF586" s="96"/>
      <c r="AG586" s="96"/>
      <c r="AH586" s="96"/>
      <c r="AI586" s="96"/>
      <c r="AJ586" s="96"/>
      <c r="AK586" s="96"/>
      <c r="AL586" s="96"/>
      <c r="AM586" s="96"/>
      <c r="AN586" s="96"/>
      <c r="AO586" s="96"/>
      <c r="AP586" s="96"/>
      <c r="AQ586" s="96"/>
      <c r="AR586" s="96"/>
      <c r="AS586" s="96"/>
      <c r="AT586" s="96"/>
      <c r="AU586" s="96"/>
      <c r="AV586" s="96"/>
      <c r="AW586" s="96"/>
      <c r="AX586" s="96"/>
      <c r="AY586" s="96"/>
      <c r="AZ586" s="96"/>
      <c r="BA586" s="96"/>
      <c r="BB586" s="96"/>
      <c r="BC586" s="96"/>
      <c r="BD586" s="96"/>
      <c r="BE586" s="96"/>
      <c r="BF586" s="96"/>
      <c r="BG586" s="96"/>
      <c r="BH586" s="96"/>
      <c r="BI586" s="96"/>
      <c r="BJ586" s="96"/>
      <c r="BK586" s="96"/>
      <c r="BL586" s="96"/>
      <c r="BM586" s="96"/>
      <c r="BN586" s="96"/>
      <c r="BO586" s="96"/>
      <c r="BP586" s="96"/>
      <c r="BQ586" s="96"/>
      <c r="BR586" s="96"/>
      <c r="BS586" s="96"/>
      <c r="BT586" s="96"/>
      <c r="BU586" s="96"/>
      <c r="BV586" s="96"/>
      <c r="BW586" s="96"/>
      <c r="BX586" s="96"/>
      <c r="BY586" s="96"/>
      <c r="BZ586" s="96"/>
      <c r="CA586" s="96"/>
      <c r="CB586" s="96"/>
      <c r="CC586" s="96"/>
      <c r="CD586" s="96"/>
      <c r="CE586" s="96"/>
      <c r="CF586" s="96"/>
      <c r="CG586" s="96"/>
      <c r="CH586" s="96"/>
      <c r="CI586" s="96"/>
      <c r="CJ586" s="96"/>
      <c r="CK586" s="96"/>
      <c r="CL586" s="96"/>
      <c r="CM586" s="96"/>
      <c r="CN586" s="96"/>
      <c r="CO586" s="96"/>
      <c r="CP586" s="96"/>
      <c r="CQ586" s="96"/>
      <c r="CR586" s="96"/>
      <c r="CS586" s="96"/>
      <c r="CT586" s="96"/>
      <c r="CU586" s="96"/>
      <c r="CV586" s="96"/>
      <c r="CW586" s="96"/>
      <c r="CX586" s="96"/>
      <c r="CY586" s="96"/>
      <c r="CZ586" s="96"/>
      <c r="DA586" s="96"/>
      <c r="DB586" s="96"/>
      <c r="DC586" s="96"/>
      <c r="DD586" s="96"/>
      <c r="DE586" s="96"/>
      <c r="DF586" s="96"/>
      <c r="DG586" s="96"/>
      <c r="DH586" s="96"/>
      <c r="DI586" s="96"/>
      <c r="DJ586" s="96"/>
      <c r="DK586" s="96"/>
      <c r="DL586" s="96"/>
      <c r="DM586" s="96"/>
      <c r="DN586" s="96"/>
      <c r="DO586" s="96"/>
      <c r="DP586" s="96"/>
      <c r="DQ586" s="96"/>
      <c r="DR586" s="96"/>
      <c r="DS586" s="96"/>
      <c r="DT586" s="96"/>
      <c r="DU586" s="96"/>
      <c r="DV586" s="96"/>
      <c r="DW586" s="96"/>
      <c r="DX586" s="96"/>
      <c r="DY586" s="96"/>
      <c r="DZ586" s="96"/>
      <c r="EA586" s="96"/>
      <c r="EB586" s="96"/>
      <c r="EC586" s="96"/>
      <c r="ED586" s="96"/>
      <c r="EE586" s="96"/>
      <c r="EF586" s="96"/>
      <c r="EG586" s="96"/>
      <c r="EH586" s="96"/>
      <c r="EI586" s="96"/>
      <c r="EJ586" s="96"/>
      <c r="EK586" s="96"/>
      <c r="EL586" s="96"/>
      <c r="EM586" s="96"/>
      <c r="EN586" s="96"/>
      <c r="EO586" s="96"/>
      <c r="EP586" s="96"/>
      <c r="EQ586" s="96"/>
      <c r="ER586" s="96"/>
      <c r="ES586" s="96"/>
      <c r="ET586" s="96"/>
      <c r="EU586" s="96"/>
      <c r="EV586" s="96"/>
      <c r="EW586" s="96"/>
      <c r="EX586" s="96"/>
      <c r="EY586" s="96"/>
      <c r="EZ586" s="96"/>
      <c r="FA586" s="96"/>
      <c r="FB586" s="96"/>
      <c r="FC586" s="96"/>
      <c r="FD586" s="96"/>
      <c r="FE586" s="96"/>
      <c r="FF586" s="96"/>
      <c r="FG586" s="96"/>
      <c r="FH586" s="96"/>
      <c r="FI586" s="96"/>
      <c r="FJ586" s="96"/>
      <c r="FK586" s="96"/>
      <c r="FL586" s="96"/>
      <c r="FM586" s="96"/>
      <c r="FN586" s="96"/>
      <c r="FO586" s="96"/>
      <c r="FP586" s="96"/>
      <c r="FQ586" s="96"/>
      <c r="FR586" s="96"/>
      <c r="FS586" s="96"/>
      <c r="FT586" s="96"/>
      <c r="FU586" s="96"/>
      <c r="FV586" s="96"/>
      <c r="FW586" s="96"/>
      <c r="FX586" s="96"/>
      <c r="FY586" s="96"/>
      <c r="FZ586" s="96"/>
      <c r="GA586" s="96"/>
      <c r="GB586" s="96"/>
      <c r="GC586" s="96"/>
      <c r="GD586" s="96"/>
      <c r="GE586" s="96"/>
      <c r="GF586" s="96"/>
      <c r="GG586" s="96"/>
      <c r="GH586" s="96"/>
      <c r="GI586" s="96"/>
      <c r="GJ586" s="96"/>
      <c r="GK586" s="96"/>
      <c r="GL586" s="96"/>
      <c r="GM586" s="96"/>
      <c r="GN586" s="96"/>
      <c r="GO586" s="96"/>
    </row>
    <row r="587" spans="1:197" ht="13.5" hidden="1" customHeight="1">
      <c r="A587" s="339"/>
      <c r="B587" s="364"/>
      <c r="C587" s="373"/>
      <c r="D587" s="373"/>
      <c r="E587" s="346"/>
      <c r="F587" s="354"/>
      <c r="G587" s="340"/>
      <c r="H587" s="89"/>
      <c r="I587" s="60" t="s">
        <v>31</v>
      </c>
      <c r="J587" s="70"/>
      <c r="K587" s="70"/>
      <c r="L587" s="70"/>
      <c r="M587" s="311"/>
      <c r="N587" s="70"/>
      <c r="O587" s="70"/>
      <c r="P587" s="313"/>
      <c r="Q587" s="70"/>
      <c r="R587" s="70"/>
      <c r="S587" s="70"/>
      <c r="T587" s="70"/>
      <c r="U587" s="70"/>
      <c r="V587" s="70"/>
      <c r="W587" s="361"/>
      <c r="X587" s="40"/>
      <c r="Y587" s="96"/>
      <c r="Z587" s="96"/>
      <c r="AA587" s="96"/>
      <c r="AB587" s="96"/>
      <c r="AC587" s="96"/>
      <c r="AD587" s="96"/>
      <c r="AE587" s="96"/>
      <c r="AF587" s="96"/>
      <c r="AG587" s="96"/>
      <c r="AH587" s="96"/>
      <c r="AI587" s="96"/>
      <c r="AJ587" s="96"/>
      <c r="AK587" s="96"/>
      <c r="AL587" s="96"/>
      <c r="AM587" s="96"/>
      <c r="AN587" s="96"/>
      <c r="AO587" s="96"/>
      <c r="AP587" s="96"/>
      <c r="AQ587" s="96"/>
      <c r="AR587" s="96"/>
      <c r="AS587" s="96"/>
      <c r="AT587" s="96"/>
      <c r="AU587" s="96"/>
      <c r="AV587" s="96"/>
      <c r="AW587" s="96"/>
      <c r="AX587" s="96"/>
      <c r="AY587" s="96"/>
      <c r="AZ587" s="96"/>
      <c r="BA587" s="96"/>
      <c r="BB587" s="96"/>
      <c r="BC587" s="96"/>
      <c r="BD587" s="96"/>
      <c r="BE587" s="96"/>
      <c r="BF587" s="96"/>
      <c r="BG587" s="96"/>
      <c r="BH587" s="96"/>
      <c r="BI587" s="96"/>
      <c r="BJ587" s="96"/>
      <c r="BK587" s="96"/>
      <c r="BL587" s="96"/>
      <c r="BM587" s="96"/>
      <c r="BN587" s="96"/>
      <c r="BO587" s="96"/>
      <c r="BP587" s="96"/>
      <c r="BQ587" s="96"/>
      <c r="BR587" s="96"/>
      <c r="BS587" s="96"/>
      <c r="BT587" s="96"/>
      <c r="BU587" s="96"/>
      <c r="BV587" s="96"/>
      <c r="BW587" s="96"/>
      <c r="BX587" s="96"/>
      <c r="BY587" s="96"/>
      <c r="BZ587" s="96"/>
      <c r="CA587" s="96"/>
      <c r="CB587" s="96"/>
      <c r="CC587" s="96"/>
      <c r="CD587" s="96"/>
      <c r="CE587" s="96"/>
      <c r="CF587" s="96"/>
      <c r="CG587" s="96"/>
      <c r="CH587" s="96"/>
      <c r="CI587" s="96"/>
      <c r="CJ587" s="96"/>
      <c r="CK587" s="96"/>
      <c r="CL587" s="96"/>
      <c r="CM587" s="96"/>
      <c r="CN587" s="96"/>
      <c r="CO587" s="96"/>
      <c r="CP587" s="96"/>
      <c r="CQ587" s="96"/>
      <c r="CR587" s="96"/>
      <c r="CS587" s="96"/>
      <c r="CT587" s="96"/>
      <c r="CU587" s="96"/>
      <c r="CV587" s="96"/>
      <c r="CW587" s="96"/>
      <c r="CX587" s="96"/>
      <c r="CY587" s="96"/>
      <c r="CZ587" s="96"/>
      <c r="DA587" s="96"/>
      <c r="DB587" s="96"/>
      <c r="DC587" s="96"/>
      <c r="DD587" s="96"/>
      <c r="DE587" s="96"/>
      <c r="DF587" s="96"/>
      <c r="DG587" s="96"/>
      <c r="DH587" s="96"/>
      <c r="DI587" s="96"/>
      <c r="DJ587" s="96"/>
      <c r="DK587" s="96"/>
      <c r="DL587" s="96"/>
      <c r="DM587" s="96"/>
      <c r="DN587" s="96"/>
      <c r="DO587" s="96"/>
      <c r="DP587" s="96"/>
      <c r="DQ587" s="96"/>
      <c r="DR587" s="96"/>
      <c r="DS587" s="96"/>
      <c r="DT587" s="96"/>
      <c r="DU587" s="96"/>
      <c r="DV587" s="96"/>
      <c r="DW587" s="96"/>
      <c r="DX587" s="96"/>
      <c r="DY587" s="96"/>
      <c r="DZ587" s="96"/>
      <c r="EA587" s="96"/>
      <c r="EB587" s="96"/>
      <c r="EC587" s="96"/>
      <c r="ED587" s="96"/>
      <c r="EE587" s="96"/>
      <c r="EF587" s="96"/>
      <c r="EG587" s="96"/>
      <c r="EH587" s="96"/>
      <c r="EI587" s="96"/>
      <c r="EJ587" s="96"/>
      <c r="EK587" s="96"/>
      <c r="EL587" s="96"/>
      <c r="EM587" s="96"/>
      <c r="EN587" s="96"/>
      <c r="EO587" s="96"/>
      <c r="EP587" s="96"/>
      <c r="EQ587" s="96"/>
      <c r="ER587" s="96"/>
      <c r="ES587" s="96"/>
      <c r="ET587" s="96"/>
      <c r="EU587" s="96"/>
      <c r="EV587" s="96"/>
      <c r="EW587" s="96"/>
      <c r="EX587" s="96"/>
      <c r="EY587" s="96"/>
      <c r="EZ587" s="96"/>
      <c r="FA587" s="96"/>
      <c r="FB587" s="96"/>
      <c r="FC587" s="96"/>
      <c r="FD587" s="96"/>
      <c r="FE587" s="96"/>
      <c r="FF587" s="96"/>
      <c r="FG587" s="96"/>
      <c r="FH587" s="96"/>
      <c r="FI587" s="96"/>
      <c r="FJ587" s="96"/>
      <c r="FK587" s="96"/>
      <c r="FL587" s="96"/>
      <c r="FM587" s="96"/>
      <c r="FN587" s="96"/>
      <c r="FO587" s="96"/>
      <c r="FP587" s="96"/>
      <c r="FQ587" s="96"/>
      <c r="FR587" s="96"/>
      <c r="FS587" s="96"/>
      <c r="FT587" s="96"/>
      <c r="FU587" s="96"/>
      <c r="FV587" s="96"/>
      <c r="FW587" s="96"/>
      <c r="FX587" s="96"/>
      <c r="FY587" s="96"/>
      <c r="FZ587" s="96"/>
      <c r="GA587" s="96"/>
      <c r="GB587" s="96"/>
      <c r="GC587" s="96"/>
      <c r="GD587" s="96"/>
      <c r="GE587" s="96"/>
      <c r="GF587" s="96"/>
      <c r="GG587" s="96"/>
      <c r="GH587" s="96"/>
      <c r="GI587" s="96"/>
      <c r="GJ587" s="96"/>
      <c r="GK587" s="96"/>
      <c r="GL587" s="96"/>
      <c r="GM587" s="96"/>
      <c r="GN587" s="96"/>
      <c r="GO587" s="96"/>
    </row>
    <row r="588" spans="1:197" ht="13.5" hidden="1" customHeight="1">
      <c r="A588" s="339"/>
      <c r="B588" s="364"/>
      <c r="C588" s="373"/>
      <c r="D588" s="373"/>
      <c r="E588" s="346"/>
      <c r="F588" s="354"/>
      <c r="G588" s="340"/>
      <c r="H588" s="89"/>
      <c r="I588" s="60" t="s">
        <v>30</v>
      </c>
      <c r="J588" s="70"/>
      <c r="K588" s="70"/>
      <c r="L588" s="70"/>
      <c r="M588" s="311"/>
      <c r="N588" s="70"/>
      <c r="O588" s="70"/>
      <c r="P588" s="313"/>
      <c r="Q588" s="70"/>
      <c r="R588" s="70"/>
      <c r="S588" s="70"/>
      <c r="T588" s="70"/>
      <c r="U588" s="70"/>
      <c r="V588" s="70"/>
      <c r="W588" s="361"/>
      <c r="X588" s="40"/>
      <c r="Y588" s="96"/>
      <c r="Z588" s="96"/>
      <c r="AA588" s="96"/>
      <c r="AB588" s="96"/>
      <c r="AC588" s="96"/>
      <c r="AD588" s="96"/>
      <c r="AE588" s="96"/>
      <c r="AF588" s="96"/>
      <c r="AG588" s="96"/>
      <c r="AH588" s="96"/>
      <c r="AI588" s="96"/>
      <c r="AJ588" s="96"/>
      <c r="AK588" s="96"/>
      <c r="AL588" s="96"/>
      <c r="AM588" s="96"/>
      <c r="AN588" s="96"/>
      <c r="AO588" s="96"/>
      <c r="AP588" s="96"/>
      <c r="AQ588" s="96"/>
      <c r="AR588" s="96"/>
      <c r="AS588" s="96"/>
      <c r="AT588" s="96"/>
      <c r="AU588" s="96"/>
      <c r="AV588" s="96"/>
      <c r="AW588" s="96"/>
      <c r="AX588" s="96"/>
      <c r="AY588" s="96"/>
      <c r="AZ588" s="96"/>
      <c r="BA588" s="96"/>
      <c r="BB588" s="96"/>
      <c r="BC588" s="96"/>
      <c r="BD588" s="96"/>
      <c r="BE588" s="96"/>
      <c r="BF588" s="96"/>
      <c r="BG588" s="96"/>
      <c r="BH588" s="96"/>
      <c r="BI588" s="96"/>
      <c r="BJ588" s="96"/>
      <c r="BK588" s="96"/>
      <c r="BL588" s="96"/>
      <c r="BM588" s="96"/>
      <c r="BN588" s="96"/>
      <c r="BO588" s="96"/>
      <c r="BP588" s="96"/>
      <c r="BQ588" s="96"/>
      <c r="BR588" s="96"/>
      <c r="BS588" s="96"/>
      <c r="BT588" s="96"/>
      <c r="BU588" s="96"/>
      <c r="BV588" s="96"/>
      <c r="BW588" s="96"/>
      <c r="BX588" s="96"/>
      <c r="BY588" s="96"/>
      <c r="BZ588" s="96"/>
      <c r="CA588" s="96"/>
      <c r="CB588" s="96"/>
      <c r="CC588" s="96"/>
      <c r="CD588" s="96"/>
      <c r="CE588" s="96"/>
      <c r="CF588" s="96"/>
      <c r="CG588" s="96"/>
      <c r="CH588" s="96"/>
      <c r="CI588" s="96"/>
      <c r="CJ588" s="96"/>
      <c r="CK588" s="96"/>
      <c r="CL588" s="96"/>
      <c r="CM588" s="96"/>
      <c r="CN588" s="96"/>
      <c r="CO588" s="96"/>
      <c r="CP588" s="96"/>
      <c r="CQ588" s="96"/>
      <c r="CR588" s="96"/>
      <c r="CS588" s="96"/>
      <c r="CT588" s="96"/>
      <c r="CU588" s="96"/>
      <c r="CV588" s="96"/>
      <c r="CW588" s="96"/>
      <c r="CX588" s="96"/>
      <c r="CY588" s="96"/>
      <c r="CZ588" s="96"/>
      <c r="DA588" s="96"/>
      <c r="DB588" s="96"/>
      <c r="DC588" s="96"/>
      <c r="DD588" s="96"/>
      <c r="DE588" s="96"/>
      <c r="DF588" s="96"/>
      <c r="DG588" s="96"/>
      <c r="DH588" s="96"/>
      <c r="DI588" s="96"/>
      <c r="DJ588" s="96"/>
      <c r="DK588" s="96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</row>
    <row r="589" spans="1:197" ht="13.5" hidden="1" customHeight="1">
      <c r="A589" s="339"/>
      <c r="B589" s="364"/>
      <c r="C589" s="373"/>
      <c r="D589" s="373"/>
      <c r="E589" s="346"/>
      <c r="F589" s="354"/>
      <c r="G589" s="340"/>
      <c r="H589" s="89">
        <v>6050</v>
      </c>
      <c r="I589" s="60" t="s">
        <v>55</v>
      </c>
      <c r="J589" s="70"/>
      <c r="K589" s="70"/>
      <c r="L589" s="87"/>
      <c r="M589" s="71">
        <v>0</v>
      </c>
      <c r="N589" s="315"/>
      <c r="O589" s="315"/>
      <c r="P589" s="70"/>
      <c r="Q589" s="70"/>
      <c r="R589" s="70"/>
      <c r="S589" s="70"/>
      <c r="T589" s="70"/>
      <c r="U589" s="70"/>
      <c r="V589" s="70"/>
      <c r="W589" s="361"/>
      <c r="X589" s="40"/>
      <c r="Y589" s="96"/>
      <c r="Z589" s="96"/>
      <c r="AA589" s="96"/>
      <c r="AB589" s="96"/>
      <c r="AC589" s="96"/>
      <c r="AD589" s="96"/>
      <c r="AE589" s="96"/>
      <c r="AF589" s="96"/>
      <c r="AG589" s="96"/>
      <c r="AH589" s="96"/>
      <c r="AI589" s="96"/>
      <c r="AJ589" s="96"/>
      <c r="AK589" s="96"/>
      <c r="AL589" s="96"/>
      <c r="AM589" s="96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</row>
    <row r="590" spans="1:197" ht="9.75" hidden="1" customHeight="1">
      <c r="A590" s="339"/>
      <c r="B590" s="364"/>
      <c r="C590" s="373"/>
      <c r="D590" s="373"/>
      <c r="E590" s="346"/>
      <c r="F590" s="354"/>
      <c r="G590" s="340"/>
      <c r="H590" s="89"/>
      <c r="I590" s="72" t="s">
        <v>26</v>
      </c>
      <c r="J590" s="66">
        <f t="shared" ref="J590:L590" si="160">SUM(J586:J589)</f>
        <v>0</v>
      </c>
      <c r="K590" s="66">
        <f t="shared" si="160"/>
        <v>0</v>
      </c>
      <c r="L590" s="66">
        <f t="shared" si="160"/>
        <v>0</v>
      </c>
      <c r="M590" s="66">
        <f>SUM(M586:M589)</f>
        <v>0</v>
      </c>
      <c r="N590" s="66">
        <f>SUM(N586:N589)</f>
        <v>0</v>
      </c>
      <c r="O590" s="66">
        <f>SUM(O586:O589)</f>
        <v>0</v>
      </c>
      <c r="P590" s="66">
        <f t="shared" ref="P590:S590" si="161">SUM(P586:P589)</f>
        <v>0</v>
      </c>
      <c r="Q590" s="66">
        <f t="shared" si="161"/>
        <v>0</v>
      </c>
      <c r="R590" s="66">
        <f t="shared" si="161"/>
        <v>0</v>
      </c>
      <c r="S590" s="66">
        <f t="shared" si="161"/>
        <v>0</v>
      </c>
      <c r="T590" s="66"/>
      <c r="U590" s="66"/>
      <c r="V590" s="66"/>
      <c r="W590" s="361"/>
      <c r="X590" s="40"/>
      <c r="Y590" s="96"/>
      <c r="Z590" s="96"/>
      <c r="AA590" s="96"/>
      <c r="AB590" s="96"/>
      <c r="AC590" s="96"/>
      <c r="AD590" s="96"/>
      <c r="AE590" s="96"/>
      <c r="AF590" s="96"/>
      <c r="AG590" s="96"/>
      <c r="AH590" s="96"/>
      <c r="AI590" s="96"/>
      <c r="AJ590" s="96"/>
      <c r="AK590" s="96"/>
      <c r="AL590" s="96"/>
      <c r="AM590" s="96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</row>
    <row r="591" spans="1:197" ht="11.25" hidden="1" customHeight="1">
      <c r="A591" s="339">
        <v>31</v>
      </c>
      <c r="B591" s="364" t="s">
        <v>102</v>
      </c>
      <c r="C591" s="373">
        <v>2019</v>
      </c>
      <c r="D591" s="373">
        <v>2030</v>
      </c>
      <c r="E591" s="346" t="s">
        <v>251</v>
      </c>
      <c r="F591" s="354"/>
      <c r="G591" s="340">
        <v>70005</v>
      </c>
      <c r="H591" s="89">
        <v>6050</v>
      </c>
      <c r="I591" s="60" t="s">
        <v>28</v>
      </c>
      <c r="J591" s="77">
        <v>46947</v>
      </c>
      <c r="K591" s="87">
        <v>3000</v>
      </c>
      <c r="L591" s="77"/>
      <c r="M591" s="87"/>
      <c r="N591" s="242"/>
      <c r="O591" s="242"/>
      <c r="P591" s="87"/>
      <c r="Q591" s="87"/>
      <c r="R591" s="87"/>
      <c r="S591" s="71"/>
      <c r="T591" s="71"/>
      <c r="U591" s="71"/>
      <c r="V591" s="71"/>
      <c r="W591" s="361">
        <f>SUM(L595:V595)</f>
        <v>0</v>
      </c>
      <c r="X591" s="137"/>
      <c r="Y591" s="96"/>
      <c r="Z591" s="96"/>
      <c r="AA591" s="96"/>
      <c r="AB591" s="96"/>
      <c r="AC591" s="96"/>
      <c r="AD591" s="96"/>
      <c r="AE591" s="96"/>
      <c r="AF591" s="96"/>
      <c r="AG591" s="96"/>
      <c r="AH591" s="96"/>
      <c r="AI591" s="96"/>
      <c r="AJ591" s="96"/>
      <c r="AK591" s="96"/>
      <c r="AL591" s="96"/>
      <c r="AM591" s="96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</row>
    <row r="592" spans="1:197" ht="11.25" hidden="1" customHeight="1">
      <c r="A592" s="339"/>
      <c r="B592" s="364"/>
      <c r="C592" s="373"/>
      <c r="D592" s="373"/>
      <c r="E592" s="346"/>
      <c r="F592" s="354"/>
      <c r="G592" s="340"/>
      <c r="H592" s="89"/>
      <c r="I592" s="60" t="s">
        <v>31</v>
      </c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361"/>
      <c r="X592" s="40"/>
      <c r="Y592" s="96"/>
      <c r="Z592" s="96"/>
      <c r="AA592" s="96"/>
      <c r="AB592" s="96"/>
      <c r="AC592" s="96"/>
      <c r="AD592" s="96"/>
      <c r="AE592" s="96"/>
      <c r="AF592" s="96"/>
      <c r="AG592" s="96"/>
      <c r="AH592" s="96"/>
      <c r="AI592" s="96"/>
      <c r="AJ592" s="96"/>
      <c r="AK592" s="96"/>
      <c r="AL592" s="96"/>
      <c r="AM592" s="96"/>
      <c r="AN592" s="96"/>
      <c r="AO592" s="96"/>
      <c r="AP592" s="96"/>
      <c r="AQ592" s="96"/>
      <c r="AR592" s="96"/>
      <c r="AS592" s="96"/>
      <c r="AT592" s="96"/>
      <c r="AU592" s="96"/>
      <c r="AV592" s="96"/>
      <c r="AW592" s="96"/>
      <c r="AX592" s="96"/>
      <c r="AY592" s="96"/>
      <c r="AZ592" s="96"/>
      <c r="BA592" s="96"/>
      <c r="BB592" s="96"/>
      <c r="BC592" s="96"/>
      <c r="BD592" s="96"/>
      <c r="BE592" s="96"/>
      <c r="BF592" s="96"/>
      <c r="BG592" s="96"/>
      <c r="BH592" s="96"/>
      <c r="BI592" s="96"/>
      <c r="BJ592" s="96"/>
      <c r="BK592" s="96"/>
      <c r="BL592" s="96"/>
      <c r="BM592" s="96"/>
      <c r="BN592" s="96"/>
      <c r="BO592" s="96"/>
      <c r="BP592" s="96"/>
      <c r="BQ592" s="96"/>
      <c r="BR592" s="96"/>
      <c r="BS592" s="96"/>
      <c r="BT592" s="96"/>
      <c r="BU592" s="96"/>
      <c r="BV592" s="96"/>
      <c r="BW592" s="96"/>
      <c r="BX592" s="96"/>
      <c r="BY592" s="96"/>
      <c r="BZ592" s="96"/>
      <c r="CA592" s="96"/>
      <c r="CB592" s="96"/>
      <c r="CC592" s="96"/>
      <c r="CD592" s="96"/>
      <c r="CE592" s="96"/>
      <c r="CF592" s="96"/>
      <c r="CG592" s="96"/>
      <c r="CH592" s="96"/>
      <c r="CI592" s="96"/>
      <c r="CJ592" s="96"/>
      <c r="CK592" s="96"/>
      <c r="CL592" s="96"/>
      <c r="CM592" s="96"/>
      <c r="CN592" s="96"/>
      <c r="CO592" s="96"/>
      <c r="CP592" s="96"/>
      <c r="CQ592" s="96"/>
      <c r="CR592" s="96"/>
      <c r="CS592" s="96"/>
      <c r="CT592" s="96"/>
      <c r="CU592" s="96"/>
      <c r="CV592" s="96"/>
      <c r="CW592" s="96"/>
      <c r="CX592" s="96"/>
      <c r="CY592" s="96"/>
      <c r="CZ592" s="96"/>
      <c r="DA592" s="96"/>
      <c r="DB592" s="96"/>
      <c r="DC592" s="96"/>
      <c r="DD592" s="96"/>
      <c r="DE592" s="96"/>
      <c r="DF592" s="96"/>
      <c r="DG592" s="96"/>
      <c r="DH592" s="96"/>
      <c r="DI592" s="96"/>
      <c r="DJ592" s="96"/>
      <c r="DK592" s="96"/>
      <c r="DL592" s="96"/>
      <c r="DM592" s="96"/>
      <c r="DN592" s="96"/>
      <c r="DO592" s="96"/>
      <c r="DP592" s="96"/>
      <c r="DQ592" s="96"/>
      <c r="DR592" s="96"/>
      <c r="DS592" s="96"/>
      <c r="DT592" s="96"/>
      <c r="DU592" s="96"/>
      <c r="DV592" s="96"/>
      <c r="DW592" s="96"/>
      <c r="DX592" s="96"/>
      <c r="DY592" s="96"/>
      <c r="DZ592" s="96"/>
      <c r="EA592" s="96"/>
      <c r="EB592" s="96"/>
      <c r="EC592" s="96"/>
      <c r="ED592" s="96"/>
      <c r="EE592" s="96"/>
      <c r="EF592" s="96"/>
      <c r="EG592" s="96"/>
      <c r="EH592" s="96"/>
      <c r="EI592" s="96"/>
      <c r="EJ592" s="96"/>
      <c r="EK592" s="96"/>
      <c r="EL592" s="96"/>
      <c r="EM592" s="96"/>
      <c r="EN592" s="96"/>
      <c r="EO592" s="96"/>
      <c r="EP592" s="96"/>
      <c r="EQ592" s="96"/>
      <c r="ER592" s="96"/>
      <c r="ES592" s="96"/>
      <c r="ET592" s="96"/>
      <c r="EU592" s="96"/>
      <c r="EV592" s="96"/>
      <c r="EW592" s="96"/>
      <c r="EX592" s="96"/>
      <c r="EY592" s="96"/>
      <c r="EZ592" s="96"/>
      <c r="FA592" s="96"/>
      <c r="FB592" s="96"/>
      <c r="FC592" s="96"/>
      <c r="FD592" s="96"/>
      <c r="FE592" s="96"/>
      <c r="FF592" s="96"/>
      <c r="FG592" s="96"/>
      <c r="FH592" s="96"/>
      <c r="FI592" s="96"/>
      <c r="FJ592" s="96"/>
      <c r="FK592" s="96"/>
      <c r="FL592" s="96"/>
      <c r="FM592" s="96"/>
      <c r="FN592" s="96"/>
      <c r="FO592" s="96"/>
      <c r="FP592" s="96"/>
      <c r="FQ592" s="96"/>
      <c r="FR592" s="96"/>
      <c r="FS592" s="96"/>
      <c r="FT592" s="96"/>
      <c r="FU592" s="96"/>
      <c r="FV592" s="96"/>
      <c r="FW592" s="96"/>
      <c r="FX592" s="96"/>
      <c r="FY592" s="96"/>
      <c r="FZ592" s="96"/>
      <c r="GA592" s="96"/>
      <c r="GB592" s="96"/>
      <c r="GC592" s="96"/>
      <c r="GD592" s="96"/>
      <c r="GE592" s="96"/>
      <c r="GF592" s="96"/>
      <c r="GG592" s="96"/>
      <c r="GH592" s="96"/>
      <c r="GI592" s="96"/>
      <c r="GJ592" s="96"/>
      <c r="GK592" s="96"/>
      <c r="GL592" s="96"/>
      <c r="GM592" s="96"/>
      <c r="GN592" s="96"/>
      <c r="GO592" s="96"/>
    </row>
    <row r="593" spans="1:197" ht="11.25" hidden="1" customHeight="1">
      <c r="A593" s="339"/>
      <c r="B593" s="364"/>
      <c r="C593" s="373"/>
      <c r="D593" s="373"/>
      <c r="E593" s="346"/>
      <c r="F593" s="354"/>
      <c r="G593" s="340"/>
      <c r="H593" s="89"/>
      <c r="I593" s="60" t="s">
        <v>30</v>
      </c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361"/>
      <c r="X593" s="40"/>
      <c r="Y593" s="96"/>
      <c r="Z593" s="96"/>
      <c r="AA593" s="96"/>
      <c r="AB593" s="96"/>
      <c r="AC593" s="96"/>
      <c r="AD593" s="96"/>
      <c r="AE593" s="96"/>
      <c r="AF593" s="96"/>
      <c r="AG593" s="96"/>
      <c r="AH593" s="96"/>
      <c r="AI593" s="96"/>
      <c r="AJ593" s="96"/>
      <c r="AK593" s="96"/>
      <c r="AL593" s="96"/>
      <c r="AM593" s="96"/>
      <c r="AN593" s="96"/>
      <c r="AO593" s="96"/>
      <c r="AP593" s="96"/>
      <c r="AQ593" s="96"/>
      <c r="AR593" s="96"/>
      <c r="AS593" s="96"/>
      <c r="AT593" s="96"/>
      <c r="AU593" s="96"/>
      <c r="AV593" s="96"/>
      <c r="AW593" s="96"/>
      <c r="AX593" s="96"/>
      <c r="AY593" s="96"/>
      <c r="AZ593" s="96"/>
      <c r="BA593" s="96"/>
      <c r="BB593" s="96"/>
      <c r="BC593" s="96"/>
      <c r="BD593" s="96"/>
      <c r="BE593" s="96"/>
      <c r="BF593" s="96"/>
      <c r="BG593" s="96"/>
      <c r="BH593" s="96"/>
      <c r="BI593" s="96"/>
      <c r="BJ593" s="96"/>
      <c r="BK593" s="96"/>
      <c r="BL593" s="96"/>
      <c r="BM593" s="96"/>
      <c r="BN593" s="96"/>
      <c r="BO593" s="96"/>
      <c r="BP593" s="96"/>
      <c r="BQ593" s="96"/>
      <c r="BR593" s="96"/>
      <c r="BS593" s="96"/>
      <c r="BT593" s="96"/>
      <c r="BU593" s="96"/>
      <c r="BV593" s="96"/>
      <c r="BW593" s="96"/>
      <c r="BX593" s="96"/>
      <c r="BY593" s="96"/>
      <c r="BZ593" s="96"/>
      <c r="CA593" s="96"/>
      <c r="CB593" s="96"/>
      <c r="CC593" s="96"/>
      <c r="CD593" s="96"/>
      <c r="CE593" s="96"/>
      <c r="CF593" s="96"/>
      <c r="CG593" s="96"/>
      <c r="CH593" s="96"/>
      <c r="CI593" s="96"/>
      <c r="CJ593" s="96"/>
      <c r="CK593" s="96"/>
      <c r="CL593" s="96"/>
      <c r="CM593" s="96"/>
      <c r="CN593" s="96"/>
      <c r="CO593" s="96"/>
      <c r="CP593" s="96"/>
      <c r="CQ593" s="96"/>
      <c r="CR593" s="96"/>
      <c r="CS593" s="96"/>
      <c r="CT593" s="96"/>
      <c r="CU593" s="96"/>
      <c r="CV593" s="96"/>
      <c r="CW593" s="96"/>
      <c r="CX593" s="96"/>
      <c r="CY593" s="96"/>
      <c r="CZ593" s="96"/>
      <c r="DA593" s="96"/>
      <c r="DB593" s="96"/>
      <c r="DC593" s="96"/>
      <c r="DD593" s="96"/>
      <c r="DE593" s="96"/>
      <c r="DF593" s="96"/>
      <c r="DG593" s="96"/>
      <c r="DH593" s="96"/>
      <c r="DI593" s="96"/>
      <c r="DJ593" s="96"/>
      <c r="DK593" s="96"/>
      <c r="DL593" s="96"/>
      <c r="DM593" s="96"/>
      <c r="DN593" s="96"/>
      <c r="DO593" s="96"/>
      <c r="DP593" s="96"/>
      <c r="DQ593" s="96"/>
      <c r="DR593" s="96"/>
      <c r="DS593" s="96"/>
      <c r="DT593" s="96"/>
      <c r="DU593" s="96"/>
      <c r="DV593" s="96"/>
      <c r="DW593" s="96"/>
      <c r="DX593" s="96"/>
      <c r="DY593" s="96"/>
      <c r="DZ593" s="96"/>
      <c r="EA593" s="96"/>
      <c r="EB593" s="96"/>
      <c r="EC593" s="96"/>
      <c r="ED593" s="96"/>
      <c r="EE593" s="96"/>
      <c r="EF593" s="96"/>
      <c r="EG593" s="96"/>
      <c r="EH593" s="96"/>
      <c r="EI593" s="96"/>
      <c r="EJ593" s="96"/>
      <c r="EK593" s="96"/>
      <c r="EL593" s="96"/>
      <c r="EM593" s="96"/>
      <c r="EN593" s="96"/>
      <c r="EO593" s="96"/>
      <c r="EP593" s="96"/>
      <c r="EQ593" s="96"/>
      <c r="ER593" s="96"/>
      <c r="ES593" s="96"/>
      <c r="ET593" s="96"/>
      <c r="EU593" s="96"/>
      <c r="EV593" s="96"/>
      <c r="EW593" s="96"/>
      <c r="EX593" s="96"/>
      <c r="EY593" s="96"/>
      <c r="EZ593" s="96"/>
      <c r="FA593" s="96"/>
      <c r="FB593" s="96"/>
      <c r="FC593" s="96"/>
      <c r="FD593" s="96"/>
      <c r="FE593" s="96"/>
      <c r="FF593" s="96"/>
      <c r="FG593" s="96"/>
      <c r="FH593" s="96"/>
      <c r="FI593" s="96"/>
      <c r="FJ593" s="96"/>
      <c r="FK593" s="96"/>
      <c r="FL593" s="96"/>
      <c r="FM593" s="96"/>
      <c r="FN593" s="96"/>
      <c r="FO593" s="96"/>
      <c r="FP593" s="96"/>
      <c r="FQ593" s="96"/>
      <c r="FR593" s="96"/>
      <c r="FS593" s="96"/>
      <c r="FT593" s="96"/>
      <c r="FU593" s="96"/>
      <c r="FV593" s="96"/>
      <c r="FW593" s="96"/>
      <c r="FX593" s="96"/>
      <c r="FY593" s="96"/>
      <c r="FZ593" s="96"/>
      <c r="GA593" s="96"/>
      <c r="GB593" s="96"/>
      <c r="GC593" s="96"/>
      <c r="GD593" s="96"/>
      <c r="GE593" s="96"/>
      <c r="GF593" s="96"/>
      <c r="GG593" s="96"/>
      <c r="GH593" s="96"/>
      <c r="GI593" s="96"/>
      <c r="GJ593" s="96"/>
      <c r="GK593" s="96"/>
      <c r="GL593" s="96"/>
      <c r="GM593" s="96"/>
      <c r="GN593" s="96"/>
      <c r="GO593" s="96"/>
    </row>
    <row r="594" spans="1:197" ht="11.25" hidden="1" customHeight="1">
      <c r="A594" s="339"/>
      <c r="B594" s="364"/>
      <c r="C594" s="373"/>
      <c r="D594" s="373"/>
      <c r="E594" s="346"/>
      <c r="F594" s="354"/>
      <c r="G594" s="340"/>
      <c r="H594" s="89"/>
      <c r="I594" s="60" t="s">
        <v>91</v>
      </c>
      <c r="J594" s="70">
        <v>13053</v>
      </c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361"/>
      <c r="X594" s="40"/>
      <c r="Y594" s="96"/>
      <c r="Z594" s="96"/>
      <c r="AA594" s="96"/>
      <c r="AB594" s="96"/>
      <c r="AC594" s="96"/>
      <c r="AD594" s="96"/>
      <c r="AE594" s="96"/>
      <c r="AF594" s="96"/>
      <c r="AG594" s="96"/>
      <c r="AH594" s="96"/>
      <c r="AI594" s="96"/>
      <c r="AJ594" s="96"/>
      <c r="AK594" s="96"/>
      <c r="AL594" s="96"/>
      <c r="AM594" s="96"/>
      <c r="AN594" s="96"/>
      <c r="AO594" s="96"/>
      <c r="AP594" s="96"/>
      <c r="AQ594" s="96"/>
      <c r="AR594" s="96"/>
      <c r="AS594" s="96"/>
      <c r="AT594" s="96"/>
      <c r="AU594" s="96"/>
      <c r="AV594" s="96"/>
      <c r="AW594" s="96"/>
      <c r="AX594" s="96"/>
      <c r="AY594" s="96"/>
      <c r="AZ594" s="96"/>
      <c r="BA594" s="96"/>
      <c r="BB594" s="96"/>
      <c r="BC594" s="96"/>
      <c r="BD594" s="96"/>
      <c r="BE594" s="96"/>
      <c r="BF594" s="96"/>
      <c r="BG594" s="96"/>
      <c r="BH594" s="96"/>
      <c r="BI594" s="96"/>
      <c r="BJ594" s="96"/>
      <c r="BK594" s="96"/>
      <c r="BL594" s="96"/>
      <c r="BM594" s="96"/>
      <c r="BN594" s="96"/>
      <c r="BO594" s="96"/>
      <c r="BP594" s="96"/>
      <c r="BQ594" s="96"/>
      <c r="BR594" s="96"/>
      <c r="BS594" s="96"/>
      <c r="BT594" s="96"/>
      <c r="BU594" s="96"/>
      <c r="BV594" s="96"/>
      <c r="BW594" s="96"/>
      <c r="BX594" s="96"/>
      <c r="BY594" s="96"/>
      <c r="BZ594" s="96"/>
      <c r="CA594" s="96"/>
      <c r="CB594" s="96"/>
      <c r="CC594" s="96"/>
      <c r="CD594" s="96"/>
      <c r="CE594" s="96"/>
      <c r="CF594" s="96"/>
      <c r="CG594" s="96"/>
      <c r="CH594" s="96"/>
      <c r="CI594" s="96"/>
      <c r="CJ594" s="96"/>
      <c r="CK594" s="96"/>
      <c r="CL594" s="96"/>
      <c r="CM594" s="96"/>
      <c r="CN594" s="96"/>
      <c r="CO594" s="96"/>
      <c r="CP594" s="96"/>
      <c r="CQ594" s="96"/>
      <c r="CR594" s="96"/>
      <c r="CS594" s="96"/>
      <c r="CT594" s="96"/>
      <c r="CU594" s="96"/>
      <c r="CV594" s="96"/>
      <c r="CW594" s="96"/>
      <c r="CX594" s="96"/>
      <c r="CY594" s="96"/>
      <c r="CZ594" s="96"/>
      <c r="DA594" s="96"/>
      <c r="DB594" s="96"/>
      <c r="DC594" s="96"/>
      <c r="DD594" s="96"/>
      <c r="DE594" s="96"/>
      <c r="DF594" s="96"/>
      <c r="DG594" s="96"/>
      <c r="DH594" s="96"/>
      <c r="DI594" s="96"/>
      <c r="DJ594" s="96"/>
      <c r="DK594" s="96"/>
      <c r="DL594" s="96"/>
      <c r="DM594" s="96"/>
      <c r="DN594" s="96"/>
      <c r="DO594" s="96"/>
      <c r="DP594" s="96"/>
      <c r="DQ594" s="96"/>
      <c r="DR594" s="96"/>
      <c r="DS594" s="96"/>
      <c r="DT594" s="96"/>
      <c r="DU594" s="96"/>
      <c r="DV594" s="96"/>
      <c r="DW594" s="96"/>
      <c r="DX594" s="96"/>
      <c r="DY594" s="96"/>
      <c r="DZ594" s="96"/>
      <c r="EA594" s="96"/>
      <c r="EB594" s="96"/>
      <c r="EC594" s="96"/>
      <c r="ED594" s="96"/>
      <c r="EE594" s="96"/>
      <c r="EF594" s="96"/>
      <c r="EG594" s="96"/>
      <c r="EH594" s="96"/>
      <c r="EI594" s="96"/>
      <c r="EJ594" s="96"/>
      <c r="EK594" s="96"/>
      <c r="EL594" s="96"/>
      <c r="EM594" s="96"/>
      <c r="EN594" s="96"/>
      <c r="EO594" s="96"/>
      <c r="EP594" s="96"/>
      <c r="EQ594" s="96"/>
      <c r="ER594" s="96"/>
      <c r="ES594" s="96"/>
      <c r="ET594" s="96"/>
      <c r="EU594" s="96"/>
      <c r="EV594" s="96"/>
      <c r="EW594" s="96"/>
      <c r="EX594" s="96"/>
      <c r="EY594" s="96"/>
      <c r="EZ594" s="96"/>
      <c r="FA594" s="96"/>
      <c r="FB594" s="96"/>
      <c r="FC594" s="96"/>
      <c r="FD594" s="96"/>
      <c r="FE594" s="96"/>
      <c r="FF594" s="96"/>
      <c r="FG594" s="96"/>
      <c r="FH594" s="96"/>
      <c r="FI594" s="96"/>
      <c r="FJ594" s="96"/>
      <c r="FK594" s="96"/>
      <c r="FL594" s="96"/>
      <c r="FM594" s="96"/>
      <c r="FN594" s="96"/>
      <c r="FO594" s="96"/>
      <c r="FP594" s="96"/>
      <c r="FQ594" s="96"/>
      <c r="FR594" s="96"/>
      <c r="FS594" s="96"/>
      <c r="FT594" s="96"/>
      <c r="FU594" s="96"/>
      <c r="FV594" s="96"/>
      <c r="FW594" s="96"/>
      <c r="FX594" s="96"/>
      <c r="FY594" s="96"/>
      <c r="FZ594" s="96"/>
      <c r="GA594" s="96"/>
      <c r="GB594" s="96"/>
      <c r="GC594" s="96"/>
      <c r="GD594" s="96"/>
      <c r="GE594" s="96"/>
      <c r="GF594" s="96"/>
      <c r="GG594" s="96"/>
      <c r="GH594" s="96"/>
      <c r="GI594" s="96"/>
      <c r="GJ594" s="96"/>
      <c r="GK594" s="96"/>
      <c r="GL594" s="96"/>
      <c r="GM594" s="96"/>
      <c r="GN594" s="96"/>
      <c r="GO594" s="96"/>
    </row>
    <row r="595" spans="1:197" ht="11.25" hidden="1" customHeight="1">
      <c r="A595" s="339"/>
      <c r="B595" s="364"/>
      <c r="C595" s="373"/>
      <c r="D595" s="373"/>
      <c r="E595" s="346"/>
      <c r="F595" s="354"/>
      <c r="G595" s="340"/>
      <c r="H595" s="89"/>
      <c r="I595" s="72" t="s">
        <v>26</v>
      </c>
      <c r="J595" s="66">
        <f t="shared" ref="J595:K595" si="162">SUM(J591:J594)</f>
        <v>60000</v>
      </c>
      <c r="K595" s="66">
        <f t="shared" si="162"/>
        <v>3000</v>
      </c>
      <c r="L595" s="66">
        <f>SUM(L591:L594)</f>
        <v>0</v>
      </c>
      <c r="M595" s="66">
        <f>SUM(M591:M594)</f>
        <v>0</v>
      </c>
      <c r="N595" s="66">
        <f>SUM(N591:N594)</f>
        <v>0</v>
      </c>
      <c r="O595" s="66">
        <f>SUM(O591:O594)</f>
        <v>0</v>
      </c>
      <c r="P595" s="66">
        <f t="shared" ref="P595:V595" si="163">SUM(P591:P594)</f>
        <v>0</v>
      </c>
      <c r="Q595" s="66">
        <f t="shared" si="163"/>
        <v>0</v>
      </c>
      <c r="R595" s="66">
        <f t="shared" si="163"/>
        <v>0</v>
      </c>
      <c r="S595" s="66">
        <f t="shared" si="163"/>
        <v>0</v>
      </c>
      <c r="T595" s="66">
        <f t="shared" si="163"/>
        <v>0</v>
      </c>
      <c r="U595" s="66">
        <f t="shared" si="163"/>
        <v>0</v>
      </c>
      <c r="V595" s="66">
        <f t="shared" si="163"/>
        <v>0</v>
      </c>
      <c r="W595" s="361"/>
      <c r="X595" s="40"/>
      <c r="Y595" s="96"/>
      <c r="Z595" s="96"/>
      <c r="AA595" s="96"/>
      <c r="AB595" s="96"/>
      <c r="AC595" s="96"/>
      <c r="AD595" s="96"/>
      <c r="AE595" s="96"/>
      <c r="AF595" s="96"/>
      <c r="AG595" s="96"/>
      <c r="AH595" s="96"/>
      <c r="AI595" s="96"/>
      <c r="AJ595" s="96"/>
      <c r="AK595" s="96"/>
      <c r="AL595" s="96"/>
      <c r="AM595" s="96"/>
      <c r="AN595" s="96"/>
      <c r="AO595" s="96"/>
      <c r="AP595" s="96"/>
      <c r="AQ595" s="96"/>
      <c r="AR595" s="96"/>
      <c r="AS595" s="96"/>
      <c r="AT595" s="96"/>
      <c r="AU595" s="96"/>
      <c r="AV595" s="96"/>
      <c r="AW595" s="96"/>
      <c r="AX595" s="96"/>
      <c r="AY595" s="96"/>
      <c r="AZ595" s="96"/>
      <c r="BA595" s="96"/>
      <c r="BB595" s="96"/>
      <c r="BC595" s="96"/>
      <c r="BD595" s="96"/>
      <c r="BE595" s="96"/>
      <c r="BF595" s="96"/>
      <c r="BG595" s="96"/>
      <c r="BH595" s="96"/>
      <c r="BI595" s="96"/>
      <c r="BJ595" s="96"/>
      <c r="BK595" s="96"/>
      <c r="BL595" s="96"/>
      <c r="BM595" s="96"/>
      <c r="BN595" s="96"/>
      <c r="BO595" s="96"/>
      <c r="BP595" s="96"/>
      <c r="BQ595" s="96"/>
      <c r="BR595" s="96"/>
      <c r="BS595" s="96"/>
      <c r="BT595" s="96"/>
      <c r="BU595" s="96"/>
      <c r="BV595" s="96"/>
      <c r="BW595" s="96"/>
      <c r="BX595" s="96"/>
      <c r="BY595" s="96"/>
      <c r="BZ595" s="96"/>
      <c r="CA595" s="96"/>
      <c r="CB595" s="96"/>
      <c r="CC595" s="96"/>
      <c r="CD595" s="96"/>
      <c r="CE595" s="96"/>
      <c r="CF595" s="96"/>
      <c r="CG595" s="96"/>
      <c r="CH595" s="96"/>
      <c r="CI595" s="96"/>
      <c r="CJ595" s="96"/>
      <c r="CK595" s="96"/>
      <c r="CL595" s="96"/>
      <c r="CM595" s="96"/>
      <c r="CN595" s="96"/>
      <c r="CO595" s="96"/>
      <c r="CP595" s="96"/>
      <c r="CQ595" s="96"/>
      <c r="CR595" s="96"/>
      <c r="CS595" s="96"/>
      <c r="CT595" s="96"/>
      <c r="CU595" s="96"/>
      <c r="CV595" s="96"/>
      <c r="CW595" s="96"/>
      <c r="CX595" s="96"/>
      <c r="CY595" s="96"/>
      <c r="CZ595" s="96"/>
      <c r="DA595" s="96"/>
      <c r="DB595" s="96"/>
      <c r="DC595" s="96"/>
      <c r="DD595" s="96"/>
      <c r="DE595" s="96"/>
      <c r="DF595" s="96"/>
      <c r="DG595" s="96"/>
      <c r="DH595" s="96"/>
      <c r="DI595" s="96"/>
      <c r="DJ595" s="96"/>
      <c r="DK595" s="96"/>
      <c r="DL595" s="96"/>
      <c r="DM595" s="96"/>
      <c r="DN595" s="96"/>
      <c r="DO595" s="96"/>
      <c r="DP595" s="96"/>
      <c r="DQ595" s="96"/>
      <c r="DR595" s="96"/>
      <c r="DS595" s="96"/>
      <c r="DT595" s="96"/>
      <c r="DU595" s="96"/>
      <c r="DV595" s="96"/>
      <c r="DW595" s="96"/>
      <c r="DX595" s="96"/>
      <c r="DY595" s="96"/>
      <c r="DZ595" s="96"/>
      <c r="EA595" s="96"/>
      <c r="EB595" s="96"/>
      <c r="EC595" s="96"/>
      <c r="ED595" s="96"/>
      <c r="EE595" s="96"/>
      <c r="EF595" s="96"/>
      <c r="EG595" s="96"/>
      <c r="EH595" s="96"/>
      <c r="EI595" s="96"/>
      <c r="EJ595" s="96"/>
      <c r="EK595" s="96"/>
      <c r="EL595" s="96"/>
      <c r="EM595" s="96"/>
      <c r="EN595" s="96"/>
      <c r="EO595" s="96"/>
      <c r="EP595" s="96"/>
      <c r="EQ595" s="96"/>
      <c r="ER595" s="96"/>
      <c r="ES595" s="96"/>
      <c r="ET595" s="96"/>
      <c r="EU595" s="96"/>
      <c r="EV595" s="96"/>
      <c r="EW595" s="96"/>
      <c r="EX595" s="96"/>
      <c r="EY595" s="96"/>
      <c r="EZ595" s="96"/>
      <c r="FA595" s="96"/>
      <c r="FB595" s="96"/>
      <c r="FC595" s="96"/>
      <c r="FD595" s="96"/>
      <c r="FE595" s="96"/>
      <c r="FF595" s="96"/>
      <c r="FG595" s="96"/>
      <c r="FH595" s="96"/>
      <c r="FI595" s="96"/>
      <c r="FJ595" s="96"/>
      <c r="FK595" s="96"/>
      <c r="FL595" s="96"/>
      <c r="FM595" s="96"/>
      <c r="FN595" s="96"/>
      <c r="FO595" s="96"/>
      <c r="FP595" s="96"/>
      <c r="FQ595" s="96"/>
      <c r="FR595" s="96"/>
      <c r="FS595" s="96"/>
      <c r="FT595" s="96"/>
      <c r="FU595" s="96"/>
      <c r="FV595" s="96"/>
      <c r="FW595" s="96"/>
      <c r="FX595" s="96"/>
      <c r="FY595" s="96"/>
      <c r="FZ595" s="96"/>
      <c r="GA595" s="96"/>
      <c r="GB595" s="96"/>
      <c r="GC595" s="96"/>
      <c r="GD595" s="96"/>
      <c r="GE595" s="96"/>
      <c r="GF595" s="96"/>
      <c r="GG595" s="96"/>
      <c r="GH595" s="96"/>
      <c r="GI595" s="96"/>
      <c r="GJ595" s="96"/>
      <c r="GK595" s="96"/>
      <c r="GL595" s="96"/>
      <c r="GM595" s="96"/>
      <c r="GN595" s="96"/>
      <c r="GO595" s="96"/>
    </row>
    <row r="596" spans="1:197" ht="15.75" hidden="1" customHeight="1">
      <c r="A596" s="339"/>
      <c r="B596" s="364" t="s">
        <v>216</v>
      </c>
      <c r="C596" s="357">
        <v>2024</v>
      </c>
      <c r="D596" s="357">
        <v>2025</v>
      </c>
      <c r="E596" s="346" t="s">
        <v>251</v>
      </c>
      <c r="F596" s="550">
        <f>W596</f>
        <v>0</v>
      </c>
      <c r="G596" s="342">
        <v>70005</v>
      </c>
      <c r="H596" s="199">
        <v>6050</v>
      </c>
      <c r="I596" s="154" t="s">
        <v>28</v>
      </c>
      <c r="J596" s="186">
        <v>383053</v>
      </c>
      <c r="K596" s="186"/>
      <c r="L596" s="186"/>
      <c r="M596" s="155"/>
      <c r="N596" s="186"/>
      <c r="O596" s="186"/>
      <c r="P596" s="186"/>
      <c r="Q596" s="186"/>
      <c r="R596" s="186"/>
      <c r="S596" s="186"/>
      <c r="T596" s="186"/>
      <c r="U596" s="186"/>
      <c r="V596" s="186"/>
      <c r="W596" s="361">
        <f>SUM(L600:V600)</f>
        <v>0</v>
      </c>
      <c r="X596" s="40"/>
      <c r="Y596" s="96"/>
      <c r="Z596" s="96"/>
      <c r="AA596" s="96"/>
      <c r="AB596" s="96"/>
      <c r="AC596" s="96"/>
      <c r="AD596" s="96"/>
      <c r="AE596" s="96"/>
      <c r="AF596" s="96"/>
      <c r="AG596" s="96"/>
      <c r="AH596" s="96"/>
      <c r="AI596" s="96"/>
      <c r="AJ596" s="96"/>
      <c r="AK596" s="96"/>
      <c r="AL596" s="96"/>
      <c r="AM596" s="96"/>
      <c r="AN596" s="96"/>
      <c r="AO596" s="96"/>
      <c r="AP596" s="96"/>
      <c r="AQ596" s="96"/>
      <c r="AR596" s="96"/>
      <c r="AS596" s="96"/>
      <c r="AT596" s="96"/>
      <c r="AU596" s="96"/>
      <c r="AV596" s="96"/>
      <c r="AW596" s="96"/>
      <c r="AX596" s="96"/>
      <c r="AY596" s="96"/>
      <c r="AZ596" s="96"/>
      <c r="BA596" s="96"/>
      <c r="BB596" s="96"/>
      <c r="BC596" s="96"/>
      <c r="BD596" s="96"/>
      <c r="BE596" s="96"/>
      <c r="BF596" s="96"/>
      <c r="BG596" s="96"/>
      <c r="BH596" s="96"/>
      <c r="BI596" s="96"/>
      <c r="BJ596" s="96"/>
      <c r="BK596" s="96"/>
      <c r="BL596" s="96"/>
      <c r="BM596" s="96"/>
      <c r="BN596" s="96"/>
      <c r="BO596" s="96"/>
      <c r="BP596" s="96"/>
      <c r="BQ596" s="96"/>
      <c r="BR596" s="96"/>
      <c r="BS596" s="96"/>
      <c r="BT596" s="96"/>
      <c r="BU596" s="96"/>
      <c r="BV596" s="96"/>
      <c r="BW596" s="96"/>
      <c r="BX596" s="96"/>
      <c r="BY596" s="96"/>
      <c r="BZ596" s="96"/>
      <c r="CA596" s="96"/>
      <c r="CB596" s="96"/>
      <c r="CC596" s="96"/>
      <c r="CD596" s="96"/>
      <c r="CE596" s="96"/>
      <c r="CF596" s="96"/>
      <c r="CG596" s="96"/>
      <c r="CH596" s="96"/>
      <c r="CI596" s="96"/>
      <c r="CJ596" s="96"/>
      <c r="CK596" s="96"/>
      <c r="CL596" s="96"/>
      <c r="CM596" s="96"/>
      <c r="CN596" s="96"/>
      <c r="CO596" s="96"/>
      <c r="CP596" s="96"/>
      <c r="CQ596" s="96"/>
      <c r="CR596" s="96"/>
      <c r="CS596" s="96"/>
      <c r="CT596" s="96"/>
      <c r="CU596" s="96"/>
      <c r="CV596" s="96"/>
      <c r="CW596" s="96"/>
      <c r="CX596" s="96"/>
      <c r="CY596" s="96"/>
      <c r="CZ596" s="96"/>
      <c r="DA596" s="96"/>
      <c r="DB596" s="96"/>
      <c r="DC596" s="96"/>
      <c r="DD596" s="96"/>
      <c r="DE596" s="96"/>
      <c r="DF596" s="96"/>
      <c r="DG596" s="96"/>
      <c r="DH596" s="96"/>
      <c r="DI596" s="96"/>
      <c r="DJ596" s="96"/>
      <c r="DK596" s="96"/>
      <c r="DL596" s="96"/>
      <c r="DM596" s="96"/>
      <c r="DN596" s="96"/>
      <c r="DO596" s="96"/>
      <c r="DP596" s="96"/>
      <c r="DQ596" s="96"/>
      <c r="DR596" s="96"/>
      <c r="DS596" s="96"/>
      <c r="DT596" s="96"/>
      <c r="DU596" s="96"/>
      <c r="DV596" s="96"/>
      <c r="DW596" s="96"/>
      <c r="DX596" s="96"/>
      <c r="DY596" s="96"/>
      <c r="DZ596" s="96"/>
      <c r="EA596" s="96"/>
      <c r="EB596" s="96"/>
      <c r="EC596" s="96"/>
      <c r="ED596" s="96"/>
      <c r="EE596" s="96"/>
      <c r="EF596" s="96"/>
      <c r="EG596" s="96"/>
      <c r="EH596" s="96"/>
      <c r="EI596" s="96"/>
      <c r="EJ596" s="96"/>
      <c r="EK596" s="96"/>
      <c r="EL596" s="96"/>
      <c r="EM596" s="96"/>
      <c r="EN596" s="96"/>
      <c r="EO596" s="96"/>
      <c r="EP596" s="96"/>
      <c r="EQ596" s="96"/>
      <c r="ER596" s="96"/>
      <c r="ES596" s="96"/>
      <c r="ET596" s="96"/>
      <c r="EU596" s="96"/>
      <c r="EV596" s="96"/>
      <c r="EW596" s="96"/>
      <c r="EX596" s="96"/>
      <c r="EY596" s="96"/>
      <c r="EZ596" s="96"/>
      <c r="FA596" s="96"/>
      <c r="FB596" s="96"/>
      <c r="FC596" s="96"/>
      <c r="FD596" s="96"/>
      <c r="FE596" s="96"/>
      <c r="FF596" s="96"/>
      <c r="FG596" s="96"/>
      <c r="FH596" s="96"/>
      <c r="FI596" s="96"/>
      <c r="FJ596" s="96"/>
      <c r="FK596" s="96"/>
      <c r="FL596" s="96"/>
      <c r="FM596" s="96"/>
      <c r="FN596" s="96"/>
      <c r="FO596" s="96"/>
      <c r="FP596" s="96"/>
      <c r="FQ596" s="96"/>
      <c r="FR596" s="96"/>
      <c r="FS596" s="96"/>
      <c r="FT596" s="96"/>
      <c r="FU596" s="96"/>
      <c r="FV596" s="96"/>
      <c r="FW596" s="96"/>
      <c r="FX596" s="96"/>
      <c r="FY596" s="96"/>
      <c r="FZ596" s="96"/>
      <c r="GA596" s="96"/>
      <c r="GB596" s="96"/>
      <c r="GC596" s="96"/>
      <c r="GD596" s="96"/>
      <c r="GE596" s="96"/>
      <c r="GF596" s="96"/>
      <c r="GG596" s="96"/>
      <c r="GH596" s="96"/>
      <c r="GI596" s="96"/>
      <c r="GJ596" s="96"/>
      <c r="GK596" s="96"/>
      <c r="GL596" s="96"/>
      <c r="GM596" s="96"/>
      <c r="GN596" s="96"/>
      <c r="GO596" s="96"/>
    </row>
    <row r="597" spans="1:197" ht="15.75" hidden="1" customHeight="1">
      <c r="A597" s="339"/>
      <c r="B597" s="364"/>
      <c r="C597" s="357"/>
      <c r="D597" s="357"/>
      <c r="E597" s="346"/>
      <c r="F597" s="550"/>
      <c r="G597" s="342"/>
      <c r="H597" s="199"/>
      <c r="I597" s="154" t="s">
        <v>31</v>
      </c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361"/>
      <c r="X597" s="40"/>
      <c r="Y597" s="96"/>
      <c r="Z597" s="96"/>
      <c r="AA597" s="96"/>
      <c r="AB597" s="96"/>
      <c r="AC597" s="96"/>
      <c r="AD597" s="96"/>
      <c r="AE597" s="96"/>
      <c r="AF597" s="96"/>
      <c r="AG597" s="96"/>
      <c r="AH597" s="96"/>
      <c r="AI597" s="96"/>
      <c r="AJ597" s="96"/>
      <c r="AK597" s="96"/>
      <c r="AL597" s="96"/>
      <c r="AM597" s="96"/>
      <c r="AN597" s="96"/>
      <c r="AO597" s="96"/>
      <c r="AP597" s="96"/>
      <c r="AQ597" s="96"/>
      <c r="AR597" s="96"/>
      <c r="AS597" s="96"/>
      <c r="AT597" s="96"/>
      <c r="AU597" s="96"/>
      <c r="AV597" s="96"/>
      <c r="AW597" s="96"/>
      <c r="AX597" s="96"/>
      <c r="AY597" s="96"/>
      <c r="AZ597" s="96"/>
      <c r="BA597" s="96"/>
      <c r="BB597" s="96"/>
      <c r="BC597" s="96"/>
      <c r="BD597" s="96"/>
      <c r="BE597" s="96"/>
      <c r="BF597" s="96"/>
      <c r="BG597" s="96"/>
      <c r="BH597" s="96"/>
      <c r="BI597" s="96"/>
      <c r="BJ597" s="96"/>
      <c r="BK597" s="96"/>
      <c r="BL597" s="96"/>
      <c r="BM597" s="96"/>
      <c r="BN597" s="96"/>
      <c r="BO597" s="96"/>
      <c r="BP597" s="96"/>
      <c r="BQ597" s="96"/>
      <c r="BR597" s="96"/>
      <c r="BS597" s="96"/>
      <c r="BT597" s="96"/>
      <c r="BU597" s="96"/>
      <c r="BV597" s="96"/>
      <c r="BW597" s="96"/>
      <c r="BX597" s="96"/>
      <c r="BY597" s="96"/>
      <c r="BZ597" s="96"/>
      <c r="CA597" s="96"/>
      <c r="CB597" s="96"/>
      <c r="CC597" s="96"/>
      <c r="CD597" s="96"/>
      <c r="CE597" s="96"/>
      <c r="CF597" s="96"/>
      <c r="CG597" s="96"/>
      <c r="CH597" s="96"/>
      <c r="CI597" s="96"/>
      <c r="CJ597" s="96"/>
      <c r="CK597" s="96"/>
      <c r="CL597" s="96"/>
      <c r="CM597" s="96"/>
      <c r="CN597" s="96"/>
      <c r="CO597" s="96"/>
      <c r="CP597" s="96"/>
      <c r="CQ597" s="96"/>
      <c r="CR597" s="96"/>
      <c r="CS597" s="96"/>
      <c r="CT597" s="96"/>
      <c r="CU597" s="96"/>
      <c r="CV597" s="96"/>
      <c r="CW597" s="96"/>
      <c r="CX597" s="96"/>
      <c r="CY597" s="96"/>
      <c r="CZ597" s="96"/>
      <c r="DA597" s="96"/>
      <c r="DB597" s="96"/>
      <c r="DC597" s="96"/>
      <c r="DD597" s="96"/>
      <c r="DE597" s="96"/>
      <c r="DF597" s="96"/>
      <c r="DG597" s="96"/>
      <c r="DH597" s="96"/>
      <c r="DI597" s="96"/>
      <c r="DJ597" s="96"/>
      <c r="DK597" s="96"/>
      <c r="DL597" s="96"/>
      <c r="DM597" s="96"/>
      <c r="DN597" s="96"/>
      <c r="DO597" s="96"/>
      <c r="DP597" s="96"/>
      <c r="DQ597" s="96"/>
      <c r="DR597" s="96"/>
      <c r="DS597" s="96"/>
      <c r="DT597" s="96"/>
      <c r="DU597" s="96"/>
      <c r="DV597" s="96"/>
      <c r="DW597" s="96"/>
      <c r="DX597" s="96"/>
      <c r="DY597" s="96"/>
      <c r="DZ597" s="96"/>
      <c r="EA597" s="96"/>
      <c r="EB597" s="96"/>
      <c r="EC597" s="96"/>
      <c r="ED597" s="96"/>
      <c r="EE597" s="96"/>
      <c r="EF597" s="96"/>
      <c r="EG597" s="96"/>
      <c r="EH597" s="96"/>
      <c r="EI597" s="96"/>
      <c r="EJ597" s="96"/>
      <c r="EK597" s="96"/>
      <c r="EL597" s="96"/>
      <c r="EM597" s="96"/>
      <c r="EN597" s="96"/>
      <c r="EO597" s="96"/>
      <c r="EP597" s="96"/>
      <c r="EQ597" s="96"/>
      <c r="ER597" s="96"/>
      <c r="ES597" s="96"/>
      <c r="ET597" s="96"/>
      <c r="EU597" s="96"/>
      <c r="EV597" s="96"/>
      <c r="EW597" s="96"/>
      <c r="EX597" s="96"/>
      <c r="EY597" s="96"/>
      <c r="EZ597" s="96"/>
      <c r="FA597" s="96"/>
      <c r="FB597" s="96"/>
      <c r="FC597" s="96"/>
      <c r="FD597" s="96"/>
      <c r="FE597" s="96"/>
      <c r="FF597" s="96"/>
      <c r="FG597" s="96"/>
      <c r="FH597" s="96"/>
      <c r="FI597" s="96"/>
      <c r="FJ597" s="96"/>
      <c r="FK597" s="96"/>
      <c r="FL597" s="96"/>
      <c r="FM597" s="96"/>
      <c r="FN597" s="96"/>
      <c r="FO597" s="96"/>
      <c r="FP597" s="96"/>
      <c r="FQ597" s="96"/>
      <c r="FR597" s="96"/>
      <c r="FS597" s="96"/>
      <c r="FT597" s="96"/>
      <c r="FU597" s="96"/>
      <c r="FV597" s="96"/>
      <c r="FW597" s="96"/>
      <c r="FX597" s="96"/>
      <c r="FY597" s="96"/>
      <c r="FZ597" s="96"/>
      <c r="GA597" s="96"/>
      <c r="GB597" s="96"/>
      <c r="GC597" s="96"/>
      <c r="GD597" s="96"/>
      <c r="GE597" s="96"/>
      <c r="GF597" s="96"/>
      <c r="GG597" s="96"/>
      <c r="GH597" s="96"/>
      <c r="GI597" s="96"/>
      <c r="GJ597" s="96"/>
      <c r="GK597" s="96"/>
      <c r="GL597" s="96"/>
      <c r="GM597" s="96"/>
      <c r="GN597" s="96"/>
      <c r="GO597" s="96"/>
    </row>
    <row r="598" spans="1:197" ht="15.75" hidden="1" customHeight="1">
      <c r="A598" s="339"/>
      <c r="B598" s="364"/>
      <c r="C598" s="357"/>
      <c r="D598" s="357"/>
      <c r="E598" s="346"/>
      <c r="F598" s="550"/>
      <c r="G598" s="342"/>
      <c r="H598" s="199"/>
      <c r="I598" s="154" t="s">
        <v>30</v>
      </c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361"/>
      <c r="X598" s="40"/>
      <c r="Y598" s="96"/>
      <c r="Z598" s="96"/>
      <c r="AA598" s="96"/>
      <c r="AB598" s="96"/>
      <c r="AC598" s="96"/>
      <c r="AD598" s="96"/>
      <c r="AE598" s="96"/>
      <c r="AF598" s="96"/>
      <c r="AG598" s="96"/>
      <c r="AH598" s="96"/>
      <c r="AI598" s="96"/>
      <c r="AJ598" s="96"/>
      <c r="AK598" s="96"/>
      <c r="AL598" s="96"/>
      <c r="AM598" s="96"/>
      <c r="AN598" s="96"/>
      <c r="AO598" s="96"/>
      <c r="AP598" s="96"/>
      <c r="AQ598" s="96"/>
      <c r="AR598" s="96"/>
      <c r="AS598" s="96"/>
      <c r="AT598" s="96"/>
      <c r="AU598" s="96"/>
      <c r="AV598" s="96"/>
      <c r="AW598" s="96"/>
      <c r="AX598" s="96"/>
      <c r="AY598" s="96"/>
      <c r="AZ598" s="96"/>
      <c r="BA598" s="96"/>
      <c r="BB598" s="96"/>
      <c r="BC598" s="96"/>
      <c r="BD598" s="96"/>
      <c r="BE598" s="96"/>
      <c r="BF598" s="96"/>
      <c r="BG598" s="96"/>
      <c r="BH598" s="96"/>
      <c r="BI598" s="96"/>
      <c r="BJ598" s="96"/>
      <c r="BK598" s="96"/>
      <c r="BL598" s="96"/>
      <c r="BM598" s="96"/>
      <c r="BN598" s="96"/>
      <c r="BO598" s="96"/>
      <c r="BP598" s="96"/>
      <c r="BQ598" s="96"/>
      <c r="BR598" s="96"/>
      <c r="BS598" s="96"/>
      <c r="BT598" s="96"/>
      <c r="BU598" s="96"/>
      <c r="BV598" s="96"/>
      <c r="BW598" s="96"/>
      <c r="BX598" s="96"/>
      <c r="BY598" s="96"/>
      <c r="BZ598" s="96"/>
      <c r="CA598" s="96"/>
      <c r="CB598" s="96"/>
      <c r="CC598" s="96"/>
      <c r="CD598" s="96"/>
      <c r="CE598" s="96"/>
      <c r="CF598" s="96"/>
      <c r="CG598" s="96"/>
      <c r="CH598" s="96"/>
      <c r="CI598" s="96"/>
      <c r="CJ598" s="96"/>
      <c r="CK598" s="96"/>
      <c r="CL598" s="96"/>
      <c r="CM598" s="96"/>
      <c r="CN598" s="96"/>
      <c r="CO598" s="96"/>
      <c r="CP598" s="96"/>
      <c r="CQ598" s="96"/>
      <c r="CR598" s="96"/>
      <c r="CS598" s="96"/>
      <c r="CT598" s="96"/>
      <c r="CU598" s="96"/>
      <c r="CV598" s="96"/>
      <c r="CW598" s="96"/>
      <c r="CX598" s="96"/>
      <c r="CY598" s="96"/>
      <c r="CZ598" s="96"/>
      <c r="DA598" s="96"/>
      <c r="DB598" s="96"/>
      <c r="DC598" s="96"/>
      <c r="DD598" s="96"/>
      <c r="DE598" s="96"/>
      <c r="DF598" s="96"/>
      <c r="DG598" s="96"/>
      <c r="DH598" s="96"/>
      <c r="DI598" s="96"/>
      <c r="DJ598" s="96"/>
      <c r="DK598" s="96"/>
      <c r="DL598" s="96"/>
      <c r="DM598" s="96"/>
      <c r="DN598" s="96"/>
      <c r="DO598" s="96"/>
      <c r="DP598" s="96"/>
      <c r="DQ598" s="96"/>
      <c r="DR598" s="96"/>
      <c r="DS598" s="96"/>
      <c r="DT598" s="96"/>
      <c r="DU598" s="96"/>
      <c r="DV598" s="96"/>
      <c r="DW598" s="96"/>
      <c r="DX598" s="96"/>
      <c r="DY598" s="96"/>
      <c r="DZ598" s="96"/>
      <c r="EA598" s="96"/>
      <c r="EB598" s="96"/>
      <c r="EC598" s="96"/>
      <c r="ED598" s="96"/>
      <c r="EE598" s="96"/>
      <c r="EF598" s="96"/>
      <c r="EG598" s="96"/>
      <c r="EH598" s="96"/>
      <c r="EI598" s="96"/>
      <c r="EJ598" s="96"/>
      <c r="EK598" s="96"/>
      <c r="EL598" s="96"/>
      <c r="EM598" s="96"/>
      <c r="EN598" s="96"/>
      <c r="EO598" s="96"/>
      <c r="EP598" s="96"/>
      <c r="EQ598" s="96"/>
      <c r="ER598" s="96"/>
      <c r="ES598" s="96"/>
      <c r="ET598" s="96"/>
      <c r="EU598" s="96"/>
      <c r="EV598" s="96"/>
      <c r="EW598" s="96"/>
      <c r="EX598" s="96"/>
      <c r="EY598" s="96"/>
      <c r="EZ598" s="96"/>
      <c r="FA598" s="96"/>
      <c r="FB598" s="96"/>
      <c r="FC598" s="96"/>
      <c r="FD598" s="96"/>
      <c r="FE598" s="96"/>
      <c r="FF598" s="96"/>
      <c r="FG598" s="96"/>
      <c r="FH598" s="96"/>
      <c r="FI598" s="96"/>
      <c r="FJ598" s="96"/>
      <c r="FK598" s="96"/>
      <c r="FL598" s="96"/>
      <c r="FM598" s="96"/>
      <c r="FN598" s="96"/>
      <c r="FO598" s="96"/>
      <c r="FP598" s="96"/>
      <c r="FQ598" s="96"/>
      <c r="FR598" s="96"/>
      <c r="FS598" s="96"/>
      <c r="FT598" s="96"/>
      <c r="FU598" s="96"/>
      <c r="FV598" s="96"/>
      <c r="FW598" s="96"/>
      <c r="FX598" s="96"/>
      <c r="FY598" s="96"/>
      <c r="FZ598" s="96"/>
      <c r="GA598" s="96"/>
      <c r="GB598" s="96"/>
      <c r="GC598" s="96"/>
      <c r="GD598" s="96"/>
      <c r="GE598" s="96"/>
      <c r="GF598" s="96"/>
      <c r="GG598" s="96"/>
      <c r="GH598" s="96"/>
      <c r="GI598" s="96"/>
      <c r="GJ598" s="96"/>
      <c r="GK598" s="96"/>
      <c r="GL598" s="96"/>
      <c r="GM598" s="96"/>
      <c r="GN598" s="96"/>
      <c r="GO598" s="96"/>
    </row>
    <row r="599" spans="1:197" ht="15.75" hidden="1" customHeight="1">
      <c r="A599" s="339"/>
      <c r="B599" s="364"/>
      <c r="C599" s="357"/>
      <c r="D599" s="357"/>
      <c r="E599" s="346"/>
      <c r="F599" s="550"/>
      <c r="G599" s="342"/>
      <c r="H599" s="199"/>
      <c r="I599" s="154" t="s">
        <v>91</v>
      </c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361"/>
      <c r="X599" s="40"/>
      <c r="Y599" s="96"/>
      <c r="Z599" s="96"/>
      <c r="AA599" s="96"/>
      <c r="AB599" s="96"/>
      <c r="AC599" s="96"/>
      <c r="AD599" s="96"/>
      <c r="AE599" s="96"/>
      <c r="AF599" s="96"/>
      <c r="AG599" s="96"/>
      <c r="AH599" s="96"/>
      <c r="AI599" s="96"/>
      <c r="AJ599" s="96"/>
      <c r="AK599" s="96"/>
      <c r="AL599" s="96"/>
      <c r="AM599" s="96"/>
      <c r="AN599" s="96"/>
      <c r="AO599" s="96"/>
      <c r="AP599" s="96"/>
      <c r="AQ599" s="96"/>
      <c r="AR599" s="96"/>
      <c r="AS599" s="96"/>
      <c r="AT599" s="96"/>
      <c r="AU599" s="96"/>
      <c r="AV599" s="96"/>
      <c r="AW599" s="96"/>
      <c r="AX599" s="96"/>
      <c r="AY599" s="96"/>
      <c r="AZ599" s="96"/>
      <c r="BA599" s="96"/>
      <c r="BB599" s="96"/>
      <c r="BC599" s="96"/>
      <c r="BD599" s="96"/>
      <c r="BE599" s="96"/>
      <c r="BF599" s="96"/>
      <c r="BG599" s="96"/>
      <c r="BH599" s="96"/>
      <c r="BI599" s="96"/>
      <c r="BJ599" s="96"/>
      <c r="BK599" s="96"/>
      <c r="BL599" s="96"/>
      <c r="BM599" s="96"/>
      <c r="BN599" s="96"/>
      <c r="BO599" s="96"/>
      <c r="BP599" s="96"/>
      <c r="BQ599" s="96"/>
      <c r="BR599" s="96"/>
      <c r="BS599" s="96"/>
      <c r="BT599" s="96"/>
      <c r="BU599" s="96"/>
      <c r="BV599" s="96"/>
      <c r="BW599" s="96"/>
      <c r="BX599" s="96"/>
      <c r="BY599" s="96"/>
      <c r="BZ599" s="96"/>
      <c r="CA599" s="96"/>
      <c r="CB599" s="96"/>
      <c r="CC599" s="96"/>
      <c r="CD599" s="96"/>
      <c r="CE599" s="96"/>
      <c r="CF599" s="96"/>
      <c r="CG599" s="96"/>
      <c r="CH599" s="96"/>
      <c r="CI599" s="96"/>
      <c r="CJ599" s="96"/>
      <c r="CK599" s="96"/>
      <c r="CL599" s="96"/>
      <c r="CM599" s="96"/>
      <c r="CN599" s="96"/>
      <c r="CO599" s="96"/>
      <c r="CP599" s="96"/>
      <c r="CQ599" s="96"/>
      <c r="CR599" s="96"/>
      <c r="CS599" s="96"/>
      <c r="CT599" s="96"/>
      <c r="CU599" s="96"/>
      <c r="CV599" s="96"/>
      <c r="CW599" s="96"/>
      <c r="CX599" s="96"/>
      <c r="CY599" s="96"/>
      <c r="CZ599" s="96"/>
      <c r="DA599" s="96"/>
      <c r="DB599" s="96"/>
      <c r="DC599" s="96"/>
      <c r="DD599" s="96"/>
      <c r="DE599" s="96"/>
      <c r="DF599" s="96"/>
      <c r="DG599" s="96"/>
      <c r="DH599" s="96"/>
      <c r="DI599" s="96"/>
      <c r="DJ599" s="96"/>
      <c r="DK599" s="96"/>
      <c r="DL599" s="96"/>
      <c r="DM599" s="96"/>
      <c r="DN599" s="96"/>
      <c r="DO599" s="96"/>
      <c r="DP599" s="96"/>
      <c r="DQ599" s="96"/>
      <c r="DR599" s="96"/>
      <c r="DS599" s="96"/>
      <c r="DT599" s="96"/>
      <c r="DU599" s="96"/>
      <c r="DV599" s="96"/>
      <c r="DW599" s="96"/>
      <c r="DX599" s="96"/>
      <c r="DY599" s="96"/>
      <c r="DZ599" s="96"/>
      <c r="EA599" s="96"/>
      <c r="EB599" s="96"/>
      <c r="EC599" s="96"/>
      <c r="ED599" s="96"/>
      <c r="EE599" s="96"/>
      <c r="EF599" s="96"/>
      <c r="EG599" s="96"/>
      <c r="EH599" s="96"/>
      <c r="EI599" s="96"/>
      <c r="EJ599" s="96"/>
      <c r="EK599" s="96"/>
      <c r="EL599" s="96"/>
      <c r="EM599" s="96"/>
      <c r="EN599" s="96"/>
      <c r="EO599" s="96"/>
      <c r="EP599" s="96"/>
      <c r="EQ599" s="96"/>
      <c r="ER599" s="96"/>
      <c r="ES599" s="96"/>
      <c r="ET599" s="96"/>
      <c r="EU599" s="96"/>
      <c r="EV599" s="96"/>
      <c r="EW599" s="96"/>
      <c r="EX599" s="96"/>
      <c r="EY599" s="96"/>
      <c r="EZ599" s="96"/>
      <c r="FA599" s="96"/>
      <c r="FB599" s="96"/>
      <c r="FC599" s="96"/>
      <c r="FD599" s="96"/>
      <c r="FE599" s="96"/>
      <c r="FF599" s="96"/>
      <c r="FG599" s="96"/>
      <c r="FH599" s="96"/>
      <c r="FI599" s="96"/>
      <c r="FJ599" s="96"/>
      <c r="FK599" s="96"/>
      <c r="FL599" s="96"/>
      <c r="FM599" s="96"/>
      <c r="FN599" s="96"/>
      <c r="FO599" s="96"/>
      <c r="FP599" s="96"/>
      <c r="FQ599" s="96"/>
      <c r="FR599" s="96"/>
      <c r="FS599" s="96"/>
      <c r="FT599" s="96"/>
      <c r="FU599" s="96"/>
      <c r="FV599" s="96"/>
      <c r="FW599" s="96"/>
      <c r="FX599" s="96"/>
      <c r="FY599" s="96"/>
      <c r="FZ599" s="96"/>
      <c r="GA599" s="96"/>
      <c r="GB599" s="96"/>
      <c r="GC599" s="96"/>
      <c r="GD599" s="96"/>
      <c r="GE599" s="96"/>
      <c r="GF599" s="96"/>
      <c r="GG599" s="96"/>
      <c r="GH599" s="96"/>
      <c r="GI599" s="96"/>
      <c r="GJ599" s="96"/>
      <c r="GK599" s="96"/>
      <c r="GL599" s="96"/>
      <c r="GM599" s="96"/>
      <c r="GN599" s="96"/>
      <c r="GO599" s="96"/>
    </row>
    <row r="600" spans="1:197" ht="15.75" hidden="1" customHeight="1">
      <c r="A600" s="339"/>
      <c r="B600" s="364"/>
      <c r="C600" s="357"/>
      <c r="D600" s="357"/>
      <c r="E600" s="346"/>
      <c r="F600" s="550"/>
      <c r="G600" s="342"/>
      <c r="H600" s="199"/>
      <c r="I600" s="220" t="s">
        <v>26</v>
      </c>
      <c r="J600" s="161">
        <f>SUM(J596:J599)</f>
        <v>383053</v>
      </c>
      <c r="K600" s="161">
        <f t="shared" ref="K600:O600" si="164">SUM(K596:K599)</f>
        <v>0</v>
      </c>
      <c r="L600" s="161">
        <f t="shared" si="164"/>
        <v>0</v>
      </c>
      <c r="M600" s="161">
        <f t="shared" si="164"/>
        <v>0</v>
      </c>
      <c r="N600" s="161">
        <f t="shared" si="164"/>
        <v>0</v>
      </c>
      <c r="O600" s="161">
        <f t="shared" si="164"/>
        <v>0</v>
      </c>
      <c r="P600" s="161"/>
      <c r="Q600" s="161"/>
      <c r="R600" s="161"/>
      <c r="S600" s="161"/>
      <c r="T600" s="161"/>
      <c r="U600" s="161"/>
      <c r="V600" s="161"/>
      <c r="W600" s="361"/>
      <c r="X600" s="40"/>
      <c r="Y600" s="96"/>
      <c r="Z600" s="96"/>
      <c r="AA600" s="96"/>
      <c r="AB600" s="96"/>
      <c r="AC600" s="96"/>
      <c r="AD600" s="96"/>
      <c r="AE600" s="96"/>
      <c r="AF600" s="96"/>
      <c r="AG600" s="96"/>
      <c r="AH600" s="96"/>
      <c r="AI600" s="96"/>
      <c r="AJ600" s="96"/>
      <c r="AK600" s="96"/>
      <c r="AL600" s="96"/>
      <c r="AM600" s="96"/>
      <c r="AN600" s="96"/>
      <c r="AO600" s="96"/>
      <c r="AP600" s="96"/>
      <c r="AQ600" s="96"/>
      <c r="AR600" s="96"/>
      <c r="AS600" s="96"/>
      <c r="AT600" s="96"/>
      <c r="AU600" s="96"/>
      <c r="AV600" s="96"/>
      <c r="AW600" s="96"/>
      <c r="AX600" s="96"/>
      <c r="AY600" s="96"/>
      <c r="AZ600" s="96"/>
      <c r="BA600" s="96"/>
      <c r="BB600" s="96"/>
      <c r="BC600" s="96"/>
      <c r="BD600" s="96"/>
      <c r="BE600" s="96"/>
      <c r="BF600" s="96"/>
      <c r="BG600" s="96"/>
      <c r="BH600" s="96"/>
      <c r="BI600" s="96"/>
      <c r="BJ600" s="96"/>
      <c r="BK600" s="96"/>
      <c r="BL600" s="96"/>
      <c r="BM600" s="96"/>
      <c r="BN600" s="96"/>
      <c r="BO600" s="96"/>
      <c r="BP600" s="96"/>
      <c r="BQ600" s="96"/>
      <c r="BR600" s="96"/>
      <c r="BS600" s="96"/>
      <c r="BT600" s="96"/>
      <c r="BU600" s="96"/>
      <c r="BV600" s="96"/>
      <c r="BW600" s="96"/>
      <c r="BX600" s="96"/>
      <c r="BY600" s="96"/>
      <c r="BZ600" s="96"/>
      <c r="CA600" s="96"/>
      <c r="CB600" s="96"/>
      <c r="CC600" s="96"/>
      <c r="CD600" s="96"/>
      <c r="CE600" s="96"/>
      <c r="CF600" s="96"/>
      <c r="CG600" s="96"/>
      <c r="CH600" s="96"/>
      <c r="CI600" s="96"/>
      <c r="CJ600" s="96"/>
      <c r="CK600" s="96"/>
      <c r="CL600" s="96"/>
      <c r="CM600" s="96"/>
      <c r="CN600" s="96"/>
      <c r="CO600" s="96"/>
      <c r="CP600" s="96"/>
      <c r="CQ600" s="96"/>
      <c r="CR600" s="96"/>
      <c r="CS600" s="96"/>
      <c r="CT600" s="96"/>
      <c r="CU600" s="96"/>
      <c r="CV600" s="96"/>
      <c r="CW600" s="96"/>
      <c r="CX600" s="96"/>
      <c r="CY600" s="96"/>
      <c r="CZ600" s="96"/>
      <c r="DA600" s="96"/>
      <c r="DB600" s="96"/>
      <c r="DC600" s="96"/>
      <c r="DD600" s="96"/>
      <c r="DE600" s="96"/>
      <c r="DF600" s="96"/>
      <c r="DG600" s="96"/>
      <c r="DH600" s="96"/>
      <c r="DI600" s="96"/>
      <c r="DJ600" s="96"/>
      <c r="DK600" s="96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</row>
    <row r="601" spans="1:197" ht="15.75" hidden="1" customHeight="1">
      <c r="A601" s="339">
        <v>51</v>
      </c>
      <c r="B601" s="366" t="s">
        <v>76</v>
      </c>
      <c r="C601" s="409">
        <v>2018</v>
      </c>
      <c r="D601" s="409">
        <v>2024</v>
      </c>
      <c r="E601" s="346" t="s">
        <v>251</v>
      </c>
      <c r="F601" s="395">
        <v>0</v>
      </c>
      <c r="G601" s="399">
        <v>90013</v>
      </c>
      <c r="H601" s="104">
        <v>6060</v>
      </c>
      <c r="I601" s="105" t="s">
        <v>28</v>
      </c>
      <c r="J601" s="14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362">
        <f>SUM(J605:O605)</f>
        <v>0</v>
      </c>
      <c r="X601" s="140"/>
      <c r="Y601" s="96"/>
      <c r="Z601" s="96"/>
      <c r="AA601" s="96"/>
      <c r="AB601" s="96"/>
      <c r="AC601" s="96"/>
      <c r="AD601" s="96"/>
      <c r="AE601" s="96"/>
      <c r="AF601" s="96"/>
      <c r="AG601" s="96"/>
      <c r="AH601" s="96"/>
      <c r="AI601" s="96"/>
      <c r="AJ601" s="96"/>
      <c r="AK601" s="96"/>
      <c r="AL601" s="96"/>
      <c r="AM601" s="96"/>
      <c r="AN601" s="96"/>
      <c r="AO601" s="96"/>
      <c r="AP601" s="96"/>
      <c r="AQ601" s="96"/>
      <c r="AR601" s="96"/>
      <c r="AS601" s="96"/>
      <c r="AT601" s="96"/>
      <c r="AU601" s="96"/>
      <c r="AV601" s="96"/>
      <c r="AW601" s="96"/>
      <c r="AX601" s="96"/>
      <c r="AY601" s="96"/>
      <c r="AZ601" s="96"/>
      <c r="BA601" s="96"/>
      <c r="BB601" s="96"/>
      <c r="BC601" s="96"/>
      <c r="BD601" s="96"/>
      <c r="BE601" s="96"/>
      <c r="BF601" s="96"/>
      <c r="BG601" s="96"/>
      <c r="BH601" s="96"/>
      <c r="BI601" s="96"/>
      <c r="BJ601" s="96"/>
      <c r="BK601" s="96"/>
      <c r="BL601" s="96"/>
      <c r="BM601" s="96"/>
      <c r="BN601" s="96"/>
      <c r="BO601" s="96"/>
      <c r="BP601" s="96"/>
      <c r="BQ601" s="96"/>
      <c r="BR601" s="96"/>
      <c r="BS601" s="96"/>
      <c r="BT601" s="96"/>
      <c r="BU601" s="96"/>
      <c r="BV601" s="96"/>
      <c r="BW601" s="96"/>
      <c r="BX601" s="96"/>
      <c r="BY601" s="96"/>
      <c r="BZ601" s="96"/>
      <c r="CA601" s="96"/>
      <c r="CB601" s="96"/>
      <c r="CC601" s="96"/>
      <c r="CD601" s="96"/>
      <c r="CE601" s="96"/>
      <c r="CF601" s="96"/>
      <c r="CG601" s="96"/>
      <c r="CH601" s="96"/>
      <c r="CI601" s="96"/>
      <c r="CJ601" s="96"/>
      <c r="CK601" s="96"/>
      <c r="CL601" s="96"/>
      <c r="CM601" s="96"/>
      <c r="CN601" s="96"/>
      <c r="CO601" s="96"/>
      <c r="CP601" s="96"/>
      <c r="CQ601" s="96"/>
      <c r="CR601" s="96"/>
      <c r="CS601" s="96"/>
      <c r="CT601" s="96"/>
      <c r="CU601" s="96"/>
      <c r="CV601" s="96"/>
      <c r="CW601" s="96"/>
      <c r="CX601" s="96"/>
      <c r="CY601" s="96"/>
      <c r="CZ601" s="96"/>
      <c r="DA601" s="96"/>
      <c r="DB601" s="96"/>
      <c r="DC601" s="96"/>
      <c r="DD601" s="96"/>
      <c r="DE601" s="96"/>
      <c r="DF601" s="96"/>
      <c r="DG601" s="96"/>
      <c r="DH601" s="96"/>
      <c r="DI601" s="96"/>
      <c r="DJ601" s="96"/>
      <c r="DK601" s="96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</row>
    <row r="602" spans="1:197" ht="15.75" hidden="1" customHeight="1">
      <c r="A602" s="339"/>
      <c r="B602" s="366"/>
      <c r="C602" s="409"/>
      <c r="D602" s="409"/>
      <c r="E602" s="346"/>
      <c r="F602" s="395"/>
      <c r="G602" s="399"/>
      <c r="H602" s="104">
        <v>6610</v>
      </c>
      <c r="I602" s="105" t="s">
        <v>28</v>
      </c>
      <c r="J602" s="94">
        <v>0</v>
      </c>
      <c r="K602" s="93">
        <v>0</v>
      </c>
      <c r="L602" s="93">
        <v>0</v>
      </c>
      <c r="M602" s="93">
        <v>0</v>
      </c>
      <c r="N602" s="93">
        <v>0</v>
      </c>
      <c r="O602" s="93"/>
      <c r="P602" s="93"/>
      <c r="Q602" s="93"/>
      <c r="R602" s="93"/>
      <c r="S602" s="93"/>
      <c r="T602" s="93"/>
      <c r="U602" s="93"/>
      <c r="V602" s="93"/>
      <c r="W602" s="362"/>
      <c r="X602" s="40"/>
      <c r="Y602" s="96"/>
      <c r="Z602" s="96"/>
      <c r="AA602" s="96"/>
      <c r="AB602" s="96"/>
      <c r="AC602" s="96"/>
      <c r="AD602" s="96"/>
      <c r="AE602" s="96"/>
      <c r="AF602" s="96"/>
      <c r="AG602" s="96"/>
      <c r="AH602" s="96"/>
      <c r="AI602" s="96"/>
      <c r="AJ602" s="96"/>
      <c r="AK602" s="96"/>
      <c r="AL602" s="96"/>
      <c r="AM602" s="96"/>
      <c r="AN602" s="96"/>
      <c r="AO602" s="96"/>
      <c r="AP602" s="96"/>
      <c r="AQ602" s="96"/>
      <c r="AR602" s="96"/>
      <c r="AS602" s="96"/>
      <c r="AT602" s="96"/>
      <c r="AU602" s="96"/>
      <c r="AV602" s="96"/>
      <c r="AW602" s="96"/>
      <c r="AX602" s="96"/>
      <c r="AY602" s="96"/>
      <c r="AZ602" s="96"/>
      <c r="BA602" s="96"/>
      <c r="BB602" s="96"/>
      <c r="BC602" s="96"/>
      <c r="BD602" s="96"/>
      <c r="BE602" s="96"/>
      <c r="BF602" s="96"/>
      <c r="BG602" s="96"/>
      <c r="BH602" s="96"/>
      <c r="BI602" s="96"/>
      <c r="BJ602" s="96"/>
      <c r="BK602" s="96"/>
      <c r="BL602" s="96"/>
      <c r="BM602" s="96"/>
      <c r="BN602" s="96"/>
      <c r="BO602" s="96"/>
      <c r="BP602" s="96"/>
      <c r="BQ602" s="96"/>
      <c r="BR602" s="96"/>
      <c r="BS602" s="96"/>
      <c r="BT602" s="96"/>
      <c r="BU602" s="96"/>
      <c r="BV602" s="96"/>
      <c r="BW602" s="96"/>
      <c r="BX602" s="96"/>
      <c r="BY602" s="96"/>
      <c r="BZ602" s="96"/>
      <c r="CA602" s="96"/>
      <c r="CB602" s="96"/>
      <c r="CC602" s="96"/>
      <c r="CD602" s="96"/>
      <c r="CE602" s="96"/>
      <c r="CF602" s="96"/>
      <c r="CG602" s="96"/>
      <c r="CH602" s="96"/>
      <c r="CI602" s="96"/>
      <c r="CJ602" s="96"/>
      <c r="CK602" s="96"/>
      <c r="CL602" s="96"/>
      <c r="CM602" s="96"/>
      <c r="CN602" s="96"/>
      <c r="CO602" s="96"/>
      <c r="CP602" s="96"/>
      <c r="CQ602" s="96"/>
      <c r="CR602" s="96"/>
      <c r="CS602" s="96"/>
      <c r="CT602" s="96"/>
      <c r="CU602" s="96"/>
      <c r="CV602" s="96"/>
      <c r="CW602" s="96"/>
      <c r="CX602" s="96"/>
      <c r="CY602" s="96"/>
      <c r="CZ602" s="96"/>
      <c r="DA602" s="96"/>
      <c r="DB602" s="96"/>
      <c r="DC602" s="96"/>
      <c r="DD602" s="96"/>
      <c r="DE602" s="96"/>
      <c r="DF602" s="96"/>
      <c r="DG602" s="96"/>
      <c r="DH602" s="96"/>
      <c r="DI602" s="96"/>
      <c r="DJ602" s="96"/>
      <c r="DK602" s="96"/>
      <c r="DL602" s="96"/>
      <c r="DM602" s="96"/>
      <c r="DN602" s="96"/>
      <c r="DO602" s="96"/>
      <c r="DP602" s="96"/>
      <c r="DQ602" s="96"/>
      <c r="DR602" s="96"/>
      <c r="DS602" s="96"/>
      <c r="DT602" s="96"/>
      <c r="DU602" s="96"/>
      <c r="DV602" s="96"/>
      <c r="DW602" s="96"/>
      <c r="DX602" s="96"/>
      <c r="DY602" s="96"/>
      <c r="DZ602" s="96"/>
      <c r="EA602" s="96"/>
      <c r="EB602" s="96"/>
      <c r="EC602" s="96"/>
      <c r="ED602" s="96"/>
      <c r="EE602" s="96"/>
      <c r="EF602" s="96"/>
      <c r="EG602" s="96"/>
      <c r="EH602" s="96"/>
      <c r="EI602" s="96"/>
      <c r="EJ602" s="96"/>
      <c r="EK602" s="96"/>
      <c r="EL602" s="96"/>
      <c r="EM602" s="96"/>
      <c r="EN602" s="96"/>
      <c r="EO602" s="96"/>
      <c r="EP602" s="96"/>
      <c r="EQ602" s="96"/>
      <c r="ER602" s="96"/>
      <c r="ES602" s="96"/>
      <c r="ET602" s="96"/>
      <c r="EU602" s="96"/>
      <c r="EV602" s="96"/>
      <c r="EW602" s="96"/>
      <c r="EX602" s="96"/>
      <c r="EY602" s="96"/>
      <c r="EZ602" s="96"/>
      <c r="FA602" s="96"/>
      <c r="FB602" s="96"/>
      <c r="FC602" s="96"/>
      <c r="FD602" s="96"/>
      <c r="FE602" s="96"/>
      <c r="FF602" s="96"/>
      <c r="FG602" s="96"/>
      <c r="FH602" s="96"/>
      <c r="FI602" s="96"/>
      <c r="FJ602" s="96"/>
      <c r="FK602" s="96"/>
      <c r="FL602" s="96"/>
      <c r="FM602" s="96"/>
      <c r="FN602" s="96"/>
      <c r="FO602" s="96"/>
      <c r="FP602" s="96"/>
      <c r="FQ602" s="96"/>
      <c r="FR602" s="96"/>
      <c r="FS602" s="96"/>
      <c r="FT602" s="96"/>
      <c r="FU602" s="96"/>
      <c r="FV602" s="96"/>
      <c r="FW602" s="96"/>
      <c r="FX602" s="96"/>
      <c r="FY602" s="96"/>
      <c r="FZ602" s="96"/>
      <c r="GA602" s="96"/>
      <c r="GB602" s="96"/>
      <c r="GC602" s="96"/>
      <c r="GD602" s="96"/>
      <c r="GE602" s="96"/>
      <c r="GF602" s="96"/>
      <c r="GG602" s="96"/>
      <c r="GH602" s="96"/>
      <c r="GI602" s="96"/>
      <c r="GJ602" s="96"/>
      <c r="GK602" s="96"/>
      <c r="GL602" s="96"/>
      <c r="GM602" s="96"/>
      <c r="GN602" s="96"/>
      <c r="GO602" s="96"/>
    </row>
    <row r="603" spans="1:197" ht="15.75" hidden="1" customHeight="1">
      <c r="A603" s="339"/>
      <c r="B603" s="366"/>
      <c r="C603" s="409"/>
      <c r="D603" s="409"/>
      <c r="E603" s="346"/>
      <c r="F603" s="395"/>
      <c r="G603" s="399"/>
      <c r="H603" s="104"/>
      <c r="I603" s="105" t="s">
        <v>30</v>
      </c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362"/>
      <c r="X603" s="40"/>
      <c r="Y603" s="96"/>
      <c r="Z603" s="96"/>
      <c r="AA603" s="96"/>
      <c r="AB603" s="96"/>
      <c r="AC603" s="96"/>
      <c r="AD603" s="96"/>
      <c r="AE603" s="96"/>
      <c r="AF603" s="96"/>
      <c r="AG603" s="96"/>
      <c r="AH603" s="96"/>
      <c r="AI603" s="96"/>
      <c r="AJ603" s="96"/>
      <c r="AK603" s="96"/>
      <c r="AL603" s="96"/>
      <c r="AM603" s="96"/>
      <c r="AN603" s="96"/>
      <c r="AO603" s="96"/>
      <c r="AP603" s="96"/>
      <c r="AQ603" s="96"/>
      <c r="AR603" s="96"/>
      <c r="AS603" s="96"/>
      <c r="AT603" s="96"/>
      <c r="AU603" s="96"/>
      <c r="AV603" s="96"/>
      <c r="AW603" s="96"/>
      <c r="AX603" s="96"/>
      <c r="AY603" s="96"/>
      <c r="AZ603" s="96"/>
      <c r="BA603" s="96"/>
      <c r="BB603" s="96"/>
      <c r="BC603" s="96"/>
      <c r="BD603" s="96"/>
      <c r="BE603" s="96"/>
      <c r="BF603" s="96"/>
      <c r="BG603" s="96"/>
      <c r="BH603" s="96"/>
      <c r="BI603" s="96"/>
      <c r="BJ603" s="96"/>
      <c r="BK603" s="96"/>
      <c r="BL603" s="96"/>
      <c r="BM603" s="96"/>
      <c r="BN603" s="96"/>
      <c r="BO603" s="96"/>
      <c r="BP603" s="96"/>
      <c r="BQ603" s="96"/>
      <c r="BR603" s="96"/>
      <c r="BS603" s="96"/>
      <c r="BT603" s="96"/>
      <c r="BU603" s="96"/>
      <c r="BV603" s="96"/>
      <c r="BW603" s="96"/>
      <c r="BX603" s="96"/>
      <c r="BY603" s="96"/>
      <c r="BZ603" s="96"/>
      <c r="CA603" s="96"/>
      <c r="CB603" s="96"/>
      <c r="CC603" s="96"/>
      <c r="CD603" s="96"/>
      <c r="CE603" s="96"/>
      <c r="CF603" s="96"/>
      <c r="CG603" s="96"/>
      <c r="CH603" s="96"/>
      <c r="CI603" s="96"/>
      <c r="CJ603" s="96"/>
      <c r="CK603" s="96"/>
      <c r="CL603" s="96"/>
      <c r="CM603" s="96"/>
      <c r="CN603" s="96"/>
      <c r="CO603" s="96"/>
      <c r="CP603" s="96"/>
      <c r="CQ603" s="96"/>
      <c r="CR603" s="96"/>
      <c r="CS603" s="96"/>
      <c r="CT603" s="96"/>
      <c r="CU603" s="96"/>
      <c r="CV603" s="96"/>
      <c r="CW603" s="96"/>
      <c r="CX603" s="96"/>
      <c r="CY603" s="96"/>
      <c r="CZ603" s="96"/>
      <c r="DA603" s="96"/>
      <c r="DB603" s="96"/>
      <c r="DC603" s="96"/>
      <c r="DD603" s="96"/>
      <c r="DE603" s="96"/>
      <c r="DF603" s="96"/>
      <c r="DG603" s="96"/>
      <c r="DH603" s="96"/>
      <c r="DI603" s="96"/>
      <c r="DJ603" s="96"/>
      <c r="DK603" s="96"/>
      <c r="DL603" s="96"/>
      <c r="DM603" s="96"/>
      <c r="DN603" s="96"/>
      <c r="DO603" s="96"/>
      <c r="DP603" s="96"/>
      <c r="DQ603" s="96"/>
      <c r="DR603" s="96"/>
      <c r="DS603" s="96"/>
      <c r="DT603" s="96"/>
      <c r="DU603" s="96"/>
      <c r="DV603" s="96"/>
      <c r="DW603" s="96"/>
      <c r="DX603" s="96"/>
      <c r="DY603" s="96"/>
      <c r="DZ603" s="96"/>
      <c r="EA603" s="96"/>
      <c r="EB603" s="96"/>
      <c r="EC603" s="96"/>
      <c r="ED603" s="96"/>
      <c r="EE603" s="96"/>
      <c r="EF603" s="96"/>
      <c r="EG603" s="96"/>
      <c r="EH603" s="96"/>
      <c r="EI603" s="96"/>
      <c r="EJ603" s="96"/>
      <c r="EK603" s="96"/>
      <c r="EL603" s="96"/>
      <c r="EM603" s="96"/>
      <c r="EN603" s="96"/>
      <c r="EO603" s="96"/>
      <c r="EP603" s="96"/>
      <c r="EQ603" s="96"/>
      <c r="ER603" s="96"/>
      <c r="ES603" s="96"/>
      <c r="ET603" s="96"/>
      <c r="EU603" s="96"/>
      <c r="EV603" s="96"/>
      <c r="EW603" s="96"/>
      <c r="EX603" s="96"/>
      <c r="EY603" s="96"/>
      <c r="EZ603" s="96"/>
      <c r="FA603" s="96"/>
      <c r="FB603" s="96"/>
      <c r="FC603" s="96"/>
      <c r="FD603" s="96"/>
      <c r="FE603" s="96"/>
      <c r="FF603" s="96"/>
      <c r="FG603" s="96"/>
      <c r="FH603" s="96"/>
      <c r="FI603" s="96"/>
      <c r="FJ603" s="96"/>
      <c r="FK603" s="96"/>
      <c r="FL603" s="96"/>
      <c r="FM603" s="96"/>
      <c r="FN603" s="96"/>
      <c r="FO603" s="96"/>
      <c r="FP603" s="96"/>
      <c r="FQ603" s="96"/>
      <c r="FR603" s="96"/>
      <c r="FS603" s="96"/>
      <c r="FT603" s="96"/>
      <c r="FU603" s="96"/>
      <c r="FV603" s="96"/>
      <c r="FW603" s="96"/>
      <c r="FX603" s="96"/>
      <c r="FY603" s="96"/>
      <c r="FZ603" s="96"/>
      <c r="GA603" s="96"/>
      <c r="GB603" s="96"/>
      <c r="GC603" s="96"/>
      <c r="GD603" s="96"/>
      <c r="GE603" s="96"/>
      <c r="GF603" s="96"/>
      <c r="GG603" s="96"/>
      <c r="GH603" s="96"/>
      <c r="GI603" s="96"/>
      <c r="GJ603" s="96"/>
      <c r="GK603" s="96"/>
      <c r="GL603" s="96"/>
      <c r="GM603" s="96"/>
      <c r="GN603" s="96"/>
      <c r="GO603" s="96"/>
    </row>
    <row r="604" spans="1:197" ht="15.75" hidden="1" customHeight="1">
      <c r="A604" s="339"/>
      <c r="B604" s="366"/>
      <c r="C604" s="409"/>
      <c r="D604" s="409"/>
      <c r="E604" s="346"/>
      <c r="F604" s="395"/>
      <c r="G604" s="399"/>
      <c r="H604" s="104"/>
      <c r="I604" s="105" t="s">
        <v>33</v>
      </c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362"/>
      <c r="X604" s="40"/>
      <c r="Y604" s="96"/>
      <c r="Z604" s="96"/>
      <c r="AA604" s="96"/>
      <c r="AB604" s="96"/>
      <c r="AC604" s="96"/>
      <c r="AD604" s="96"/>
      <c r="AE604" s="96"/>
      <c r="AF604" s="96"/>
      <c r="AG604" s="96"/>
      <c r="AH604" s="96"/>
      <c r="AI604" s="96"/>
      <c r="AJ604" s="96"/>
      <c r="AK604" s="96"/>
      <c r="AL604" s="96"/>
      <c r="AM604" s="96"/>
      <c r="AN604" s="96"/>
      <c r="AO604" s="96"/>
      <c r="AP604" s="96"/>
      <c r="AQ604" s="96"/>
      <c r="AR604" s="96"/>
      <c r="AS604" s="96"/>
      <c r="AT604" s="96"/>
      <c r="AU604" s="96"/>
      <c r="AV604" s="96"/>
      <c r="AW604" s="96"/>
      <c r="AX604" s="96"/>
      <c r="AY604" s="96"/>
      <c r="AZ604" s="96"/>
      <c r="BA604" s="96"/>
      <c r="BB604" s="96"/>
      <c r="BC604" s="96"/>
      <c r="BD604" s="96"/>
      <c r="BE604" s="96"/>
      <c r="BF604" s="96"/>
      <c r="BG604" s="96"/>
      <c r="BH604" s="96"/>
      <c r="BI604" s="96"/>
      <c r="BJ604" s="96"/>
      <c r="BK604" s="96"/>
      <c r="BL604" s="96"/>
      <c r="BM604" s="96"/>
      <c r="BN604" s="96"/>
      <c r="BO604" s="96"/>
      <c r="BP604" s="96"/>
      <c r="BQ604" s="96"/>
      <c r="BR604" s="96"/>
      <c r="BS604" s="96"/>
      <c r="BT604" s="96"/>
      <c r="BU604" s="96"/>
      <c r="BV604" s="96"/>
      <c r="BW604" s="96"/>
      <c r="BX604" s="96"/>
      <c r="BY604" s="96"/>
      <c r="BZ604" s="96"/>
      <c r="CA604" s="96"/>
      <c r="CB604" s="96"/>
      <c r="CC604" s="96"/>
      <c r="CD604" s="96"/>
      <c r="CE604" s="96"/>
      <c r="CF604" s="96"/>
      <c r="CG604" s="96"/>
      <c r="CH604" s="96"/>
      <c r="CI604" s="96"/>
      <c r="CJ604" s="96"/>
      <c r="CK604" s="96"/>
      <c r="CL604" s="96"/>
      <c r="CM604" s="96"/>
      <c r="CN604" s="96"/>
      <c r="CO604" s="96"/>
      <c r="CP604" s="96"/>
      <c r="CQ604" s="96"/>
      <c r="CR604" s="96"/>
      <c r="CS604" s="96"/>
      <c r="CT604" s="96"/>
      <c r="CU604" s="96"/>
      <c r="CV604" s="96"/>
      <c r="CW604" s="96"/>
      <c r="CX604" s="96"/>
      <c r="CY604" s="96"/>
      <c r="CZ604" s="96"/>
      <c r="DA604" s="96"/>
      <c r="DB604" s="96"/>
      <c r="DC604" s="96"/>
      <c r="DD604" s="96"/>
      <c r="DE604" s="96"/>
      <c r="DF604" s="96"/>
      <c r="DG604" s="96"/>
      <c r="DH604" s="96"/>
      <c r="DI604" s="96"/>
      <c r="DJ604" s="96"/>
      <c r="DK604" s="96"/>
      <c r="DL604" s="96"/>
      <c r="DM604" s="96"/>
      <c r="DN604" s="96"/>
      <c r="DO604" s="96"/>
      <c r="DP604" s="96"/>
      <c r="DQ604" s="96"/>
      <c r="DR604" s="96"/>
      <c r="DS604" s="96"/>
      <c r="DT604" s="96"/>
      <c r="DU604" s="96"/>
      <c r="DV604" s="96"/>
      <c r="DW604" s="96"/>
      <c r="DX604" s="96"/>
      <c r="DY604" s="96"/>
      <c r="DZ604" s="96"/>
      <c r="EA604" s="96"/>
      <c r="EB604" s="96"/>
      <c r="EC604" s="96"/>
      <c r="ED604" s="96"/>
      <c r="EE604" s="96"/>
      <c r="EF604" s="96"/>
      <c r="EG604" s="96"/>
      <c r="EH604" s="96"/>
      <c r="EI604" s="96"/>
      <c r="EJ604" s="96"/>
      <c r="EK604" s="96"/>
      <c r="EL604" s="96"/>
      <c r="EM604" s="96"/>
      <c r="EN604" s="96"/>
      <c r="EO604" s="96"/>
      <c r="EP604" s="96"/>
      <c r="EQ604" s="96"/>
      <c r="ER604" s="96"/>
      <c r="ES604" s="96"/>
      <c r="ET604" s="96"/>
      <c r="EU604" s="96"/>
      <c r="EV604" s="96"/>
      <c r="EW604" s="96"/>
      <c r="EX604" s="96"/>
      <c r="EY604" s="96"/>
      <c r="EZ604" s="96"/>
      <c r="FA604" s="96"/>
      <c r="FB604" s="96"/>
      <c r="FC604" s="96"/>
      <c r="FD604" s="96"/>
      <c r="FE604" s="96"/>
      <c r="FF604" s="96"/>
      <c r="FG604" s="96"/>
      <c r="FH604" s="96"/>
      <c r="FI604" s="96"/>
      <c r="FJ604" s="96"/>
      <c r="FK604" s="96"/>
      <c r="FL604" s="96"/>
      <c r="FM604" s="96"/>
      <c r="FN604" s="96"/>
      <c r="FO604" s="96"/>
      <c r="FP604" s="96"/>
      <c r="FQ604" s="96"/>
      <c r="FR604" s="96"/>
      <c r="FS604" s="96"/>
      <c r="FT604" s="96"/>
      <c r="FU604" s="96"/>
      <c r="FV604" s="96"/>
      <c r="FW604" s="96"/>
      <c r="FX604" s="96"/>
      <c r="FY604" s="96"/>
      <c r="FZ604" s="96"/>
      <c r="GA604" s="96"/>
      <c r="GB604" s="96"/>
      <c r="GC604" s="96"/>
      <c r="GD604" s="96"/>
      <c r="GE604" s="96"/>
      <c r="GF604" s="96"/>
      <c r="GG604" s="96"/>
      <c r="GH604" s="96"/>
      <c r="GI604" s="96"/>
      <c r="GJ604" s="96"/>
      <c r="GK604" s="96"/>
      <c r="GL604" s="96"/>
      <c r="GM604" s="96"/>
      <c r="GN604" s="96"/>
      <c r="GO604" s="96"/>
    </row>
    <row r="605" spans="1:197" ht="9.75" hidden="1" customHeight="1">
      <c r="A605" s="339"/>
      <c r="B605" s="366"/>
      <c r="C605" s="409"/>
      <c r="D605" s="409"/>
      <c r="E605" s="346"/>
      <c r="F605" s="395"/>
      <c r="G605" s="399"/>
      <c r="H605" s="104"/>
      <c r="I605" s="108" t="s">
        <v>26</v>
      </c>
      <c r="J605" s="102">
        <f>SUM(J601:J604)</f>
        <v>0</v>
      </c>
      <c r="K605" s="102">
        <f t="shared" ref="K605:O605" si="165">SUM(K601:K604)</f>
        <v>0</v>
      </c>
      <c r="L605" s="102">
        <f t="shared" si="165"/>
        <v>0</v>
      </c>
      <c r="M605" s="102">
        <f t="shared" si="165"/>
        <v>0</v>
      </c>
      <c r="N605" s="102">
        <f t="shared" si="165"/>
        <v>0</v>
      </c>
      <c r="O605" s="102">
        <f t="shared" si="165"/>
        <v>0</v>
      </c>
      <c r="P605" s="102"/>
      <c r="Q605" s="102"/>
      <c r="R605" s="102"/>
      <c r="S605" s="102"/>
      <c r="T605" s="102"/>
      <c r="U605" s="102"/>
      <c r="V605" s="102"/>
      <c r="W605" s="362"/>
      <c r="X605" s="40"/>
      <c r="Y605" s="96"/>
      <c r="Z605" s="96"/>
      <c r="AA605" s="96"/>
      <c r="AB605" s="96"/>
      <c r="AC605" s="96"/>
      <c r="AD605" s="96"/>
      <c r="AE605" s="96"/>
      <c r="AF605" s="96"/>
      <c r="AG605" s="96"/>
      <c r="AH605" s="96"/>
      <c r="AI605" s="96"/>
      <c r="AJ605" s="96"/>
      <c r="AK605" s="96"/>
      <c r="AL605" s="96"/>
      <c r="AM605" s="96"/>
      <c r="AN605" s="96"/>
      <c r="AO605" s="96"/>
      <c r="AP605" s="96"/>
      <c r="AQ605" s="96"/>
      <c r="AR605" s="96"/>
      <c r="AS605" s="96"/>
      <c r="AT605" s="96"/>
      <c r="AU605" s="96"/>
      <c r="AV605" s="96"/>
      <c r="AW605" s="96"/>
      <c r="AX605" s="96"/>
      <c r="AY605" s="96"/>
      <c r="AZ605" s="96"/>
      <c r="BA605" s="96"/>
      <c r="BB605" s="96"/>
      <c r="BC605" s="96"/>
      <c r="BD605" s="96"/>
      <c r="BE605" s="96"/>
      <c r="BF605" s="96"/>
      <c r="BG605" s="96"/>
      <c r="BH605" s="96"/>
      <c r="BI605" s="96"/>
      <c r="BJ605" s="96"/>
      <c r="BK605" s="96"/>
      <c r="BL605" s="96"/>
      <c r="BM605" s="96"/>
      <c r="BN605" s="96"/>
      <c r="BO605" s="96"/>
      <c r="BP605" s="96"/>
      <c r="BQ605" s="96"/>
      <c r="BR605" s="96"/>
      <c r="BS605" s="96"/>
      <c r="BT605" s="96"/>
      <c r="BU605" s="96"/>
      <c r="BV605" s="96"/>
      <c r="BW605" s="96"/>
      <c r="BX605" s="96"/>
      <c r="BY605" s="96"/>
      <c r="BZ605" s="96"/>
      <c r="CA605" s="96"/>
      <c r="CB605" s="96"/>
      <c r="CC605" s="96"/>
      <c r="CD605" s="96"/>
      <c r="CE605" s="96"/>
      <c r="CF605" s="96"/>
      <c r="CG605" s="96"/>
      <c r="CH605" s="96"/>
      <c r="CI605" s="96"/>
      <c r="CJ605" s="96"/>
      <c r="CK605" s="96"/>
      <c r="CL605" s="96"/>
      <c r="CM605" s="96"/>
      <c r="CN605" s="96"/>
      <c r="CO605" s="96"/>
      <c r="CP605" s="96"/>
      <c r="CQ605" s="96"/>
      <c r="CR605" s="96"/>
      <c r="CS605" s="96"/>
      <c r="CT605" s="96"/>
      <c r="CU605" s="96"/>
      <c r="CV605" s="96"/>
      <c r="CW605" s="96"/>
      <c r="CX605" s="96"/>
      <c r="CY605" s="96"/>
      <c r="CZ605" s="96"/>
      <c r="DA605" s="96"/>
      <c r="DB605" s="96"/>
      <c r="DC605" s="96"/>
      <c r="DD605" s="96"/>
      <c r="DE605" s="96"/>
      <c r="DF605" s="96"/>
      <c r="DG605" s="96"/>
      <c r="DH605" s="96"/>
      <c r="DI605" s="96"/>
      <c r="DJ605" s="96"/>
      <c r="DK605" s="96"/>
      <c r="DL605" s="96"/>
      <c r="DM605" s="96"/>
      <c r="DN605" s="96"/>
      <c r="DO605" s="96"/>
      <c r="DP605" s="96"/>
      <c r="DQ605" s="96"/>
      <c r="DR605" s="96"/>
      <c r="DS605" s="96"/>
      <c r="DT605" s="96"/>
      <c r="DU605" s="96"/>
      <c r="DV605" s="96"/>
      <c r="DW605" s="96"/>
      <c r="DX605" s="96"/>
      <c r="DY605" s="96"/>
      <c r="DZ605" s="96"/>
      <c r="EA605" s="96"/>
      <c r="EB605" s="96"/>
      <c r="EC605" s="96"/>
      <c r="ED605" s="96"/>
      <c r="EE605" s="96"/>
      <c r="EF605" s="96"/>
      <c r="EG605" s="96"/>
      <c r="EH605" s="96"/>
      <c r="EI605" s="96"/>
      <c r="EJ605" s="96"/>
      <c r="EK605" s="96"/>
      <c r="EL605" s="96"/>
      <c r="EM605" s="96"/>
      <c r="EN605" s="96"/>
      <c r="EO605" s="96"/>
      <c r="EP605" s="96"/>
      <c r="EQ605" s="96"/>
      <c r="ER605" s="96"/>
      <c r="ES605" s="96"/>
      <c r="ET605" s="96"/>
      <c r="EU605" s="96"/>
      <c r="EV605" s="96"/>
      <c r="EW605" s="96"/>
      <c r="EX605" s="96"/>
      <c r="EY605" s="96"/>
      <c r="EZ605" s="96"/>
      <c r="FA605" s="96"/>
      <c r="FB605" s="96"/>
      <c r="FC605" s="96"/>
      <c r="FD605" s="96"/>
      <c r="FE605" s="96"/>
      <c r="FF605" s="96"/>
      <c r="FG605" s="96"/>
      <c r="FH605" s="96"/>
      <c r="FI605" s="96"/>
      <c r="FJ605" s="96"/>
      <c r="FK605" s="96"/>
      <c r="FL605" s="96"/>
      <c r="FM605" s="96"/>
      <c r="FN605" s="96"/>
      <c r="FO605" s="96"/>
      <c r="FP605" s="96"/>
      <c r="FQ605" s="96"/>
      <c r="FR605" s="96"/>
      <c r="FS605" s="96"/>
      <c r="FT605" s="96"/>
      <c r="FU605" s="96"/>
      <c r="FV605" s="96"/>
      <c r="FW605" s="96"/>
      <c r="FX605" s="96"/>
      <c r="FY605" s="96"/>
      <c r="FZ605" s="96"/>
      <c r="GA605" s="96"/>
      <c r="GB605" s="96"/>
      <c r="GC605" s="96"/>
      <c r="GD605" s="96"/>
      <c r="GE605" s="96"/>
      <c r="GF605" s="96"/>
      <c r="GG605" s="96"/>
      <c r="GH605" s="96"/>
      <c r="GI605" s="96"/>
      <c r="GJ605" s="96"/>
      <c r="GK605" s="96"/>
      <c r="GL605" s="96"/>
      <c r="GM605" s="96"/>
      <c r="GN605" s="96"/>
      <c r="GO605" s="96"/>
    </row>
    <row r="606" spans="1:197" ht="16.5" hidden="1" customHeight="1">
      <c r="A606" s="339">
        <v>39</v>
      </c>
      <c r="B606" s="364" t="s">
        <v>192</v>
      </c>
      <c r="C606" s="341">
        <v>2024</v>
      </c>
      <c r="D606" s="341">
        <v>2024</v>
      </c>
      <c r="E606" s="346" t="s">
        <v>251</v>
      </c>
      <c r="F606" s="354">
        <f>W606</f>
        <v>0</v>
      </c>
      <c r="G606" s="340">
        <v>70007</v>
      </c>
      <c r="H606" s="90">
        <v>6050</v>
      </c>
      <c r="I606" s="61" t="s">
        <v>28</v>
      </c>
      <c r="J606" s="62"/>
      <c r="K606" s="62"/>
      <c r="L606" s="87"/>
      <c r="M606" s="87"/>
      <c r="N606" s="87"/>
      <c r="O606" s="71"/>
      <c r="P606" s="71"/>
      <c r="Q606" s="71"/>
      <c r="R606" s="71"/>
      <c r="S606" s="71"/>
      <c r="T606" s="71"/>
      <c r="U606" s="71"/>
      <c r="V606" s="71"/>
      <c r="W606" s="361">
        <f>SUM(L610:O610)</f>
        <v>0</v>
      </c>
      <c r="X606" s="40"/>
      <c r="Y606" s="96"/>
      <c r="Z606" s="96"/>
      <c r="AA606" s="96"/>
      <c r="AB606" s="96"/>
      <c r="AC606" s="96"/>
      <c r="AD606" s="96"/>
      <c r="AE606" s="96"/>
      <c r="AF606" s="96"/>
      <c r="AG606" s="96"/>
      <c r="AH606" s="96"/>
      <c r="AI606" s="96"/>
      <c r="AJ606" s="96"/>
      <c r="AK606" s="96"/>
      <c r="AL606" s="96"/>
      <c r="AM606" s="96"/>
      <c r="AN606" s="96"/>
      <c r="AO606" s="96"/>
      <c r="AP606" s="96"/>
      <c r="AQ606" s="96"/>
      <c r="AR606" s="96"/>
      <c r="AS606" s="96"/>
      <c r="AT606" s="96"/>
      <c r="AU606" s="96"/>
      <c r="AV606" s="96"/>
      <c r="AW606" s="96"/>
      <c r="AX606" s="96"/>
      <c r="AY606" s="96"/>
      <c r="AZ606" s="96"/>
      <c r="BA606" s="96"/>
      <c r="BB606" s="96"/>
      <c r="BC606" s="96"/>
      <c r="BD606" s="96"/>
      <c r="BE606" s="96"/>
      <c r="BF606" s="96"/>
      <c r="BG606" s="96"/>
      <c r="BH606" s="96"/>
      <c r="BI606" s="96"/>
      <c r="BJ606" s="96"/>
      <c r="BK606" s="96"/>
      <c r="BL606" s="96"/>
      <c r="BM606" s="96"/>
      <c r="BN606" s="96"/>
      <c r="BO606" s="96"/>
      <c r="BP606" s="96"/>
      <c r="BQ606" s="96"/>
      <c r="BR606" s="96"/>
      <c r="BS606" s="96"/>
      <c r="BT606" s="96"/>
      <c r="BU606" s="96"/>
      <c r="BV606" s="96"/>
      <c r="BW606" s="96"/>
      <c r="BX606" s="96"/>
      <c r="BY606" s="96"/>
      <c r="BZ606" s="96"/>
      <c r="CA606" s="96"/>
      <c r="CB606" s="96"/>
      <c r="CC606" s="96"/>
      <c r="CD606" s="96"/>
      <c r="CE606" s="96"/>
      <c r="CF606" s="96"/>
      <c r="CG606" s="96"/>
      <c r="CH606" s="96"/>
      <c r="CI606" s="96"/>
      <c r="CJ606" s="96"/>
      <c r="CK606" s="96"/>
      <c r="CL606" s="96"/>
      <c r="CM606" s="96"/>
      <c r="CN606" s="96"/>
      <c r="CO606" s="96"/>
      <c r="CP606" s="96"/>
      <c r="CQ606" s="96"/>
      <c r="CR606" s="96"/>
      <c r="CS606" s="96"/>
      <c r="CT606" s="96"/>
      <c r="CU606" s="96"/>
      <c r="CV606" s="96"/>
      <c r="CW606" s="96"/>
      <c r="CX606" s="96"/>
      <c r="CY606" s="96"/>
      <c r="CZ606" s="96"/>
      <c r="DA606" s="96"/>
      <c r="DB606" s="96"/>
      <c r="DC606" s="96"/>
      <c r="DD606" s="96"/>
      <c r="DE606" s="96"/>
      <c r="DF606" s="96"/>
      <c r="DG606" s="96"/>
      <c r="DH606" s="96"/>
      <c r="DI606" s="96"/>
      <c r="DJ606" s="96"/>
      <c r="DK606" s="96"/>
      <c r="DL606" s="96"/>
      <c r="DM606" s="96"/>
      <c r="DN606" s="96"/>
      <c r="DO606" s="96"/>
      <c r="DP606" s="96"/>
      <c r="DQ606" s="96"/>
      <c r="DR606" s="96"/>
      <c r="DS606" s="96"/>
      <c r="DT606" s="96"/>
      <c r="DU606" s="96"/>
      <c r="DV606" s="96"/>
      <c r="DW606" s="96"/>
      <c r="DX606" s="96"/>
      <c r="DY606" s="96"/>
      <c r="DZ606" s="96"/>
      <c r="EA606" s="96"/>
      <c r="EB606" s="96"/>
      <c r="EC606" s="96"/>
      <c r="ED606" s="96"/>
      <c r="EE606" s="96"/>
      <c r="EF606" s="96"/>
      <c r="EG606" s="96"/>
      <c r="EH606" s="96"/>
      <c r="EI606" s="96"/>
      <c r="EJ606" s="96"/>
      <c r="EK606" s="96"/>
      <c r="EL606" s="96"/>
      <c r="EM606" s="96"/>
      <c r="EN606" s="96"/>
      <c r="EO606" s="96"/>
      <c r="EP606" s="96"/>
      <c r="EQ606" s="96"/>
      <c r="ER606" s="96"/>
      <c r="ES606" s="96"/>
      <c r="ET606" s="96"/>
      <c r="EU606" s="96"/>
      <c r="EV606" s="96"/>
      <c r="EW606" s="96"/>
      <c r="EX606" s="96"/>
      <c r="EY606" s="96"/>
      <c r="EZ606" s="96"/>
      <c r="FA606" s="96"/>
      <c r="FB606" s="96"/>
      <c r="FC606" s="96"/>
      <c r="FD606" s="96"/>
      <c r="FE606" s="96"/>
      <c r="FF606" s="96"/>
      <c r="FG606" s="96"/>
      <c r="FH606" s="96"/>
      <c r="FI606" s="96"/>
      <c r="FJ606" s="96"/>
      <c r="FK606" s="96"/>
      <c r="FL606" s="96"/>
      <c r="FM606" s="96"/>
      <c r="FN606" s="96"/>
      <c r="FO606" s="96"/>
      <c r="FP606" s="96"/>
      <c r="FQ606" s="96"/>
      <c r="FR606" s="96"/>
      <c r="FS606" s="96"/>
      <c r="FT606" s="96"/>
      <c r="FU606" s="96"/>
      <c r="FV606" s="96"/>
      <c r="FW606" s="96"/>
      <c r="FX606" s="96"/>
      <c r="FY606" s="96"/>
      <c r="FZ606" s="96"/>
      <c r="GA606" s="96"/>
      <c r="GB606" s="96"/>
      <c r="GC606" s="96"/>
      <c r="GD606" s="96"/>
      <c r="GE606" s="96"/>
      <c r="GF606" s="96"/>
      <c r="GG606" s="96"/>
      <c r="GH606" s="96"/>
      <c r="GI606" s="96"/>
      <c r="GJ606" s="96"/>
      <c r="GK606" s="96"/>
      <c r="GL606" s="96"/>
      <c r="GM606" s="96"/>
      <c r="GN606" s="96"/>
      <c r="GO606" s="96"/>
    </row>
    <row r="607" spans="1:197" ht="12" hidden="1" customHeight="1">
      <c r="A607" s="339"/>
      <c r="B607" s="364"/>
      <c r="C607" s="341"/>
      <c r="D607" s="341"/>
      <c r="E607" s="346"/>
      <c r="F607" s="354"/>
      <c r="G607" s="340"/>
      <c r="H607" s="90"/>
      <c r="I607" s="61" t="s">
        <v>31</v>
      </c>
      <c r="J607" s="62"/>
      <c r="K607" s="62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361"/>
      <c r="X607" s="40"/>
      <c r="Y607" s="96"/>
      <c r="Z607" s="96"/>
      <c r="AA607" s="96"/>
      <c r="AB607" s="96"/>
      <c r="AC607" s="96"/>
      <c r="AD607" s="96"/>
      <c r="AE607" s="96"/>
      <c r="AF607" s="96"/>
      <c r="AG607" s="96"/>
      <c r="AH607" s="96"/>
      <c r="AI607" s="96"/>
      <c r="AJ607" s="96"/>
      <c r="AK607" s="96"/>
      <c r="AL607" s="96"/>
      <c r="AM607" s="96"/>
      <c r="AN607" s="96"/>
      <c r="AO607" s="96"/>
      <c r="AP607" s="96"/>
      <c r="AQ607" s="96"/>
      <c r="AR607" s="96"/>
      <c r="AS607" s="96"/>
      <c r="AT607" s="96"/>
      <c r="AU607" s="96"/>
      <c r="AV607" s="96"/>
      <c r="AW607" s="96"/>
      <c r="AX607" s="96"/>
      <c r="AY607" s="96"/>
      <c r="AZ607" s="96"/>
      <c r="BA607" s="96"/>
      <c r="BB607" s="96"/>
      <c r="BC607" s="96"/>
      <c r="BD607" s="96"/>
      <c r="BE607" s="96"/>
      <c r="BF607" s="96"/>
      <c r="BG607" s="96"/>
      <c r="BH607" s="96"/>
      <c r="BI607" s="96"/>
      <c r="BJ607" s="96"/>
      <c r="BK607" s="96"/>
      <c r="BL607" s="96"/>
      <c r="BM607" s="96"/>
      <c r="BN607" s="96"/>
      <c r="BO607" s="96"/>
      <c r="BP607" s="96"/>
      <c r="BQ607" s="96"/>
      <c r="BR607" s="96"/>
      <c r="BS607" s="96"/>
      <c r="BT607" s="96"/>
      <c r="BU607" s="96"/>
      <c r="BV607" s="96"/>
      <c r="BW607" s="96"/>
      <c r="BX607" s="96"/>
      <c r="BY607" s="96"/>
      <c r="BZ607" s="96"/>
      <c r="CA607" s="96"/>
      <c r="CB607" s="96"/>
      <c r="CC607" s="96"/>
      <c r="CD607" s="96"/>
      <c r="CE607" s="96"/>
      <c r="CF607" s="96"/>
      <c r="CG607" s="96"/>
      <c r="CH607" s="96"/>
      <c r="CI607" s="96"/>
      <c r="CJ607" s="96"/>
      <c r="CK607" s="96"/>
      <c r="CL607" s="96"/>
      <c r="CM607" s="96"/>
      <c r="CN607" s="96"/>
      <c r="CO607" s="96"/>
      <c r="CP607" s="96"/>
      <c r="CQ607" s="96"/>
      <c r="CR607" s="96"/>
      <c r="CS607" s="96"/>
      <c r="CT607" s="96"/>
      <c r="CU607" s="96"/>
      <c r="CV607" s="96"/>
      <c r="CW607" s="96"/>
      <c r="CX607" s="96"/>
      <c r="CY607" s="96"/>
      <c r="CZ607" s="96"/>
      <c r="DA607" s="96"/>
      <c r="DB607" s="96"/>
      <c r="DC607" s="96"/>
      <c r="DD607" s="96"/>
      <c r="DE607" s="96"/>
      <c r="DF607" s="96"/>
      <c r="DG607" s="96"/>
      <c r="DH607" s="96"/>
      <c r="DI607" s="96"/>
      <c r="DJ607" s="96"/>
      <c r="DK607" s="96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</row>
    <row r="608" spans="1:197" ht="13.5" hidden="1" customHeight="1">
      <c r="A608" s="339"/>
      <c r="B608" s="364"/>
      <c r="C608" s="341"/>
      <c r="D608" s="341"/>
      <c r="E608" s="346"/>
      <c r="F608" s="354"/>
      <c r="G608" s="340"/>
      <c r="H608" s="90"/>
      <c r="I608" s="61" t="s">
        <v>30</v>
      </c>
      <c r="J608" s="62"/>
      <c r="K608" s="62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361"/>
      <c r="X608" s="40"/>
      <c r="Y608" s="96"/>
      <c r="Z608" s="96"/>
      <c r="AA608" s="96"/>
      <c r="AB608" s="96"/>
      <c r="AC608" s="96"/>
      <c r="AD608" s="96"/>
      <c r="AE608" s="96"/>
      <c r="AF608" s="96"/>
      <c r="AG608" s="96"/>
      <c r="AH608" s="96"/>
      <c r="AI608" s="96"/>
      <c r="AJ608" s="96"/>
      <c r="AK608" s="96"/>
      <c r="AL608" s="96"/>
      <c r="AM608" s="96"/>
      <c r="AN608" s="96"/>
      <c r="AO608" s="96"/>
      <c r="AP608" s="96"/>
      <c r="AQ608" s="96"/>
      <c r="AR608" s="96"/>
      <c r="AS608" s="96"/>
      <c r="AT608" s="96"/>
      <c r="AU608" s="96"/>
      <c r="AV608" s="96"/>
      <c r="AW608" s="96"/>
      <c r="AX608" s="96"/>
      <c r="AY608" s="96"/>
      <c r="AZ608" s="96"/>
      <c r="BA608" s="96"/>
      <c r="BB608" s="96"/>
      <c r="BC608" s="96"/>
      <c r="BD608" s="96"/>
      <c r="BE608" s="96"/>
      <c r="BF608" s="96"/>
      <c r="BG608" s="96"/>
      <c r="BH608" s="96"/>
      <c r="BI608" s="96"/>
      <c r="BJ608" s="96"/>
      <c r="BK608" s="96"/>
      <c r="BL608" s="96"/>
      <c r="BM608" s="96"/>
      <c r="BN608" s="96"/>
      <c r="BO608" s="96"/>
      <c r="BP608" s="96"/>
      <c r="BQ608" s="96"/>
      <c r="BR608" s="96"/>
      <c r="BS608" s="96"/>
      <c r="BT608" s="96"/>
      <c r="BU608" s="96"/>
      <c r="BV608" s="96"/>
      <c r="BW608" s="96"/>
      <c r="BX608" s="96"/>
      <c r="BY608" s="96"/>
      <c r="BZ608" s="96"/>
      <c r="CA608" s="96"/>
      <c r="CB608" s="96"/>
      <c r="CC608" s="96"/>
      <c r="CD608" s="96"/>
      <c r="CE608" s="96"/>
      <c r="CF608" s="96"/>
      <c r="CG608" s="96"/>
      <c r="CH608" s="96"/>
      <c r="CI608" s="96"/>
      <c r="CJ608" s="96"/>
      <c r="CK608" s="96"/>
      <c r="CL608" s="96"/>
      <c r="CM608" s="96"/>
      <c r="CN608" s="96"/>
      <c r="CO608" s="96"/>
      <c r="CP608" s="96"/>
      <c r="CQ608" s="96"/>
      <c r="CR608" s="96"/>
      <c r="CS608" s="96"/>
      <c r="CT608" s="96"/>
      <c r="CU608" s="96"/>
      <c r="CV608" s="96"/>
      <c r="CW608" s="96"/>
      <c r="CX608" s="96"/>
      <c r="CY608" s="96"/>
      <c r="CZ608" s="96"/>
      <c r="DA608" s="96"/>
      <c r="DB608" s="96"/>
      <c r="DC608" s="96"/>
      <c r="DD608" s="96"/>
      <c r="DE608" s="96"/>
      <c r="DF608" s="96"/>
      <c r="DG608" s="96"/>
      <c r="DH608" s="96"/>
      <c r="DI608" s="96"/>
      <c r="DJ608" s="96"/>
      <c r="DK608" s="96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</row>
    <row r="609" spans="1:197" ht="15" hidden="1" customHeight="1">
      <c r="A609" s="339"/>
      <c r="B609" s="364"/>
      <c r="C609" s="341"/>
      <c r="D609" s="341"/>
      <c r="E609" s="346"/>
      <c r="F609" s="354"/>
      <c r="G609" s="340"/>
      <c r="H609" s="90"/>
      <c r="I609" s="61" t="s">
        <v>170</v>
      </c>
      <c r="J609" s="62"/>
      <c r="K609" s="62"/>
      <c r="L609" s="71">
        <v>0</v>
      </c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361"/>
      <c r="X609" s="40"/>
      <c r="Y609" s="96"/>
      <c r="Z609" s="96"/>
      <c r="AA609" s="96"/>
      <c r="AB609" s="96"/>
      <c r="AC609" s="96"/>
      <c r="AD609" s="96"/>
      <c r="AE609" s="96"/>
      <c r="AF609" s="96"/>
      <c r="AG609" s="96"/>
      <c r="AH609" s="96"/>
      <c r="AI609" s="96"/>
      <c r="AJ609" s="96"/>
      <c r="AK609" s="96"/>
      <c r="AL609" s="96"/>
      <c r="AM609" s="96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</row>
    <row r="610" spans="1:197" ht="14.25" hidden="1" customHeight="1">
      <c r="A610" s="339"/>
      <c r="B610" s="364"/>
      <c r="C610" s="341"/>
      <c r="D610" s="341"/>
      <c r="E610" s="346"/>
      <c r="F610" s="354"/>
      <c r="G610" s="340"/>
      <c r="H610" s="90"/>
      <c r="I610" s="64" t="s">
        <v>26</v>
      </c>
      <c r="J610" s="65"/>
      <c r="K610" s="65"/>
      <c r="L610" s="65">
        <f>SUM(L606:L609)</f>
        <v>0</v>
      </c>
      <c r="M610" s="65">
        <f>SUM(M606:M609)</f>
        <v>0</v>
      </c>
      <c r="N610" s="65">
        <f>SUM(N606:N609)</f>
        <v>0</v>
      </c>
      <c r="O610" s="65">
        <f>SUM(O606:O609)</f>
        <v>0</v>
      </c>
      <c r="P610" s="65"/>
      <c r="Q610" s="65"/>
      <c r="R610" s="65"/>
      <c r="S610" s="65"/>
      <c r="T610" s="65"/>
      <c r="U610" s="65"/>
      <c r="V610" s="65"/>
      <c r="W610" s="361"/>
      <c r="X610" s="40"/>
      <c r="Y610" s="96"/>
      <c r="Z610" s="96"/>
      <c r="AA610" s="96"/>
      <c r="AB610" s="96"/>
      <c r="AC610" s="96"/>
      <c r="AD610" s="96"/>
      <c r="AE610" s="96"/>
      <c r="AF610" s="96"/>
      <c r="AG610" s="96"/>
      <c r="AH610" s="96"/>
      <c r="AI610" s="96"/>
      <c r="AJ610" s="96"/>
      <c r="AK610" s="96"/>
      <c r="AL610" s="96"/>
      <c r="AM610" s="96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</row>
    <row r="611" spans="1:197" ht="12.75" hidden="1" customHeight="1">
      <c r="A611" s="339">
        <v>40</v>
      </c>
      <c r="B611" s="366" t="s">
        <v>171</v>
      </c>
      <c r="C611" s="373">
        <v>2020</v>
      </c>
      <c r="D611" s="341">
        <v>2023</v>
      </c>
      <c r="E611" s="346" t="s">
        <v>251</v>
      </c>
      <c r="F611" s="354"/>
      <c r="G611" s="340">
        <v>70007</v>
      </c>
      <c r="H611" s="89">
        <v>6050</v>
      </c>
      <c r="I611" s="60" t="s">
        <v>28</v>
      </c>
      <c r="J611" s="65"/>
      <c r="K611" s="65"/>
      <c r="L611" s="87"/>
      <c r="M611" s="87"/>
      <c r="N611" s="77"/>
      <c r="O611" s="70"/>
      <c r="P611" s="70"/>
      <c r="Q611" s="70"/>
      <c r="R611" s="70"/>
      <c r="S611" s="70"/>
      <c r="T611" s="70"/>
      <c r="U611" s="70"/>
      <c r="V611" s="70"/>
      <c r="W611" s="361">
        <f>SUM(L615:O615)</f>
        <v>0</v>
      </c>
      <c r="X611" s="40"/>
      <c r="Y611" s="96"/>
      <c r="Z611" s="96"/>
      <c r="AA611" s="96"/>
      <c r="AB611" s="96"/>
      <c r="AC611" s="96"/>
      <c r="AD611" s="96"/>
      <c r="AE611" s="96"/>
      <c r="AF611" s="96"/>
      <c r="AG611" s="96"/>
      <c r="AH611" s="96"/>
      <c r="AI611" s="96"/>
      <c r="AJ611" s="96"/>
      <c r="AK611" s="96"/>
      <c r="AL611" s="96"/>
      <c r="AM611" s="96"/>
      <c r="AN611" s="96"/>
      <c r="AO611" s="96"/>
      <c r="AP611" s="96"/>
      <c r="AQ611" s="96"/>
      <c r="AR611" s="96"/>
      <c r="AS611" s="96"/>
      <c r="AT611" s="96"/>
      <c r="AU611" s="96"/>
      <c r="AV611" s="96"/>
      <c r="AW611" s="96"/>
      <c r="AX611" s="96"/>
      <c r="AY611" s="96"/>
      <c r="AZ611" s="96"/>
      <c r="BA611" s="96"/>
      <c r="BB611" s="96"/>
      <c r="BC611" s="96"/>
      <c r="BD611" s="96"/>
      <c r="BE611" s="96"/>
      <c r="BF611" s="96"/>
      <c r="BG611" s="96"/>
      <c r="BH611" s="96"/>
      <c r="BI611" s="96"/>
      <c r="BJ611" s="96"/>
      <c r="BK611" s="96"/>
      <c r="BL611" s="96"/>
      <c r="BM611" s="96"/>
      <c r="BN611" s="96"/>
      <c r="BO611" s="96"/>
      <c r="BP611" s="96"/>
      <c r="BQ611" s="96"/>
      <c r="BR611" s="96"/>
      <c r="BS611" s="96"/>
      <c r="BT611" s="96"/>
      <c r="BU611" s="96"/>
      <c r="BV611" s="96"/>
      <c r="BW611" s="96"/>
      <c r="BX611" s="96"/>
      <c r="BY611" s="96"/>
      <c r="BZ611" s="96"/>
      <c r="CA611" s="96"/>
      <c r="CB611" s="96"/>
      <c r="CC611" s="96"/>
      <c r="CD611" s="96"/>
      <c r="CE611" s="96"/>
      <c r="CF611" s="96"/>
      <c r="CG611" s="96"/>
      <c r="CH611" s="96"/>
      <c r="CI611" s="96"/>
      <c r="CJ611" s="96"/>
      <c r="CK611" s="96"/>
      <c r="CL611" s="96"/>
      <c r="CM611" s="96"/>
      <c r="CN611" s="96"/>
      <c r="CO611" s="96"/>
      <c r="CP611" s="96"/>
      <c r="CQ611" s="96"/>
      <c r="CR611" s="96"/>
      <c r="CS611" s="96"/>
      <c r="CT611" s="96"/>
      <c r="CU611" s="96"/>
      <c r="CV611" s="96"/>
      <c r="CW611" s="96"/>
      <c r="CX611" s="96"/>
      <c r="CY611" s="96"/>
      <c r="CZ611" s="96"/>
      <c r="DA611" s="96"/>
      <c r="DB611" s="96"/>
      <c r="DC611" s="96"/>
      <c r="DD611" s="96"/>
      <c r="DE611" s="96"/>
      <c r="DF611" s="96"/>
      <c r="DG611" s="96"/>
      <c r="DH611" s="96"/>
      <c r="DI611" s="96"/>
      <c r="DJ611" s="96"/>
      <c r="DK611" s="96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</row>
    <row r="612" spans="1:197" ht="12.75" hidden="1" customHeight="1">
      <c r="A612" s="339"/>
      <c r="B612" s="366"/>
      <c r="C612" s="373"/>
      <c r="D612" s="341"/>
      <c r="E612" s="346"/>
      <c r="F612" s="354"/>
      <c r="G612" s="340"/>
      <c r="H612" s="89"/>
      <c r="I612" s="60" t="s">
        <v>31</v>
      </c>
      <c r="J612" s="65"/>
      <c r="K612" s="65"/>
      <c r="L612" s="70"/>
      <c r="M612" s="71"/>
      <c r="N612" s="70"/>
      <c r="O612" s="70"/>
      <c r="P612" s="70"/>
      <c r="Q612" s="70"/>
      <c r="R612" s="70"/>
      <c r="S612" s="70"/>
      <c r="T612" s="70"/>
      <c r="U612" s="70"/>
      <c r="V612" s="70"/>
      <c r="W612" s="361"/>
      <c r="X612" s="40"/>
      <c r="Y612" s="96"/>
      <c r="Z612" s="96"/>
      <c r="AA612" s="96"/>
      <c r="AB612" s="96"/>
      <c r="AC612" s="96"/>
      <c r="AD612" s="96"/>
      <c r="AE612" s="96"/>
      <c r="AF612" s="96"/>
      <c r="AG612" s="96"/>
      <c r="AH612" s="96"/>
      <c r="AI612" s="96"/>
      <c r="AJ612" s="96"/>
      <c r="AK612" s="96"/>
      <c r="AL612" s="96"/>
      <c r="AM612" s="96"/>
      <c r="AN612" s="96"/>
      <c r="AO612" s="96"/>
      <c r="AP612" s="96"/>
      <c r="AQ612" s="96"/>
      <c r="AR612" s="96"/>
      <c r="AS612" s="96"/>
      <c r="AT612" s="96"/>
      <c r="AU612" s="96"/>
      <c r="AV612" s="96"/>
      <c r="AW612" s="96"/>
      <c r="AX612" s="96"/>
      <c r="AY612" s="96"/>
      <c r="AZ612" s="96"/>
      <c r="BA612" s="96"/>
      <c r="BB612" s="96"/>
      <c r="BC612" s="96"/>
      <c r="BD612" s="96"/>
      <c r="BE612" s="96"/>
      <c r="BF612" s="96"/>
      <c r="BG612" s="96"/>
      <c r="BH612" s="96"/>
      <c r="BI612" s="96"/>
      <c r="BJ612" s="96"/>
      <c r="BK612" s="96"/>
      <c r="BL612" s="96"/>
      <c r="BM612" s="96"/>
      <c r="BN612" s="96"/>
      <c r="BO612" s="96"/>
      <c r="BP612" s="96"/>
      <c r="BQ612" s="96"/>
      <c r="BR612" s="96"/>
      <c r="BS612" s="96"/>
      <c r="BT612" s="96"/>
      <c r="BU612" s="96"/>
      <c r="BV612" s="96"/>
      <c r="BW612" s="96"/>
      <c r="BX612" s="96"/>
      <c r="BY612" s="96"/>
      <c r="BZ612" s="96"/>
      <c r="CA612" s="96"/>
      <c r="CB612" s="96"/>
      <c r="CC612" s="96"/>
      <c r="CD612" s="96"/>
      <c r="CE612" s="96"/>
      <c r="CF612" s="96"/>
      <c r="CG612" s="96"/>
      <c r="CH612" s="96"/>
      <c r="CI612" s="96"/>
      <c r="CJ612" s="96"/>
      <c r="CK612" s="96"/>
      <c r="CL612" s="96"/>
      <c r="CM612" s="96"/>
      <c r="CN612" s="96"/>
      <c r="CO612" s="96"/>
      <c r="CP612" s="96"/>
      <c r="CQ612" s="96"/>
      <c r="CR612" s="96"/>
      <c r="CS612" s="96"/>
      <c r="CT612" s="96"/>
      <c r="CU612" s="96"/>
      <c r="CV612" s="96"/>
      <c r="CW612" s="96"/>
      <c r="CX612" s="96"/>
      <c r="CY612" s="96"/>
      <c r="CZ612" s="96"/>
      <c r="DA612" s="96"/>
      <c r="DB612" s="96"/>
      <c r="DC612" s="96"/>
      <c r="DD612" s="96"/>
      <c r="DE612" s="96"/>
      <c r="DF612" s="96"/>
      <c r="DG612" s="96"/>
      <c r="DH612" s="96"/>
      <c r="DI612" s="96"/>
      <c r="DJ612" s="96"/>
      <c r="DK612" s="96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</row>
    <row r="613" spans="1:197" ht="12.75" hidden="1" customHeight="1">
      <c r="A613" s="339"/>
      <c r="B613" s="366"/>
      <c r="C613" s="373"/>
      <c r="D613" s="341"/>
      <c r="E613" s="346"/>
      <c r="F613" s="354"/>
      <c r="G613" s="340"/>
      <c r="H613" s="89"/>
      <c r="I613" s="60" t="s">
        <v>30</v>
      </c>
      <c r="J613" s="65"/>
      <c r="K613" s="65"/>
      <c r="L613" s="71"/>
      <c r="M613" s="71"/>
      <c r="N613" s="70"/>
      <c r="O613" s="70"/>
      <c r="P613" s="70"/>
      <c r="Q613" s="70"/>
      <c r="R613" s="70"/>
      <c r="S613" s="70"/>
      <c r="T613" s="70"/>
      <c r="U613" s="70"/>
      <c r="V613" s="70"/>
      <c r="W613" s="361"/>
      <c r="X613" s="40"/>
      <c r="Y613" s="96"/>
      <c r="Z613" s="96"/>
      <c r="AA613" s="96"/>
      <c r="AB613" s="96"/>
      <c r="AC613" s="96"/>
      <c r="AD613" s="96"/>
      <c r="AE613" s="96"/>
      <c r="AF613" s="96"/>
      <c r="AG613" s="96"/>
      <c r="AH613" s="96"/>
      <c r="AI613" s="96"/>
      <c r="AJ613" s="96"/>
      <c r="AK613" s="96"/>
      <c r="AL613" s="96"/>
      <c r="AM613" s="96"/>
      <c r="AN613" s="96"/>
      <c r="AO613" s="96"/>
      <c r="AP613" s="96"/>
      <c r="AQ613" s="96"/>
      <c r="AR613" s="96"/>
      <c r="AS613" s="96"/>
      <c r="AT613" s="96"/>
      <c r="AU613" s="96"/>
      <c r="AV613" s="96"/>
      <c r="AW613" s="96"/>
      <c r="AX613" s="96"/>
      <c r="AY613" s="96"/>
      <c r="AZ613" s="96"/>
      <c r="BA613" s="96"/>
      <c r="BB613" s="96"/>
      <c r="BC613" s="96"/>
      <c r="BD613" s="96"/>
      <c r="BE613" s="96"/>
      <c r="BF613" s="96"/>
      <c r="BG613" s="96"/>
      <c r="BH613" s="96"/>
      <c r="BI613" s="96"/>
      <c r="BJ613" s="96"/>
      <c r="BK613" s="96"/>
      <c r="BL613" s="96"/>
      <c r="BM613" s="96"/>
      <c r="BN613" s="96"/>
      <c r="BO613" s="96"/>
      <c r="BP613" s="96"/>
      <c r="BQ613" s="96"/>
      <c r="BR613" s="96"/>
      <c r="BS613" s="96"/>
      <c r="BT613" s="96"/>
      <c r="BU613" s="96"/>
      <c r="BV613" s="96"/>
      <c r="BW613" s="96"/>
      <c r="BX613" s="96"/>
      <c r="BY613" s="96"/>
      <c r="BZ613" s="96"/>
      <c r="CA613" s="96"/>
      <c r="CB613" s="96"/>
      <c r="CC613" s="96"/>
      <c r="CD613" s="96"/>
      <c r="CE613" s="96"/>
      <c r="CF613" s="96"/>
      <c r="CG613" s="96"/>
      <c r="CH613" s="96"/>
      <c r="CI613" s="96"/>
      <c r="CJ613" s="96"/>
      <c r="CK613" s="96"/>
      <c r="CL613" s="96"/>
      <c r="CM613" s="96"/>
      <c r="CN613" s="96"/>
      <c r="CO613" s="96"/>
      <c r="CP613" s="96"/>
      <c r="CQ613" s="96"/>
      <c r="CR613" s="96"/>
      <c r="CS613" s="96"/>
      <c r="CT613" s="96"/>
      <c r="CU613" s="96"/>
      <c r="CV613" s="96"/>
      <c r="CW613" s="96"/>
      <c r="CX613" s="96"/>
      <c r="CY613" s="96"/>
      <c r="CZ613" s="96"/>
      <c r="DA613" s="96"/>
      <c r="DB613" s="96"/>
      <c r="DC613" s="96"/>
      <c r="DD613" s="96"/>
      <c r="DE613" s="96"/>
      <c r="DF613" s="96"/>
      <c r="DG613" s="96"/>
      <c r="DH613" s="96"/>
      <c r="DI613" s="96"/>
      <c r="DJ613" s="96"/>
      <c r="DK613" s="96"/>
      <c r="DL613" s="96"/>
      <c r="DM613" s="96"/>
      <c r="DN613" s="96"/>
      <c r="DO613" s="96"/>
      <c r="DP613" s="96"/>
      <c r="DQ613" s="96"/>
      <c r="DR613" s="96"/>
      <c r="DS613" s="96"/>
      <c r="DT613" s="96"/>
      <c r="DU613" s="96"/>
      <c r="DV613" s="96"/>
      <c r="DW613" s="96"/>
      <c r="DX613" s="96"/>
      <c r="DY613" s="96"/>
      <c r="DZ613" s="96"/>
      <c r="EA613" s="96"/>
      <c r="EB613" s="96"/>
      <c r="EC613" s="96"/>
      <c r="ED613" s="96"/>
      <c r="EE613" s="96"/>
      <c r="EF613" s="96"/>
      <c r="EG613" s="96"/>
      <c r="EH613" s="96"/>
      <c r="EI613" s="96"/>
      <c r="EJ613" s="96"/>
      <c r="EK613" s="96"/>
      <c r="EL613" s="96"/>
      <c r="EM613" s="96"/>
      <c r="EN613" s="96"/>
      <c r="EO613" s="96"/>
      <c r="EP613" s="96"/>
      <c r="EQ613" s="96"/>
      <c r="ER613" s="96"/>
      <c r="ES613" s="96"/>
      <c r="ET613" s="96"/>
      <c r="EU613" s="96"/>
      <c r="EV613" s="96"/>
      <c r="EW613" s="96"/>
      <c r="EX613" s="96"/>
      <c r="EY613" s="96"/>
      <c r="EZ613" s="96"/>
      <c r="FA613" s="96"/>
      <c r="FB613" s="96"/>
      <c r="FC613" s="96"/>
      <c r="FD613" s="96"/>
      <c r="FE613" s="96"/>
      <c r="FF613" s="96"/>
      <c r="FG613" s="96"/>
      <c r="FH613" s="96"/>
      <c r="FI613" s="96"/>
      <c r="FJ613" s="96"/>
      <c r="FK613" s="96"/>
      <c r="FL613" s="96"/>
      <c r="FM613" s="96"/>
      <c r="FN613" s="96"/>
      <c r="FO613" s="96"/>
      <c r="FP613" s="96"/>
      <c r="FQ613" s="96"/>
      <c r="FR613" s="96"/>
      <c r="FS613" s="96"/>
      <c r="FT613" s="96"/>
      <c r="FU613" s="96"/>
      <c r="FV613" s="96"/>
      <c r="FW613" s="96"/>
      <c r="FX613" s="96"/>
      <c r="FY613" s="96"/>
      <c r="FZ613" s="96"/>
      <c r="GA613" s="96"/>
      <c r="GB613" s="96"/>
      <c r="GC613" s="96"/>
      <c r="GD613" s="96"/>
      <c r="GE613" s="96"/>
      <c r="GF613" s="96"/>
      <c r="GG613" s="96"/>
      <c r="GH613" s="96"/>
      <c r="GI613" s="96"/>
      <c r="GJ613" s="96"/>
      <c r="GK613" s="96"/>
      <c r="GL613" s="96"/>
      <c r="GM613" s="96"/>
      <c r="GN613" s="96"/>
      <c r="GO613" s="96"/>
    </row>
    <row r="614" spans="1:197" ht="12.75" hidden="1" customHeight="1">
      <c r="A614" s="339"/>
      <c r="B614" s="366"/>
      <c r="C614" s="373"/>
      <c r="D614" s="341"/>
      <c r="E614" s="346"/>
      <c r="F614" s="354"/>
      <c r="G614" s="340"/>
      <c r="H614" s="89"/>
      <c r="I614" s="61" t="s">
        <v>170</v>
      </c>
      <c r="J614" s="62"/>
      <c r="K614" s="62"/>
      <c r="L614" s="71">
        <v>0</v>
      </c>
      <c r="M614" s="71"/>
      <c r="N614" s="70"/>
      <c r="O614" s="70"/>
      <c r="P614" s="70"/>
      <c r="Q614" s="70"/>
      <c r="R614" s="70"/>
      <c r="S614" s="70"/>
      <c r="T614" s="70"/>
      <c r="U614" s="70"/>
      <c r="V614" s="70"/>
      <c r="W614" s="361"/>
      <c r="X614" s="40"/>
      <c r="Y614" s="96"/>
      <c r="Z614" s="96"/>
      <c r="AA614" s="96"/>
      <c r="AB614" s="96"/>
      <c r="AC614" s="96"/>
      <c r="AD614" s="96"/>
      <c r="AE614" s="96"/>
      <c r="AF614" s="96"/>
      <c r="AG614" s="96"/>
      <c r="AH614" s="96"/>
      <c r="AI614" s="96"/>
      <c r="AJ614" s="96"/>
      <c r="AK614" s="96"/>
      <c r="AL614" s="96"/>
      <c r="AM614" s="96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</row>
    <row r="615" spans="1:197" ht="12" hidden="1" customHeight="1">
      <c r="A615" s="339"/>
      <c r="B615" s="366"/>
      <c r="C615" s="373"/>
      <c r="D615" s="341"/>
      <c r="E615" s="346"/>
      <c r="F615" s="354"/>
      <c r="G615" s="340"/>
      <c r="H615" s="89"/>
      <c r="I615" s="72" t="s">
        <v>26</v>
      </c>
      <c r="J615" s="65"/>
      <c r="K615" s="65"/>
      <c r="L615" s="66">
        <f>SUM(L611:L614)</f>
        <v>0</v>
      </c>
      <c r="M615" s="66">
        <f>SUM(M611:M614)</f>
        <v>0</v>
      </c>
      <c r="N615" s="66">
        <f>SUM(N611:N614)</f>
        <v>0</v>
      </c>
      <c r="O615" s="66">
        <f>SUM(O611:O614)</f>
        <v>0</v>
      </c>
      <c r="P615" s="66"/>
      <c r="Q615" s="66"/>
      <c r="R615" s="66"/>
      <c r="S615" s="66"/>
      <c r="T615" s="66"/>
      <c r="U615" s="66"/>
      <c r="V615" s="66"/>
      <c r="W615" s="361"/>
      <c r="X615" s="40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  <c r="AK615" s="96"/>
      <c r="AL615" s="96"/>
      <c r="AM615" s="96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</row>
    <row r="616" spans="1:197" ht="12.75" hidden="1" customHeight="1">
      <c r="A616" s="339">
        <v>45</v>
      </c>
      <c r="B616" s="364" t="s">
        <v>183</v>
      </c>
      <c r="C616" s="341">
        <v>2023</v>
      </c>
      <c r="D616" s="341">
        <v>2025</v>
      </c>
      <c r="E616" s="346" t="s">
        <v>251</v>
      </c>
      <c r="F616" s="354"/>
      <c r="G616" s="340">
        <v>70007</v>
      </c>
      <c r="H616" s="90">
        <v>6050</v>
      </c>
      <c r="I616" s="60" t="s">
        <v>28</v>
      </c>
      <c r="J616" s="65"/>
      <c r="K616" s="65"/>
      <c r="L616" s="87"/>
      <c r="M616" s="319"/>
      <c r="N616" s="77"/>
      <c r="O616" s="70"/>
      <c r="P616" s="70"/>
      <c r="Q616" s="70"/>
      <c r="R616" s="70"/>
      <c r="S616" s="70"/>
      <c r="T616" s="70"/>
      <c r="U616" s="70"/>
      <c r="V616" s="70"/>
      <c r="W616" s="361">
        <f>SUM(L620:V620)</f>
        <v>0</v>
      </c>
      <c r="X616" s="40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  <c r="AK616" s="96"/>
      <c r="AL616" s="96"/>
      <c r="AM616" s="96"/>
      <c r="AN616" s="96"/>
      <c r="AO616" s="96"/>
      <c r="AP616" s="96"/>
      <c r="AQ616" s="96"/>
      <c r="AR616" s="96"/>
      <c r="AS616" s="96"/>
      <c r="AT616" s="96"/>
      <c r="AU616" s="96"/>
      <c r="AV616" s="96"/>
      <c r="AW616" s="96"/>
      <c r="AX616" s="96"/>
      <c r="AY616" s="96"/>
      <c r="AZ616" s="96"/>
      <c r="BA616" s="96"/>
      <c r="BB616" s="96"/>
      <c r="BC616" s="96"/>
      <c r="BD616" s="96"/>
      <c r="BE616" s="96"/>
      <c r="BF616" s="96"/>
      <c r="BG616" s="96"/>
      <c r="BH616" s="96"/>
      <c r="BI616" s="96"/>
      <c r="BJ616" s="96"/>
      <c r="BK616" s="96"/>
      <c r="BL616" s="96"/>
      <c r="BM616" s="96"/>
      <c r="BN616" s="96"/>
      <c r="BO616" s="96"/>
      <c r="BP616" s="96"/>
      <c r="BQ616" s="96"/>
      <c r="BR616" s="96"/>
      <c r="BS616" s="96"/>
      <c r="BT616" s="96"/>
      <c r="BU616" s="96"/>
      <c r="BV616" s="96"/>
      <c r="BW616" s="96"/>
      <c r="BX616" s="96"/>
      <c r="BY616" s="96"/>
      <c r="BZ616" s="96"/>
      <c r="CA616" s="96"/>
      <c r="CB616" s="96"/>
      <c r="CC616" s="96"/>
      <c r="CD616" s="96"/>
      <c r="CE616" s="96"/>
      <c r="CF616" s="96"/>
      <c r="CG616" s="96"/>
      <c r="CH616" s="96"/>
      <c r="CI616" s="96"/>
      <c r="CJ616" s="96"/>
      <c r="CK616" s="96"/>
      <c r="CL616" s="96"/>
      <c r="CM616" s="96"/>
      <c r="CN616" s="96"/>
      <c r="CO616" s="96"/>
      <c r="CP616" s="96"/>
      <c r="CQ616" s="96"/>
      <c r="CR616" s="96"/>
      <c r="CS616" s="96"/>
      <c r="CT616" s="96"/>
      <c r="CU616" s="96"/>
      <c r="CV616" s="96"/>
      <c r="CW616" s="96"/>
      <c r="CX616" s="96"/>
      <c r="CY616" s="96"/>
      <c r="CZ616" s="96"/>
      <c r="DA616" s="96"/>
      <c r="DB616" s="96"/>
      <c r="DC616" s="96"/>
      <c r="DD616" s="96"/>
      <c r="DE616" s="96"/>
      <c r="DF616" s="96"/>
      <c r="DG616" s="96"/>
      <c r="DH616" s="96"/>
      <c r="DI616" s="96"/>
      <c r="DJ616" s="96"/>
      <c r="DK616" s="96"/>
      <c r="DL616" s="96"/>
      <c r="DM616" s="96"/>
      <c r="DN616" s="96"/>
      <c r="DO616" s="96"/>
      <c r="DP616" s="96"/>
      <c r="DQ616" s="96"/>
      <c r="DR616" s="96"/>
      <c r="DS616" s="96"/>
      <c r="DT616" s="96"/>
      <c r="DU616" s="96"/>
      <c r="DV616" s="96"/>
      <c r="DW616" s="96"/>
      <c r="DX616" s="96"/>
      <c r="DY616" s="96"/>
      <c r="DZ616" s="96"/>
      <c r="EA616" s="96"/>
      <c r="EB616" s="96"/>
      <c r="EC616" s="96"/>
      <c r="ED616" s="96"/>
      <c r="EE616" s="96"/>
      <c r="EF616" s="96"/>
      <c r="EG616" s="96"/>
      <c r="EH616" s="96"/>
      <c r="EI616" s="96"/>
      <c r="EJ616" s="96"/>
      <c r="EK616" s="96"/>
      <c r="EL616" s="96"/>
      <c r="EM616" s="96"/>
      <c r="EN616" s="96"/>
      <c r="EO616" s="96"/>
      <c r="EP616" s="96"/>
      <c r="EQ616" s="96"/>
      <c r="ER616" s="96"/>
      <c r="ES616" s="96"/>
      <c r="ET616" s="96"/>
      <c r="EU616" s="96"/>
      <c r="EV616" s="96"/>
      <c r="EW616" s="96"/>
      <c r="EX616" s="96"/>
      <c r="EY616" s="96"/>
      <c r="EZ616" s="96"/>
      <c r="FA616" s="96"/>
      <c r="FB616" s="96"/>
      <c r="FC616" s="96"/>
      <c r="FD616" s="96"/>
      <c r="FE616" s="96"/>
      <c r="FF616" s="96"/>
      <c r="FG616" s="96"/>
      <c r="FH616" s="96"/>
      <c r="FI616" s="96"/>
      <c r="FJ616" s="96"/>
      <c r="FK616" s="96"/>
      <c r="FL616" s="96"/>
      <c r="FM616" s="96"/>
      <c r="FN616" s="96"/>
      <c r="FO616" s="96"/>
      <c r="FP616" s="96"/>
      <c r="FQ616" s="96"/>
      <c r="FR616" s="96"/>
      <c r="FS616" s="96"/>
      <c r="FT616" s="96"/>
      <c r="FU616" s="96"/>
      <c r="FV616" s="96"/>
      <c r="FW616" s="96"/>
      <c r="FX616" s="96"/>
      <c r="FY616" s="96"/>
      <c r="FZ616" s="96"/>
      <c r="GA616" s="96"/>
      <c r="GB616" s="96"/>
      <c r="GC616" s="96"/>
      <c r="GD616" s="96"/>
      <c r="GE616" s="96"/>
      <c r="GF616" s="96"/>
      <c r="GG616" s="96"/>
      <c r="GH616" s="96"/>
      <c r="GI616" s="96"/>
      <c r="GJ616" s="96"/>
      <c r="GK616" s="96"/>
      <c r="GL616" s="96"/>
      <c r="GM616" s="96"/>
      <c r="GN616" s="96"/>
      <c r="GO616" s="96"/>
    </row>
    <row r="617" spans="1:197" ht="12.75" hidden="1" customHeight="1">
      <c r="A617" s="339"/>
      <c r="B617" s="364"/>
      <c r="C617" s="341"/>
      <c r="D617" s="341"/>
      <c r="E617" s="346"/>
      <c r="F617" s="354"/>
      <c r="G617" s="340"/>
      <c r="H617" s="90"/>
      <c r="I617" s="60" t="s">
        <v>31</v>
      </c>
      <c r="J617" s="65"/>
      <c r="K617" s="65"/>
      <c r="L617" s="70"/>
      <c r="M617" s="71"/>
      <c r="N617" s="70"/>
      <c r="O617" s="70"/>
      <c r="P617" s="70"/>
      <c r="Q617" s="70"/>
      <c r="R617" s="70"/>
      <c r="S617" s="70"/>
      <c r="T617" s="70"/>
      <c r="U617" s="70"/>
      <c r="V617" s="70"/>
      <c r="W617" s="361"/>
      <c r="X617" s="40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  <c r="AK617" s="96"/>
      <c r="AL617" s="96"/>
      <c r="AM617" s="96"/>
      <c r="AN617" s="96"/>
      <c r="AO617" s="96"/>
      <c r="AP617" s="96"/>
      <c r="AQ617" s="96"/>
      <c r="AR617" s="96"/>
      <c r="AS617" s="96"/>
      <c r="AT617" s="96"/>
      <c r="AU617" s="96"/>
      <c r="AV617" s="96"/>
      <c r="AW617" s="96"/>
      <c r="AX617" s="96"/>
      <c r="AY617" s="96"/>
      <c r="AZ617" s="96"/>
      <c r="BA617" s="96"/>
      <c r="BB617" s="96"/>
      <c r="BC617" s="96"/>
      <c r="BD617" s="96"/>
      <c r="BE617" s="96"/>
      <c r="BF617" s="96"/>
      <c r="BG617" s="96"/>
      <c r="BH617" s="96"/>
      <c r="BI617" s="96"/>
      <c r="BJ617" s="96"/>
      <c r="BK617" s="96"/>
      <c r="BL617" s="96"/>
      <c r="BM617" s="96"/>
      <c r="BN617" s="96"/>
      <c r="BO617" s="96"/>
      <c r="BP617" s="96"/>
      <c r="BQ617" s="96"/>
      <c r="BR617" s="96"/>
      <c r="BS617" s="96"/>
      <c r="BT617" s="96"/>
      <c r="BU617" s="96"/>
      <c r="BV617" s="96"/>
      <c r="BW617" s="96"/>
      <c r="BX617" s="96"/>
      <c r="BY617" s="96"/>
      <c r="BZ617" s="96"/>
      <c r="CA617" s="96"/>
      <c r="CB617" s="96"/>
      <c r="CC617" s="96"/>
      <c r="CD617" s="96"/>
      <c r="CE617" s="96"/>
      <c r="CF617" s="96"/>
      <c r="CG617" s="96"/>
      <c r="CH617" s="96"/>
      <c r="CI617" s="96"/>
      <c r="CJ617" s="96"/>
      <c r="CK617" s="96"/>
      <c r="CL617" s="96"/>
      <c r="CM617" s="96"/>
      <c r="CN617" s="96"/>
      <c r="CO617" s="96"/>
      <c r="CP617" s="96"/>
      <c r="CQ617" s="96"/>
      <c r="CR617" s="96"/>
      <c r="CS617" s="96"/>
      <c r="CT617" s="96"/>
      <c r="CU617" s="96"/>
      <c r="CV617" s="96"/>
      <c r="CW617" s="96"/>
      <c r="CX617" s="96"/>
      <c r="CY617" s="96"/>
      <c r="CZ617" s="96"/>
      <c r="DA617" s="96"/>
      <c r="DB617" s="96"/>
      <c r="DC617" s="96"/>
      <c r="DD617" s="96"/>
      <c r="DE617" s="96"/>
      <c r="DF617" s="96"/>
      <c r="DG617" s="96"/>
      <c r="DH617" s="96"/>
      <c r="DI617" s="96"/>
      <c r="DJ617" s="96"/>
      <c r="DK617" s="96"/>
      <c r="DL617" s="96"/>
      <c r="DM617" s="96"/>
      <c r="DN617" s="96"/>
      <c r="DO617" s="96"/>
      <c r="DP617" s="96"/>
      <c r="DQ617" s="96"/>
      <c r="DR617" s="96"/>
      <c r="DS617" s="96"/>
      <c r="DT617" s="96"/>
      <c r="DU617" s="96"/>
      <c r="DV617" s="96"/>
      <c r="DW617" s="96"/>
      <c r="DX617" s="96"/>
      <c r="DY617" s="96"/>
      <c r="DZ617" s="96"/>
      <c r="EA617" s="96"/>
      <c r="EB617" s="96"/>
      <c r="EC617" s="96"/>
      <c r="ED617" s="96"/>
      <c r="EE617" s="96"/>
      <c r="EF617" s="96"/>
      <c r="EG617" s="96"/>
      <c r="EH617" s="96"/>
      <c r="EI617" s="96"/>
      <c r="EJ617" s="96"/>
      <c r="EK617" s="96"/>
      <c r="EL617" s="96"/>
      <c r="EM617" s="96"/>
      <c r="EN617" s="96"/>
      <c r="EO617" s="96"/>
      <c r="EP617" s="96"/>
      <c r="EQ617" s="96"/>
      <c r="ER617" s="96"/>
      <c r="ES617" s="96"/>
      <c r="ET617" s="96"/>
      <c r="EU617" s="96"/>
      <c r="EV617" s="96"/>
      <c r="EW617" s="96"/>
      <c r="EX617" s="96"/>
      <c r="EY617" s="96"/>
      <c r="EZ617" s="96"/>
      <c r="FA617" s="96"/>
      <c r="FB617" s="96"/>
      <c r="FC617" s="96"/>
      <c r="FD617" s="96"/>
      <c r="FE617" s="96"/>
      <c r="FF617" s="96"/>
      <c r="FG617" s="96"/>
      <c r="FH617" s="96"/>
      <c r="FI617" s="96"/>
      <c r="FJ617" s="96"/>
      <c r="FK617" s="96"/>
      <c r="FL617" s="96"/>
      <c r="FM617" s="96"/>
      <c r="FN617" s="96"/>
      <c r="FO617" s="96"/>
      <c r="FP617" s="96"/>
      <c r="FQ617" s="96"/>
      <c r="FR617" s="96"/>
      <c r="FS617" s="96"/>
      <c r="FT617" s="96"/>
      <c r="FU617" s="96"/>
      <c r="FV617" s="96"/>
      <c r="FW617" s="96"/>
      <c r="FX617" s="96"/>
      <c r="FY617" s="96"/>
      <c r="FZ617" s="96"/>
      <c r="GA617" s="96"/>
      <c r="GB617" s="96"/>
      <c r="GC617" s="96"/>
      <c r="GD617" s="96"/>
      <c r="GE617" s="96"/>
      <c r="GF617" s="96"/>
      <c r="GG617" s="96"/>
      <c r="GH617" s="96"/>
      <c r="GI617" s="96"/>
      <c r="GJ617" s="96"/>
      <c r="GK617" s="96"/>
      <c r="GL617" s="96"/>
      <c r="GM617" s="96"/>
      <c r="GN617" s="96"/>
      <c r="GO617" s="96"/>
    </row>
    <row r="618" spans="1:197" ht="12.75" hidden="1" customHeight="1">
      <c r="A618" s="339"/>
      <c r="B618" s="364"/>
      <c r="C618" s="341"/>
      <c r="D618" s="341"/>
      <c r="E618" s="346"/>
      <c r="F618" s="354"/>
      <c r="G618" s="340"/>
      <c r="H618" s="90"/>
      <c r="I618" s="60" t="s">
        <v>30</v>
      </c>
      <c r="J618" s="65"/>
      <c r="K618" s="65"/>
      <c r="L618" s="71"/>
      <c r="M618" s="71"/>
      <c r="N618" s="70"/>
      <c r="O618" s="70"/>
      <c r="P618" s="70"/>
      <c r="Q618" s="70"/>
      <c r="R618" s="70"/>
      <c r="S618" s="70"/>
      <c r="T618" s="70"/>
      <c r="U618" s="70"/>
      <c r="V618" s="70"/>
      <c r="W618" s="361"/>
      <c r="X618" s="40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  <c r="AK618" s="96"/>
      <c r="AL618" s="96"/>
      <c r="AM618" s="96"/>
      <c r="AN618" s="96"/>
      <c r="AO618" s="96"/>
      <c r="AP618" s="96"/>
      <c r="AQ618" s="96"/>
      <c r="AR618" s="96"/>
      <c r="AS618" s="96"/>
      <c r="AT618" s="96"/>
      <c r="AU618" s="96"/>
      <c r="AV618" s="96"/>
      <c r="AW618" s="96"/>
      <c r="AX618" s="96"/>
      <c r="AY618" s="96"/>
      <c r="AZ618" s="96"/>
      <c r="BA618" s="96"/>
      <c r="BB618" s="96"/>
      <c r="BC618" s="96"/>
      <c r="BD618" s="96"/>
      <c r="BE618" s="96"/>
      <c r="BF618" s="96"/>
      <c r="BG618" s="96"/>
      <c r="BH618" s="96"/>
      <c r="BI618" s="96"/>
      <c r="BJ618" s="96"/>
      <c r="BK618" s="96"/>
      <c r="BL618" s="96"/>
      <c r="BM618" s="96"/>
      <c r="BN618" s="96"/>
      <c r="BO618" s="96"/>
      <c r="BP618" s="96"/>
      <c r="BQ618" s="96"/>
      <c r="BR618" s="96"/>
      <c r="BS618" s="96"/>
      <c r="BT618" s="96"/>
      <c r="BU618" s="96"/>
      <c r="BV618" s="96"/>
      <c r="BW618" s="96"/>
      <c r="BX618" s="96"/>
      <c r="BY618" s="96"/>
      <c r="BZ618" s="96"/>
      <c r="CA618" s="96"/>
      <c r="CB618" s="96"/>
      <c r="CC618" s="96"/>
      <c r="CD618" s="96"/>
      <c r="CE618" s="96"/>
      <c r="CF618" s="96"/>
      <c r="CG618" s="96"/>
      <c r="CH618" s="96"/>
      <c r="CI618" s="96"/>
      <c r="CJ618" s="96"/>
      <c r="CK618" s="96"/>
      <c r="CL618" s="96"/>
      <c r="CM618" s="96"/>
      <c r="CN618" s="96"/>
      <c r="CO618" s="96"/>
      <c r="CP618" s="96"/>
      <c r="CQ618" s="96"/>
      <c r="CR618" s="96"/>
      <c r="CS618" s="96"/>
      <c r="CT618" s="96"/>
      <c r="CU618" s="96"/>
      <c r="CV618" s="96"/>
      <c r="CW618" s="96"/>
      <c r="CX618" s="96"/>
      <c r="CY618" s="96"/>
      <c r="CZ618" s="96"/>
      <c r="DA618" s="96"/>
      <c r="DB618" s="96"/>
      <c r="DC618" s="96"/>
      <c r="DD618" s="96"/>
      <c r="DE618" s="96"/>
      <c r="DF618" s="96"/>
      <c r="DG618" s="96"/>
      <c r="DH618" s="96"/>
      <c r="DI618" s="96"/>
      <c r="DJ618" s="96"/>
      <c r="DK618" s="96"/>
      <c r="DL618" s="96"/>
      <c r="DM618" s="96"/>
      <c r="DN618" s="96"/>
      <c r="DO618" s="96"/>
      <c r="DP618" s="96"/>
      <c r="DQ618" s="96"/>
      <c r="DR618" s="96"/>
      <c r="DS618" s="96"/>
      <c r="DT618" s="96"/>
      <c r="DU618" s="96"/>
      <c r="DV618" s="96"/>
      <c r="DW618" s="96"/>
      <c r="DX618" s="96"/>
      <c r="DY618" s="96"/>
      <c r="DZ618" s="96"/>
      <c r="EA618" s="96"/>
      <c r="EB618" s="96"/>
      <c r="EC618" s="96"/>
      <c r="ED618" s="96"/>
      <c r="EE618" s="96"/>
      <c r="EF618" s="96"/>
      <c r="EG618" s="96"/>
      <c r="EH618" s="96"/>
      <c r="EI618" s="96"/>
      <c r="EJ618" s="96"/>
      <c r="EK618" s="96"/>
      <c r="EL618" s="96"/>
      <c r="EM618" s="96"/>
      <c r="EN618" s="96"/>
      <c r="EO618" s="96"/>
      <c r="EP618" s="96"/>
      <c r="EQ618" s="96"/>
      <c r="ER618" s="96"/>
      <c r="ES618" s="96"/>
      <c r="ET618" s="96"/>
      <c r="EU618" s="96"/>
      <c r="EV618" s="96"/>
      <c r="EW618" s="96"/>
      <c r="EX618" s="96"/>
      <c r="EY618" s="96"/>
      <c r="EZ618" s="96"/>
      <c r="FA618" s="96"/>
      <c r="FB618" s="96"/>
      <c r="FC618" s="96"/>
      <c r="FD618" s="96"/>
      <c r="FE618" s="96"/>
      <c r="FF618" s="96"/>
      <c r="FG618" s="96"/>
      <c r="FH618" s="96"/>
      <c r="FI618" s="96"/>
      <c r="FJ618" s="96"/>
      <c r="FK618" s="96"/>
      <c r="FL618" s="96"/>
      <c r="FM618" s="96"/>
      <c r="FN618" s="96"/>
      <c r="FO618" s="96"/>
      <c r="FP618" s="96"/>
      <c r="FQ618" s="96"/>
      <c r="FR618" s="96"/>
      <c r="FS618" s="96"/>
      <c r="FT618" s="96"/>
      <c r="FU618" s="96"/>
      <c r="FV618" s="96"/>
      <c r="FW618" s="96"/>
      <c r="FX618" s="96"/>
      <c r="FY618" s="96"/>
      <c r="FZ618" s="96"/>
      <c r="GA618" s="96"/>
      <c r="GB618" s="96"/>
      <c r="GC618" s="96"/>
      <c r="GD618" s="96"/>
      <c r="GE618" s="96"/>
      <c r="GF618" s="96"/>
      <c r="GG618" s="96"/>
      <c r="GH618" s="96"/>
      <c r="GI618" s="96"/>
      <c r="GJ618" s="96"/>
      <c r="GK618" s="96"/>
      <c r="GL618" s="96"/>
      <c r="GM618" s="96"/>
      <c r="GN618" s="96"/>
      <c r="GO618" s="96"/>
    </row>
    <row r="619" spans="1:197" ht="12.75" hidden="1" customHeight="1">
      <c r="A619" s="339"/>
      <c r="B619" s="364"/>
      <c r="C619" s="341"/>
      <c r="D619" s="341"/>
      <c r="E619" s="346"/>
      <c r="F619" s="354"/>
      <c r="G619" s="340"/>
      <c r="H619" s="90">
        <v>6370</v>
      </c>
      <c r="I619" s="61" t="s">
        <v>184</v>
      </c>
      <c r="J619" s="62"/>
      <c r="K619" s="62"/>
      <c r="L619" s="71">
        <v>0</v>
      </c>
      <c r="M619" s="319"/>
      <c r="N619" s="70"/>
      <c r="O619" s="70"/>
      <c r="P619" s="70"/>
      <c r="Q619" s="70"/>
      <c r="R619" s="70"/>
      <c r="S619" s="70"/>
      <c r="T619" s="70"/>
      <c r="U619" s="70"/>
      <c r="V619" s="70"/>
      <c r="W619" s="361"/>
      <c r="X619" s="40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  <c r="AK619" s="96"/>
      <c r="AL619" s="96"/>
      <c r="AM619" s="96"/>
      <c r="AN619" s="96"/>
      <c r="AO619" s="96"/>
      <c r="AP619" s="96"/>
      <c r="AQ619" s="96"/>
      <c r="AR619" s="96"/>
      <c r="AS619" s="96"/>
      <c r="AT619" s="96"/>
      <c r="AU619" s="96"/>
      <c r="AV619" s="96"/>
      <c r="AW619" s="96"/>
      <c r="AX619" s="96"/>
      <c r="AY619" s="96"/>
      <c r="AZ619" s="96"/>
      <c r="BA619" s="96"/>
      <c r="BB619" s="96"/>
      <c r="BC619" s="96"/>
      <c r="BD619" s="96"/>
      <c r="BE619" s="96"/>
      <c r="BF619" s="96"/>
      <c r="BG619" s="96"/>
      <c r="BH619" s="96"/>
      <c r="BI619" s="96"/>
      <c r="BJ619" s="96"/>
      <c r="BK619" s="96"/>
      <c r="BL619" s="96"/>
      <c r="BM619" s="96"/>
      <c r="BN619" s="96"/>
      <c r="BO619" s="96"/>
      <c r="BP619" s="96"/>
      <c r="BQ619" s="96"/>
      <c r="BR619" s="96"/>
      <c r="BS619" s="96"/>
      <c r="BT619" s="96"/>
      <c r="BU619" s="96"/>
      <c r="BV619" s="96"/>
      <c r="BW619" s="96"/>
      <c r="BX619" s="96"/>
      <c r="BY619" s="96"/>
      <c r="BZ619" s="96"/>
      <c r="CA619" s="96"/>
      <c r="CB619" s="96"/>
      <c r="CC619" s="96"/>
      <c r="CD619" s="96"/>
      <c r="CE619" s="96"/>
      <c r="CF619" s="96"/>
      <c r="CG619" s="96"/>
      <c r="CH619" s="96"/>
      <c r="CI619" s="96"/>
      <c r="CJ619" s="96"/>
      <c r="CK619" s="96"/>
      <c r="CL619" s="96"/>
      <c r="CM619" s="96"/>
      <c r="CN619" s="96"/>
      <c r="CO619" s="96"/>
      <c r="CP619" s="96"/>
      <c r="CQ619" s="96"/>
      <c r="CR619" s="96"/>
      <c r="CS619" s="96"/>
      <c r="CT619" s="96"/>
      <c r="CU619" s="96"/>
      <c r="CV619" s="96"/>
      <c r="CW619" s="96"/>
      <c r="CX619" s="96"/>
      <c r="CY619" s="96"/>
      <c r="CZ619" s="96"/>
      <c r="DA619" s="96"/>
      <c r="DB619" s="96"/>
      <c r="DC619" s="96"/>
      <c r="DD619" s="96"/>
      <c r="DE619" s="96"/>
      <c r="DF619" s="96"/>
      <c r="DG619" s="96"/>
      <c r="DH619" s="96"/>
      <c r="DI619" s="96"/>
      <c r="DJ619" s="96"/>
      <c r="DK619" s="96"/>
      <c r="DL619" s="96"/>
      <c r="DM619" s="96"/>
      <c r="DN619" s="96"/>
      <c r="DO619" s="96"/>
      <c r="DP619" s="96"/>
      <c r="DQ619" s="96"/>
      <c r="DR619" s="96"/>
      <c r="DS619" s="96"/>
      <c r="DT619" s="96"/>
      <c r="DU619" s="96"/>
      <c r="DV619" s="96"/>
      <c r="DW619" s="96"/>
      <c r="DX619" s="96"/>
      <c r="DY619" s="96"/>
      <c r="DZ619" s="96"/>
      <c r="EA619" s="96"/>
      <c r="EB619" s="96"/>
      <c r="EC619" s="96"/>
      <c r="ED619" s="96"/>
      <c r="EE619" s="96"/>
      <c r="EF619" s="96"/>
      <c r="EG619" s="96"/>
      <c r="EH619" s="96"/>
      <c r="EI619" s="96"/>
      <c r="EJ619" s="96"/>
      <c r="EK619" s="96"/>
      <c r="EL619" s="96"/>
      <c r="EM619" s="96"/>
      <c r="EN619" s="96"/>
      <c r="EO619" s="96"/>
      <c r="EP619" s="96"/>
      <c r="EQ619" s="96"/>
      <c r="ER619" s="96"/>
      <c r="ES619" s="96"/>
      <c r="ET619" s="96"/>
      <c r="EU619" s="96"/>
      <c r="EV619" s="96"/>
      <c r="EW619" s="96"/>
      <c r="EX619" s="96"/>
      <c r="EY619" s="96"/>
      <c r="EZ619" s="96"/>
      <c r="FA619" s="96"/>
      <c r="FB619" s="96"/>
      <c r="FC619" s="96"/>
      <c r="FD619" s="96"/>
      <c r="FE619" s="96"/>
      <c r="FF619" s="96"/>
      <c r="FG619" s="96"/>
      <c r="FH619" s="96"/>
      <c r="FI619" s="96"/>
      <c r="FJ619" s="96"/>
      <c r="FK619" s="96"/>
      <c r="FL619" s="96"/>
      <c r="FM619" s="96"/>
      <c r="FN619" s="96"/>
      <c r="FO619" s="96"/>
      <c r="FP619" s="96"/>
      <c r="FQ619" s="96"/>
      <c r="FR619" s="96"/>
      <c r="FS619" s="96"/>
      <c r="FT619" s="96"/>
      <c r="FU619" s="96"/>
      <c r="FV619" s="96"/>
      <c r="FW619" s="96"/>
      <c r="FX619" s="96"/>
      <c r="FY619" s="96"/>
      <c r="FZ619" s="96"/>
      <c r="GA619" s="96"/>
      <c r="GB619" s="96"/>
      <c r="GC619" s="96"/>
      <c r="GD619" s="96"/>
      <c r="GE619" s="96"/>
      <c r="GF619" s="96"/>
      <c r="GG619" s="96"/>
      <c r="GH619" s="96"/>
      <c r="GI619" s="96"/>
      <c r="GJ619" s="96"/>
      <c r="GK619" s="96"/>
      <c r="GL619" s="96"/>
      <c r="GM619" s="96"/>
      <c r="GN619" s="96"/>
      <c r="GO619" s="96"/>
    </row>
    <row r="620" spans="1:197" ht="9.75" hidden="1" customHeight="1">
      <c r="A620" s="339"/>
      <c r="B620" s="364"/>
      <c r="C620" s="341"/>
      <c r="D620" s="341"/>
      <c r="E620" s="346"/>
      <c r="F620" s="354"/>
      <c r="G620" s="340"/>
      <c r="H620" s="90"/>
      <c r="I620" s="72" t="s">
        <v>26</v>
      </c>
      <c r="J620" s="65"/>
      <c r="K620" s="65"/>
      <c r="L620" s="66">
        <f>SUM(L616:L619)</f>
        <v>0</v>
      </c>
      <c r="M620" s="66">
        <f>SUM(M616:M619)</f>
        <v>0</v>
      </c>
      <c r="N620" s="66">
        <f>SUM(N616:N619)</f>
        <v>0</v>
      </c>
      <c r="O620" s="66">
        <f>SUM(O616:O619)</f>
        <v>0</v>
      </c>
      <c r="P620" s="66"/>
      <c r="Q620" s="66"/>
      <c r="R620" s="66"/>
      <c r="S620" s="66"/>
      <c r="T620" s="66"/>
      <c r="U620" s="66"/>
      <c r="V620" s="66"/>
      <c r="W620" s="361"/>
      <c r="X620" s="40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  <c r="AK620" s="96"/>
      <c r="AL620" s="96"/>
      <c r="AM620" s="96"/>
      <c r="AN620" s="96"/>
      <c r="AO620" s="96"/>
      <c r="AP620" s="96"/>
      <c r="AQ620" s="96"/>
      <c r="AR620" s="96"/>
      <c r="AS620" s="96"/>
      <c r="AT620" s="96"/>
      <c r="AU620" s="96"/>
      <c r="AV620" s="96"/>
      <c r="AW620" s="96"/>
      <c r="AX620" s="96"/>
      <c r="AY620" s="96"/>
      <c r="AZ620" s="96"/>
      <c r="BA620" s="96"/>
      <c r="BB620" s="96"/>
      <c r="BC620" s="96"/>
      <c r="BD620" s="96"/>
      <c r="BE620" s="96"/>
      <c r="BF620" s="96"/>
      <c r="BG620" s="96"/>
      <c r="BH620" s="96"/>
      <c r="BI620" s="96"/>
      <c r="BJ620" s="96"/>
      <c r="BK620" s="96"/>
      <c r="BL620" s="96"/>
      <c r="BM620" s="96"/>
      <c r="BN620" s="96"/>
      <c r="BO620" s="96"/>
      <c r="BP620" s="96"/>
      <c r="BQ620" s="96"/>
      <c r="BR620" s="96"/>
      <c r="BS620" s="96"/>
      <c r="BT620" s="96"/>
      <c r="BU620" s="96"/>
      <c r="BV620" s="96"/>
      <c r="BW620" s="96"/>
      <c r="BX620" s="96"/>
      <c r="BY620" s="96"/>
      <c r="BZ620" s="96"/>
      <c r="CA620" s="96"/>
      <c r="CB620" s="96"/>
      <c r="CC620" s="96"/>
      <c r="CD620" s="96"/>
      <c r="CE620" s="96"/>
      <c r="CF620" s="96"/>
      <c r="CG620" s="96"/>
      <c r="CH620" s="96"/>
      <c r="CI620" s="96"/>
      <c r="CJ620" s="96"/>
      <c r="CK620" s="96"/>
      <c r="CL620" s="96"/>
      <c r="CM620" s="96"/>
      <c r="CN620" s="96"/>
      <c r="CO620" s="96"/>
      <c r="CP620" s="96"/>
      <c r="CQ620" s="96"/>
      <c r="CR620" s="96"/>
      <c r="CS620" s="96"/>
      <c r="CT620" s="96"/>
      <c r="CU620" s="96"/>
      <c r="CV620" s="96"/>
      <c r="CW620" s="96"/>
      <c r="CX620" s="96"/>
      <c r="CY620" s="96"/>
      <c r="CZ620" s="96"/>
      <c r="DA620" s="96"/>
      <c r="DB620" s="96"/>
      <c r="DC620" s="96"/>
      <c r="DD620" s="96"/>
      <c r="DE620" s="96"/>
      <c r="DF620" s="96"/>
      <c r="DG620" s="96"/>
      <c r="DH620" s="96"/>
      <c r="DI620" s="96"/>
      <c r="DJ620" s="96"/>
      <c r="DK620" s="96"/>
      <c r="DL620" s="96"/>
      <c r="DM620" s="96"/>
      <c r="DN620" s="96"/>
      <c r="DO620" s="96"/>
      <c r="DP620" s="96"/>
      <c r="DQ620" s="96"/>
      <c r="DR620" s="96"/>
      <c r="DS620" s="96"/>
      <c r="DT620" s="96"/>
      <c r="DU620" s="96"/>
      <c r="DV620" s="96"/>
      <c r="DW620" s="96"/>
      <c r="DX620" s="96"/>
      <c r="DY620" s="96"/>
      <c r="DZ620" s="96"/>
      <c r="EA620" s="96"/>
      <c r="EB620" s="96"/>
      <c r="EC620" s="96"/>
      <c r="ED620" s="96"/>
      <c r="EE620" s="96"/>
      <c r="EF620" s="96"/>
      <c r="EG620" s="96"/>
      <c r="EH620" s="96"/>
      <c r="EI620" s="96"/>
      <c r="EJ620" s="96"/>
      <c r="EK620" s="96"/>
      <c r="EL620" s="96"/>
      <c r="EM620" s="96"/>
      <c r="EN620" s="96"/>
      <c r="EO620" s="96"/>
      <c r="EP620" s="96"/>
      <c r="EQ620" s="96"/>
      <c r="ER620" s="96"/>
      <c r="ES620" s="96"/>
      <c r="ET620" s="96"/>
      <c r="EU620" s="96"/>
      <c r="EV620" s="96"/>
      <c r="EW620" s="96"/>
      <c r="EX620" s="96"/>
      <c r="EY620" s="96"/>
      <c r="EZ620" s="96"/>
      <c r="FA620" s="96"/>
      <c r="FB620" s="96"/>
      <c r="FC620" s="96"/>
      <c r="FD620" s="96"/>
      <c r="FE620" s="96"/>
      <c r="FF620" s="96"/>
      <c r="FG620" s="96"/>
      <c r="FH620" s="96"/>
      <c r="FI620" s="96"/>
      <c r="FJ620" s="96"/>
      <c r="FK620" s="96"/>
      <c r="FL620" s="96"/>
      <c r="FM620" s="96"/>
      <c r="FN620" s="96"/>
      <c r="FO620" s="96"/>
      <c r="FP620" s="96"/>
      <c r="FQ620" s="96"/>
      <c r="FR620" s="96"/>
      <c r="FS620" s="96"/>
      <c r="FT620" s="96"/>
      <c r="FU620" s="96"/>
      <c r="FV620" s="96"/>
      <c r="FW620" s="96"/>
      <c r="FX620" s="96"/>
      <c r="FY620" s="96"/>
      <c r="FZ620" s="96"/>
      <c r="GA620" s="96"/>
      <c r="GB620" s="96"/>
      <c r="GC620" s="96"/>
      <c r="GD620" s="96"/>
      <c r="GE620" s="96"/>
      <c r="GF620" s="96"/>
      <c r="GG620" s="96"/>
      <c r="GH620" s="96"/>
      <c r="GI620" s="96"/>
      <c r="GJ620" s="96"/>
      <c r="GK620" s="96"/>
      <c r="GL620" s="96"/>
      <c r="GM620" s="96"/>
      <c r="GN620" s="96"/>
      <c r="GO620" s="96"/>
    </row>
    <row r="621" spans="1:197" ht="12.75" hidden="1" customHeight="1">
      <c r="A621" s="339">
        <v>46</v>
      </c>
      <c r="B621" s="375" t="s">
        <v>231</v>
      </c>
      <c r="C621" s="341">
        <v>2020</v>
      </c>
      <c r="D621" s="341">
        <v>2030</v>
      </c>
      <c r="E621" s="346" t="s">
        <v>251</v>
      </c>
      <c r="F621" s="354"/>
      <c r="G621" s="340">
        <v>75023</v>
      </c>
      <c r="H621" s="90">
        <v>6050</v>
      </c>
      <c r="I621" s="60" t="s">
        <v>28</v>
      </c>
      <c r="J621" s="65"/>
      <c r="K621" s="65"/>
      <c r="L621" s="87"/>
      <c r="M621" s="87"/>
      <c r="N621" s="77"/>
      <c r="Q621" s="87"/>
      <c r="R621" s="87"/>
      <c r="S621" s="71"/>
      <c r="T621" s="70"/>
      <c r="U621" s="70"/>
      <c r="V621" s="70"/>
      <c r="W621" s="361">
        <f>SUM(L625:V625)</f>
        <v>0</v>
      </c>
      <c r="X621" s="40"/>
      <c r="Y621" s="96"/>
      <c r="Z621" s="96"/>
      <c r="AA621" s="96"/>
      <c r="AB621" s="96"/>
      <c r="AC621" s="96"/>
      <c r="AD621" s="96"/>
      <c r="AE621" s="96"/>
      <c r="AF621" s="96"/>
      <c r="AG621" s="96"/>
      <c r="AH621" s="96"/>
      <c r="AI621" s="96"/>
      <c r="AJ621" s="96"/>
      <c r="AK621" s="96"/>
      <c r="AL621" s="96"/>
      <c r="AM621" s="96"/>
      <c r="AN621" s="96"/>
      <c r="AO621" s="96"/>
      <c r="AP621" s="96"/>
      <c r="AQ621" s="96"/>
      <c r="AR621" s="96"/>
      <c r="AS621" s="96"/>
      <c r="AT621" s="96"/>
      <c r="AU621" s="96"/>
      <c r="AV621" s="96"/>
      <c r="AW621" s="96"/>
      <c r="AX621" s="96"/>
      <c r="AY621" s="96"/>
      <c r="AZ621" s="96"/>
      <c r="BA621" s="96"/>
      <c r="BB621" s="96"/>
      <c r="BC621" s="96"/>
      <c r="BD621" s="96"/>
      <c r="BE621" s="96"/>
      <c r="BF621" s="96"/>
      <c r="BG621" s="96"/>
      <c r="BH621" s="96"/>
      <c r="BI621" s="96"/>
      <c r="BJ621" s="96"/>
      <c r="BK621" s="96"/>
      <c r="BL621" s="96"/>
      <c r="BM621" s="96"/>
      <c r="BN621" s="96"/>
      <c r="BO621" s="96"/>
      <c r="BP621" s="96"/>
      <c r="BQ621" s="96"/>
      <c r="BR621" s="96"/>
      <c r="BS621" s="96"/>
      <c r="BT621" s="96"/>
      <c r="BU621" s="96"/>
      <c r="BV621" s="96"/>
      <c r="BW621" s="96"/>
      <c r="BX621" s="96"/>
      <c r="BY621" s="96"/>
      <c r="BZ621" s="96"/>
      <c r="CA621" s="96"/>
      <c r="CB621" s="96"/>
      <c r="CC621" s="96"/>
      <c r="CD621" s="96"/>
      <c r="CE621" s="96"/>
      <c r="CF621" s="96"/>
      <c r="CG621" s="96"/>
      <c r="CH621" s="96"/>
      <c r="CI621" s="96"/>
      <c r="CJ621" s="96"/>
      <c r="CK621" s="96"/>
      <c r="CL621" s="96"/>
      <c r="CM621" s="96"/>
      <c r="CN621" s="96"/>
      <c r="CO621" s="96"/>
      <c r="CP621" s="96"/>
      <c r="CQ621" s="96"/>
      <c r="CR621" s="96"/>
      <c r="CS621" s="96"/>
      <c r="CT621" s="96"/>
      <c r="CU621" s="96"/>
      <c r="CV621" s="96"/>
      <c r="CW621" s="96"/>
      <c r="CX621" s="96"/>
      <c r="CY621" s="96"/>
      <c r="CZ621" s="96"/>
      <c r="DA621" s="96"/>
      <c r="DB621" s="96"/>
      <c r="DC621" s="96"/>
      <c r="DD621" s="96"/>
      <c r="DE621" s="96"/>
      <c r="DF621" s="96"/>
      <c r="DG621" s="96"/>
      <c r="DH621" s="96"/>
      <c r="DI621" s="96"/>
      <c r="DJ621" s="96"/>
      <c r="DK621" s="96"/>
      <c r="DL621" s="96"/>
      <c r="DM621" s="96"/>
      <c r="DN621" s="96"/>
      <c r="DO621" s="96"/>
      <c r="DP621" s="96"/>
      <c r="DQ621" s="96"/>
      <c r="DR621" s="96"/>
      <c r="DS621" s="96"/>
      <c r="DT621" s="96"/>
      <c r="DU621" s="96"/>
      <c r="DV621" s="96"/>
      <c r="DW621" s="96"/>
      <c r="DX621" s="96"/>
      <c r="DY621" s="96"/>
      <c r="DZ621" s="96"/>
      <c r="EA621" s="96"/>
      <c r="EB621" s="96"/>
      <c r="EC621" s="96"/>
      <c r="ED621" s="96"/>
      <c r="EE621" s="96"/>
      <c r="EF621" s="96"/>
      <c r="EG621" s="96"/>
      <c r="EH621" s="96"/>
      <c r="EI621" s="96"/>
      <c r="EJ621" s="96"/>
      <c r="EK621" s="96"/>
      <c r="EL621" s="96"/>
      <c r="EM621" s="96"/>
      <c r="EN621" s="96"/>
      <c r="EO621" s="96"/>
      <c r="EP621" s="96"/>
      <c r="EQ621" s="96"/>
      <c r="ER621" s="96"/>
      <c r="ES621" s="96"/>
      <c r="ET621" s="96"/>
      <c r="EU621" s="96"/>
      <c r="EV621" s="96"/>
      <c r="EW621" s="96"/>
      <c r="EX621" s="96"/>
      <c r="EY621" s="96"/>
      <c r="EZ621" s="96"/>
      <c r="FA621" s="96"/>
      <c r="FB621" s="96"/>
      <c r="FC621" s="96"/>
      <c r="FD621" s="96"/>
      <c r="FE621" s="96"/>
      <c r="FF621" s="96"/>
      <c r="FG621" s="96"/>
      <c r="FH621" s="96"/>
      <c r="FI621" s="96"/>
      <c r="FJ621" s="96"/>
      <c r="FK621" s="96"/>
      <c r="FL621" s="96"/>
      <c r="FM621" s="96"/>
      <c r="FN621" s="96"/>
      <c r="FO621" s="96"/>
      <c r="FP621" s="96"/>
      <c r="FQ621" s="96"/>
      <c r="FR621" s="96"/>
      <c r="FS621" s="96"/>
      <c r="FT621" s="96"/>
      <c r="FU621" s="96"/>
      <c r="FV621" s="96"/>
      <c r="FW621" s="96"/>
      <c r="FX621" s="96"/>
      <c r="FY621" s="96"/>
      <c r="FZ621" s="96"/>
      <c r="GA621" s="96"/>
      <c r="GB621" s="96"/>
      <c r="GC621" s="96"/>
      <c r="GD621" s="96"/>
      <c r="GE621" s="96"/>
      <c r="GF621" s="96"/>
      <c r="GG621" s="96"/>
      <c r="GH621" s="96"/>
      <c r="GI621" s="96"/>
      <c r="GJ621" s="96"/>
      <c r="GK621" s="96"/>
      <c r="GL621" s="96"/>
      <c r="GM621" s="96"/>
      <c r="GN621" s="96"/>
      <c r="GO621" s="96"/>
    </row>
    <row r="622" spans="1:197" ht="12.75" hidden="1" customHeight="1">
      <c r="A622" s="339"/>
      <c r="B622" s="375"/>
      <c r="C622" s="341"/>
      <c r="D622" s="341"/>
      <c r="E622" s="346"/>
      <c r="F622" s="354"/>
      <c r="G622" s="340"/>
      <c r="H622" s="90"/>
      <c r="I622" s="60" t="s">
        <v>168</v>
      </c>
      <c r="J622" s="65"/>
      <c r="K622" s="65"/>
      <c r="L622" s="87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361"/>
      <c r="X622" s="40"/>
      <c r="Y622" s="96"/>
      <c r="Z622" s="96"/>
      <c r="AA622" s="96"/>
      <c r="AB622" s="96"/>
      <c r="AC622" s="96"/>
      <c r="AD622" s="96"/>
      <c r="AE622" s="96"/>
      <c r="AF622" s="96"/>
      <c r="AG622" s="96"/>
      <c r="AH622" s="96"/>
      <c r="AI622" s="96"/>
      <c r="AJ622" s="96"/>
      <c r="AK622" s="96"/>
      <c r="AL622" s="96"/>
      <c r="AM622" s="96"/>
      <c r="AN622" s="96"/>
      <c r="AO622" s="96"/>
      <c r="AP622" s="96"/>
      <c r="AQ622" s="96"/>
      <c r="AR622" s="96"/>
      <c r="AS622" s="96"/>
      <c r="AT622" s="96"/>
      <c r="AU622" s="96"/>
      <c r="AV622" s="96"/>
      <c r="AW622" s="96"/>
      <c r="AX622" s="96"/>
      <c r="AY622" s="96"/>
      <c r="AZ622" s="96"/>
      <c r="BA622" s="96"/>
      <c r="BB622" s="96"/>
      <c r="BC622" s="96"/>
      <c r="BD622" s="96"/>
      <c r="BE622" s="96"/>
      <c r="BF622" s="96"/>
      <c r="BG622" s="96"/>
      <c r="BH622" s="96"/>
      <c r="BI622" s="96"/>
      <c r="BJ622" s="96"/>
      <c r="BK622" s="96"/>
      <c r="BL622" s="96"/>
      <c r="BM622" s="96"/>
      <c r="BN622" s="96"/>
      <c r="BO622" s="96"/>
      <c r="BP622" s="96"/>
      <c r="BQ622" s="96"/>
      <c r="BR622" s="96"/>
      <c r="BS622" s="96"/>
      <c r="BT622" s="96"/>
      <c r="BU622" s="96"/>
      <c r="BV622" s="96"/>
      <c r="BW622" s="96"/>
      <c r="BX622" s="96"/>
      <c r="BY622" s="96"/>
      <c r="BZ622" s="96"/>
      <c r="CA622" s="96"/>
      <c r="CB622" s="96"/>
      <c r="CC622" s="96"/>
      <c r="CD622" s="96"/>
      <c r="CE622" s="96"/>
      <c r="CF622" s="96"/>
      <c r="CG622" s="96"/>
      <c r="CH622" s="96"/>
      <c r="CI622" s="96"/>
      <c r="CJ622" s="96"/>
      <c r="CK622" s="96"/>
      <c r="CL622" s="96"/>
      <c r="CM622" s="96"/>
      <c r="CN622" s="96"/>
      <c r="CO622" s="96"/>
      <c r="CP622" s="96"/>
      <c r="CQ622" s="96"/>
      <c r="CR622" s="96"/>
      <c r="CS622" s="96"/>
      <c r="CT622" s="96"/>
      <c r="CU622" s="96"/>
      <c r="CV622" s="96"/>
      <c r="CW622" s="96"/>
      <c r="CX622" s="96"/>
      <c r="CY622" s="96"/>
      <c r="CZ622" s="96"/>
      <c r="DA622" s="96"/>
      <c r="DB622" s="96"/>
      <c r="DC622" s="96"/>
      <c r="DD622" s="96"/>
      <c r="DE622" s="96"/>
      <c r="DF622" s="96"/>
      <c r="DG622" s="96"/>
      <c r="DH622" s="96"/>
      <c r="DI622" s="96"/>
      <c r="DJ622" s="96"/>
      <c r="DK622" s="96"/>
      <c r="DL622" s="96"/>
      <c r="DM622" s="96"/>
      <c r="DN622" s="96"/>
      <c r="DO622" s="96"/>
      <c r="DP622" s="96"/>
      <c r="DQ622" s="96"/>
      <c r="DR622" s="96"/>
      <c r="DS622" s="96"/>
      <c r="DT622" s="96"/>
      <c r="DU622" s="96"/>
      <c r="DV622" s="96"/>
      <c r="DW622" s="96"/>
      <c r="DX622" s="96"/>
      <c r="DY622" s="96"/>
      <c r="DZ622" s="96"/>
      <c r="EA622" s="96"/>
      <c r="EB622" s="96"/>
      <c r="EC622" s="96"/>
      <c r="ED622" s="96"/>
      <c r="EE622" s="96"/>
      <c r="EF622" s="96"/>
      <c r="EG622" s="96"/>
      <c r="EH622" s="96"/>
      <c r="EI622" s="96"/>
      <c r="EJ622" s="96"/>
      <c r="EK622" s="96"/>
      <c r="EL622" s="96"/>
      <c r="EM622" s="96"/>
      <c r="EN622" s="96"/>
      <c r="EO622" s="96"/>
      <c r="EP622" s="96"/>
      <c r="EQ622" s="96"/>
      <c r="ER622" s="96"/>
      <c r="ES622" s="96"/>
      <c r="ET622" s="96"/>
      <c r="EU622" s="96"/>
      <c r="EV622" s="96"/>
      <c r="EW622" s="96"/>
      <c r="EX622" s="96"/>
      <c r="EY622" s="96"/>
      <c r="EZ622" s="96"/>
      <c r="FA622" s="96"/>
      <c r="FB622" s="96"/>
      <c r="FC622" s="96"/>
      <c r="FD622" s="96"/>
      <c r="FE622" s="96"/>
      <c r="FF622" s="96"/>
      <c r="FG622" s="96"/>
      <c r="FH622" s="96"/>
      <c r="FI622" s="96"/>
      <c r="FJ622" s="96"/>
      <c r="FK622" s="96"/>
      <c r="FL622" s="96"/>
      <c r="FM622" s="96"/>
      <c r="FN622" s="96"/>
      <c r="FO622" s="96"/>
      <c r="FP622" s="96"/>
      <c r="FQ622" s="96"/>
      <c r="FR622" s="96"/>
      <c r="FS622" s="96"/>
      <c r="FT622" s="96"/>
      <c r="FU622" s="96"/>
      <c r="FV622" s="96"/>
      <c r="FW622" s="96"/>
      <c r="FX622" s="96"/>
      <c r="FY622" s="96"/>
      <c r="FZ622" s="96"/>
      <c r="GA622" s="96"/>
      <c r="GB622" s="96"/>
      <c r="GC622" s="96"/>
      <c r="GD622" s="96"/>
      <c r="GE622" s="96"/>
      <c r="GF622" s="96"/>
      <c r="GG622" s="96"/>
      <c r="GH622" s="96"/>
      <c r="GI622" s="96"/>
      <c r="GJ622" s="96"/>
      <c r="GK622" s="96"/>
      <c r="GL622" s="96"/>
      <c r="GM622" s="96"/>
      <c r="GN622" s="96"/>
      <c r="GO622" s="96"/>
    </row>
    <row r="623" spans="1:197" ht="12.75" hidden="1" customHeight="1">
      <c r="A623" s="339"/>
      <c r="B623" s="375"/>
      <c r="C623" s="341"/>
      <c r="D623" s="341"/>
      <c r="E623" s="346"/>
      <c r="F623" s="354"/>
      <c r="G623" s="340"/>
      <c r="H623" s="90"/>
      <c r="I623" s="60" t="s">
        <v>30</v>
      </c>
      <c r="J623" s="65"/>
      <c r="K623" s="65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361"/>
      <c r="X623" s="40"/>
      <c r="Y623" s="96"/>
      <c r="Z623" s="96"/>
      <c r="AA623" s="96"/>
      <c r="AB623" s="96"/>
      <c r="AC623" s="96"/>
      <c r="AD623" s="96"/>
      <c r="AE623" s="96"/>
      <c r="AF623" s="96"/>
      <c r="AG623" s="96"/>
      <c r="AH623" s="96"/>
      <c r="AI623" s="96"/>
      <c r="AJ623" s="96"/>
      <c r="AK623" s="96"/>
      <c r="AL623" s="96"/>
      <c r="AM623" s="96"/>
      <c r="AN623" s="96"/>
      <c r="AO623" s="96"/>
      <c r="AP623" s="96"/>
      <c r="AQ623" s="96"/>
      <c r="AR623" s="96"/>
      <c r="AS623" s="96"/>
      <c r="AT623" s="96"/>
      <c r="AU623" s="96"/>
      <c r="AV623" s="96"/>
      <c r="AW623" s="96"/>
      <c r="AX623" s="96"/>
      <c r="AY623" s="96"/>
      <c r="AZ623" s="96"/>
      <c r="BA623" s="96"/>
      <c r="BB623" s="96"/>
      <c r="BC623" s="96"/>
      <c r="BD623" s="96"/>
      <c r="BE623" s="96"/>
      <c r="BF623" s="96"/>
      <c r="BG623" s="96"/>
      <c r="BH623" s="96"/>
      <c r="BI623" s="96"/>
      <c r="BJ623" s="96"/>
      <c r="BK623" s="96"/>
      <c r="BL623" s="96"/>
      <c r="BM623" s="96"/>
      <c r="BN623" s="96"/>
      <c r="BO623" s="96"/>
      <c r="BP623" s="96"/>
      <c r="BQ623" s="96"/>
      <c r="BR623" s="96"/>
      <c r="BS623" s="96"/>
      <c r="BT623" s="96"/>
      <c r="BU623" s="96"/>
      <c r="BV623" s="96"/>
      <c r="BW623" s="96"/>
      <c r="BX623" s="96"/>
      <c r="BY623" s="96"/>
      <c r="BZ623" s="96"/>
      <c r="CA623" s="96"/>
      <c r="CB623" s="96"/>
      <c r="CC623" s="96"/>
      <c r="CD623" s="96"/>
      <c r="CE623" s="96"/>
      <c r="CF623" s="96"/>
      <c r="CG623" s="96"/>
      <c r="CH623" s="96"/>
      <c r="CI623" s="96"/>
      <c r="CJ623" s="96"/>
      <c r="CK623" s="96"/>
      <c r="CL623" s="96"/>
      <c r="CM623" s="96"/>
      <c r="CN623" s="96"/>
      <c r="CO623" s="96"/>
      <c r="CP623" s="96"/>
      <c r="CQ623" s="96"/>
      <c r="CR623" s="96"/>
      <c r="CS623" s="96"/>
      <c r="CT623" s="96"/>
      <c r="CU623" s="96"/>
      <c r="CV623" s="96"/>
      <c r="CW623" s="96"/>
      <c r="CX623" s="96"/>
      <c r="CY623" s="96"/>
      <c r="CZ623" s="96"/>
      <c r="DA623" s="96"/>
      <c r="DB623" s="96"/>
      <c r="DC623" s="96"/>
      <c r="DD623" s="96"/>
      <c r="DE623" s="96"/>
      <c r="DF623" s="96"/>
      <c r="DG623" s="96"/>
      <c r="DH623" s="96"/>
      <c r="DI623" s="96"/>
      <c r="DJ623" s="96"/>
      <c r="DK623" s="96"/>
      <c r="DL623" s="96"/>
      <c r="DM623" s="96"/>
      <c r="DN623" s="96"/>
      <c r="DO623" s="96"/>
      <c r="DP623" s="96"/>
      <c r="DQ623" s="96"/>
      <c r="DR623" s="96"/>
      <c r="DS623" s="96"/>
      <c r="DT623" s="96"/>
      <c r="DU623" s="96"/>
      <c r="DV623" s="96"/>
      <c r="DW623" s="96"/>
      <c r="DX623" s="96"/>
      <c r="DY623" s="96"/>
      <c r="DZ623" s="96"/>
      <c r="EA623" s="96"/>
      <c r="EB623" s="96"/>
      <c r="EC623" s="96"/>
      <c r="ED623" s="96"/>
      <c r="EE623" s="96"/>
      <c r="EF623" s="96"/>
      <c r="EG623" s="96"/>
      <c r="EH623" s="96"/>
      <c r="EI623" s="96"/>
      <c r="EJ623" s="96"/>
      <c r="EK623" s="96"/>
      <c r="EL623" s="96"/>
      <c r="EM623" s="96"/>
      <c r="EN623" s="96"/>
      <c r="EO623" s="96"/>
      <c r="EP623" s="96"/>
      <c r="EQ623" s="96"/>
      <c r="ER623" s="96"/>
      <c r="ES623" s="96"/>
      <c r="ET623" s="96"/>
      <c r="EU623" s="96"/>
      <c r="EV623" s="96"/>
      <c r="EW623" s="96"/>
      <c r="EX623" s="96"/>
      <c r="EY623" s="96"/>
      <c r="EZ623" s="96"/>
      <c r="FA623" s="96"/>
      <c r="FB623" s="96"/>
      <c r="FC623" s="96"/>
      <c r="FD623" s="96"/>
      <c r="FE623" s="96"/>
      <c r="FF623" s="96"/>
      <c r="FG623" s="96"/>
      <c r="FH623" s="96"/>
      <c r="FI623" s="96"/>
      <c r="FJ623" s="96"/>
      <c r="FK623" s="96"/>
      <c r="FL623" s="96"/>
      <c r="FM623" s="96"/>
      <c r="FN623" s="96"/>
      <c r="FO623" s="96"/>
      <c r="FP623" s="96"/>
      <c r="FQ623" s="96"/>
      <c r="FR623" s="96"/>
      <c r="FS623" s="96"/>
      <c r="FT623" s="96"/>
      <c r="FU623" s="96"/>
      <c r="FV623" s="96"/>
      <c r="FW623" s="96"/>
      <c r="FX623" s="96"/>
      <c r="FY623" s="96"/>
      <c r="FZ623" s="96"/>
      <c r="GA623" s="96"/>
      <c r="GB623" s="96"/>
      <c r="GC623" s="96"/>
      <c r="GD623" s="96"/>
      <c r="GE623" s="96"/>
      <c r="GF623" s="96"/>
      <c r="GG623" s="96"/>
      <c r="GH623" s="96"/>
      <c r="GI623" s="96"/>
      <c r="GJ623" s="96"/>
      <c r="GK623" s="96"/>
      <c r="GL623" s="96"/>
      <c r="GM623" s="96"/>
      <c r="GN623" s="96"/>
      <c r="GO623" s="96"/>
    </row>
    <row r="624" spans="1:197" ht="12.75" hidden="1" customHeight="1">
      <c r="A624" s="339"/>
      <c r="B624" s="375"/>
      <c r="C624" s="341"/>
      <c r="D624" s="341"/>
      <c r="E624" s="346"/>
      <c r="F624" s="354"/>
      <c r="G624" s="340"/>
      <c r="H624" s="90"/>
      <c r="I624" s="60" t="s">
        <v>33</v>
      </c>
      <c r="J624" s="65"/>
      <c r="K624" s="65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361"/>
      <c r="X624" s="40"/>
      <c r="Y624" s="96"/>
      <c r="Z624" s="96"/>
      <c r="AA624" s="96"/>
      <c r="AB624" s="96"/>
      <c r="AC624" s="96"/>
      <c r="AD624" s="96"/>
      <c r="AE624" s="96"/>
      <c r="AF624" s="96"/>
      <c r="AG624" s="96"/>
      <c r="AH624" s="96"/>
      <c r="AI624" s="96"/>
      <c r="AJ624" s="96"/>
      <c r="AK624" s="96"/>
      <c r="AL624" s="96"/>
      <c r="AM624" s="96"/>
      <c r="AN624" s="96"/>
      <c r="AO624" s="96"/>
      <c r="AP624" s="96"/>
      <c r="AQ624" s="96"/>
      <c r="AR624" s="96"/>
      <c r="AS624" s="96"/>
      <c r="AT624" s="96"/>
      <c r="AU624" s="96"/>
      <c r="AV624" s="96"/>
      <c r="AW624" s="96"/>
      <c r="AX624" s="96"/>
      <c r="AY624" s="96"/>
      <c r="AZ624" s="96"/>
      <c r="BA624" s="96"/>
      <c r="BB624" s="96"/>
      <c r="BC624" s="96"/>
      <c r="BD624" s="96"/>
      <c r="BE624" s="96"/>
      <c r="BF624" s="96"/>
      <c r="BG624" s="96"/>
      <c r="BH624" s="96"/>
      <c r="BI624" s="96"/>
      <c r="BJ624" s="96"/>
      <c r="BK624" s="96"/>
      <c r="BL624" s="96"/>
      <c r="BM624" s="96"/>
      <c r="BN624" s="96"/>
      <c r="BO624" s="96"/>
      <c r="BP624" s="96"/>
      <c r="BQ624" s="96"/>
      <c r="BR624" s="96"/>
      <c r="BS624" s="96"/>
      <c r="BT624" s="96"/>
      <c r="BU624" s="96"/>
      <c r="BV624" s="96"/>
      <c r="BW624" s="96"/>
      <c r="BX624" s="96"/>
      <c r="BY624" s="96"/>
      <c r="BZ624" s="96"/>
      <c r="CA624" s="96"/>
      <c r="CB624" s="96"/>
      <c r="CC624" s="96"/>
      <c r="CD624" s="96"/>
      <c r="CE624" s="96"/>
      <c r="CF624" s="96"/>
      <c r="CG624" s="96"/>
      <c r="CH624" s="96"/>
      <c r="CI624" s="96"/>
      <c r="CJ624" s="96"/>
      <c r="CK624" s="96"/>
      <c r="CL624" s="96"/>
      <c r="CM624" s="96"/>
      <c r="CN624" s="96"/>
      <c r="CO624" s="96"/>
      <c r="CP624" s="96"/>
      <c r="CQ624" s="96"/>
      <c r="CR624" s="96"/>
      <c r="CS624" s="96"/>
      <c r="CT624" s="96"/>
      <c r="CU624" s="96"/>
      <c r="CV624" s="96"/>
      <c r="CW624" s="96"/>
      <c r="CX624" s="96"/>
      <c r="CY624" s="96"/>
      <c r="CZ624" s="96"/>
      <c r="DA624" s="96"/>
      <c r="DB624" s="96"/>
      <c r="DC624" s="96"/>
      <c r="DD624" s="96"/>
      <c r="DE624" s="96"/>
      <c r="DF624" s="96"/>
      <c r="DG624" s="96"/>
      <c r="DH624" s="96"/>
      <c r="DI624" s="96"/>
      <c r="DJ624" s="96"/>
      <c r="DK624" s="96"/>
      <c r="DL624" s="96"/>
      <c r="DM624" s="96"/>
      <c r="DN624" s="96"/>
      <c r="DO624" s="96"/>
      <c r="DP624" s="96"/>
      <c r="DQ624" s="96"/>
      <c r="DR624" s="96"/>
      <c r="DS624" s="96"/>
      <c r="DT624" s="96"/>
      <c r="DU624" s="96"/>
      <c r="DV624" s="96"/>
      <c r="DW624" s="96"/>
      <c r="DX624" s="96"/>
      <c r="DY624" s="96"/>
      <c r="DZ624" s="96"/>
      <c r="EA624" s="96"/>
      <c r="EB624" s="96"/>
      <c r="EC624" s="96"/>
      <c r="ED624" s="96"/>
      <c r="EE624" s="96"/>
      <c r="EF624" s="96"/>
      <c r="EG624" s="96"/>
      <c r="EH624" s="96"/>
      <c r="EI624" s="96"/>
      <c r="EJ624" s="96"/>
      <c r="EK624" s="96"/>
      <c r="EL624" s="96"/>
      <c r="EM624" s="96"/>
      <c r="EN624" s="96"/>
      <c r="EO624" s="96"/>
      <c r="EP624" s="96"/>
      <c r="EQ624" s="96"/>
      <c r="ER624" s="96"/>
      <c r="ES624" s="96"/>
      <c r="ET624" s="96"/>
      <c r="EU624" s="96"/>
      <c r="EV624" s="96"/>
      <c r="EW624" s="96"/>
      <c r="EX624" s="96"/>
      <c r="EY624" s="96"/>
      <c r="EZ624" s="96"/>
      <c r="FA624" s="96"/>
      <c r="FB624" s="96"/>
      <c r="FC624" s="96"/>
      <c r="FD624" s="96"/>
      <c r="FE624" s="96"/>
      <c r="FF624" s="96"/>
      <c r="FG624" s="96"/>
      <c r="FH624" s="96"/>
      <c r="FI624" s="96"/>
      <c r="FJ624" s="96"/>
      <c r="FK624" s="96"/>
      <c r="FL624" s="96"/>
      <c r="FM624" s="96"/>
      <c r="FN624" s="96"/>
      <c r="FO624" s="96"/>
      <c r="FP624" s="96"/>
      <c r="FQ624" s="96"/>
      <c r="FR624" s="96"/>
      <c r="FS624" s="96"/>
      <c r="FT624" s="96"/>
      <c r="FU624" s="96"/>
      <c r="FV624" s="96"/>
      <c r="FW624" s="96"/>
      <c r="FX624" s="96"/>
      <c r="FY624" s="96"/>
      <c r="FZ624" s="96"/>
      <c r="GA624" s="96"/>
      <c r="GB624" s="96"/>
      <c r="GC624" s="96"/>
      <c r="GD624" s="96"/>
      <c r="GE624" s="96"/>
      <c r="GF624" s="96"/>
      <c r="GG624" s="96"/>
      <c r="GH624" s="96"/>
      <c r="GI624" s="96"/>
      <c r="GJ624" s="96"/>
      <c r="GK624" s="96"/>
      <c r="GL624" s="96"/>
      <c r="GM624" s="96"/>
      <c r="GN624" s="96"/>
      <c r="GO624" s="96"/>
    </row>
    <row r="625" spans="1:197" ht="9.75" hidden="1" customHeight="1">
      <c r="A625" s="339"/>
      <c r="B625" s="375"/>
      <c r="C625" s="341"/>
      <c r="D625" s="341"/>
      <c r="E625" s="346"/>
      <c r="F625" s="354"/>
      <c r="G625" s="340"/>
      <c r="H625" s="90"/>
      <c r="I625" s="72" t="s">
        <v>26</v>
      </c>
      <c r="J625" s="65"/>
      <c r="K625" s="65"/>
      <c r="L625" s="66">
        <f>SUM(L621:L624)</f>
        <v>0</v>
      </c>
      <c r="M625" s="66">
        <f>SUM(M621:M624)</f>
        <v>0</v>
      </c>
      <c r="N625" s="66">
        <f t="shared" ref="N625:R625" si="166">SUM(N621:N624)</f>
        <v>0</v>
      </c>
      <c r="O625" s="66">
        <f t="shared" si="166"/>
        <v>0</v>
      </c>
      <c r="P625" s="66">
        <f t="shared" si="166"/>
        <v>0</v>
      </c>
      <c r="Q625" s="66">
        <f t="shared" si="166"/>
        <v>0</v>
      </c>
      <c r="R625" s="66">
        <f t="shared" si="166"/>
        <v>0</v>
      </c>
      <c r="S625" s="66"/>
      <c r="T625" s="66"/>
      <c r="U625" s="66"/>
      <c r="V625" s="66"/>
      <c r="W625" s="361"/>
      <c r="X625" s="40"/>
      <c r="Y625" s="96"/>
      <c r="Z625" s="96"/>
      <c r="AA625" s="96"/>
      <c r="AB625" s="96"/>
      <c r="AC625" s="96"/>
      <c r="AD625" s="96"/>
      <c r="AE625" s="96"/>
      <c r="AF625" s="96"/>
      <c r="AG625" s="96"/>
      <c r="AH625" s="96"/>
      <c r="AI625" s="96"/>
      <c r="AJ625" s="96"/>
      <c r="AK625" s="96"/>
      <c r="AL625" s="96"/>
      <c r="AM625" s="96"/>
      <c r="AN625" s="96"/>
      <c r="AO625" s="96"/>
      <c r="AP625" s="96"/>
      <c r="AQ625" s="96"/>
      <c r="AR625" s="96"/>
      <c r="AS625" s="96"/>
      <c r="AT625" s="96"/>
      <c r="AU625" s="96"/>
      <c r="AV625" s="96"/>
      <c r="AW625" s="96"/>
      <c r="AX625" s="96"/>
      <c r="AY625" s="96"/>
      <c r="AZ625" s="96"/>
      <c r="BA625" s="96"/>
      <c r="BB625" s="96"/>
      <c r="BC625" s="96"/>
      <c r="BD625" s="96"/>
      <c r="BE625" s="96"/>
      <c r="BF625" s="96"/>
      <c r="BG625" s="96"/>
      <c r="BH625" s="96"/>
      <c r="BI625" s="96"/>
      <c r="BJ625" s="96"/>
      <c r="BK625" s="96"/>
      <c r="BL625" s="96"/>
      <c r="BM625" s="96"/>
      <c r="BN625" s="96"/>
      <c r="BO625" s="96"/>
      <c r="BP625" s="96"/>
      <c r="BQ625" s="96"/>
      <c r="BR625" s="96"/>
      <c r="BS625" s="96"/>
      <c r="BT625" s="96"/>
      <c r="BU625" s="96"/>
      <c r="BV625" s="96"/>
      <c r="BW625" s="96"/>
      <c r="BX625" s="96"/>
      <c r="BY625" s="96"/>
      <c r="BZ625" s="96"/>
      <c r="CA625" s="96"/>
      <c r="CB625" s="96"/>
      <c r="CC625" s="96"/>
      <c r="CD625" s="96"/>
      <c r="CE625" s="96"/>
      <c r="CF625" s="96"/>
      <c r="CG625" s="96"/>
      <c r="CH625" s="96"/>
      <c r="CI625" s="96"/>
      <c r="CJ625" s="96"/>
      <c r="CK625" s="96"/>
      <c r="CL625" s="96"/>
      <c r="CM625" s="96"/>
      <c r="CN625" s="96"/>
      <c r="CO625" s="96"/>
      <c r="CP625" s="96"/>
      <c r="CQ625" s="96"/>
      <c r="CR625" s="96"/>
      <c r="CS625" s="96"/>
      <c r="CT625" s="96"/>
      <c r="CU625" s="96"/>
      <c r="CV625" s="96"/>
      <c r="CW625" s="96"/>
      <c r="CX625" s="96"/>
      <c r="CY625" s="96"/>
      <c r="CZ625" s="96"/>
      <c r="DA625" s="96"/>
      <c r="DB625" s="96"/>
      <c r="DC625" s="96"/>
      <c r="DD625" s="96"/>
      <c r="DE625" s="96"/>
      <c r="DF625" s="96"/>
      <c r="DG625" s="96"/>
      <c r="DH625" s="96"/>
      <c r="DI625" s="96"/>
      <c r="DJ625" s="96"/>
      <c r="DK625" s="96"/>
      <c r="DL625" s="96"/>
      <c r="DM625" s="96"/>
      <c r="DN625" s="96"/>
      <c r="DO625" s="96"/>
      <c r="DP625" s="96"/>
      <c r="DQ625" s="96"/>
      <c r="DR625" s="96"/>
      <c r="DS625" s="96"/>
      <c r="DT625" s="96"/>
      <c r="DU625" s="96"/>
      <c r="DV625" s="96"/>
      <c r="DW625" s="96"/>
      <c r="DX625" s="96"/>
      <c r="DY625" s="96"/>
      <c r="DZ625" s="96"/>
      <c r="EA625" s="96"/>
      <c r="EB625" s="96"/>
      <c r="EC625" s="96"/>
      <c r="ED625" s="96"/>
      <c r="EE625" s="96"/>
      <c r="EF625" s="96"/>
      <c r="EG625" s="96"/>
      <c r="EH625" s="96"/>
      <c r="EI625" s="96"/>
      <c r="EJ625" s="96"/>
      <c r="EK625" s="96"/>
      <c r="EL625" s="96"/>
      <c r="EM625" s="96"/>
      <c r="EN625" s="96"/>
      <c r="EO625" s="96"/>
      <c r="EP625" s="96"/>
      <c r="EQ625" s="96"/>
      <c r="ER625" s="96"/>
      <c r="ES625" s="96"/>
      <c r="ET625" s="96"/>
      <c r="EU625" s="96"/>
      <c r="EV625" s="96"/>
      <c r="EW625" s="96"/>
      <c r="EX625" s="96"/>
      <c r="EY625" s="96"/>
      <c r="EZ625" s="96"/>
      <c r="FA625" s="96"/>
      <c r="FB625" s="96"/>
      <c r="FC625" s="96"/>
      <c r="FD625" s="96"/>
      <c r="FE625" s="96"/>
      <c r="FF625" s="96"/>
      <c r="FG625" s="96"/>
      <c r="FH625" s="96"/>
      <c r="FI625" s="96"/>
      <c r="FJ625" s="96"/>
      <c r="FK625" s="96"/>
      <c r="FL625" s="96"/>
      <c r="FM625" s="96"/>
      <c r="FN625" s="96"/>
      <c r="FO625" s="96"/>
      <c r="FP625" s="96"/>
      <c r="FQ625" s="96"/>
      <c r="FR625" s="96"/>
      <c r="FS625" s="96"/>
      <c r="FT625" s="96"/>
      <c r="FU625" s="96"/>
      <c r="FV625" s="96"/>
      <c r="FW625" s="96"/>
      <c r="FX625" s="96"/>
      <c r="FY625" s="96"/>
      <c r="FZ625" s="96"/>
      <c r="GA625" s="96"/>
      <c r="GB625" s="96"/>
      <c r="GC625" s="96"/>
      <c r="GD625" s="96"/>
      <c r="GE625" s="96"/>
      <c r="GF625" s="96"/>
      <c r="GG625" s="96"/>
      <c r="GH625" s="96"/>
      <c r="GI625" s="96"/>
      <c r="GJ625" s="96"/>
      <c r="GK625" s="96"/>
      <c r="GL625" s="96"/>
      <c r="GM625" s="96"/>
      <c r="GN625" s="96"/>
      <c r="GO625" s="96"/>
    </row>
    <row r="626" spans="1:197" ht="12" hidden="1" customHeight="1">
      <c r="A626" s="339">
        <v>47</v>
      </c>
      <c r="B626" s="364" t="s">
        <v>245</v>
      </c>
      <c r="C626" s="341">
        <v>2024</v>
      </c>
      <c r="D626" s="341">
        <v>2026</v>
      </c>
      <c r="E626" s="346" t="s">
        <v>251</v>
      </c>
      <c r="F626" s="354">
        <f>W626</f>
        <v>0</v>
      </c>
      <c r="G626" s="340">
        <v>75495</v>
      </c>
      <c r="H626" s="90">
        <v>6050</v>
      </c>
      <c r="I626" s="61" t="s">
        <v>28</v>
      </c>
      <c r="J626" s="62"/>
      <c r="K626" s="62"/>
      <c r="L626" s="87">
        <v>0</v>
      </c>
      <c r="M626" s="87"/>
      <c r="N626" s="87">
        <v>0</v>
      </c>
      <c r="O626" s="71"/>
      <c r="P626" s="71"/>
      <c r="Q626" s="87">
        <v>0</v>
      </c>
      <c r="R626" s="71"/>
      <c r="S626" s="71"/>
      <c r="T626" s="71"/>
      <c r="U626" s="71"/>
      <c r="V626" s="71"/>
      <c r="W626" s="411">
        <f>SUM(L630:V630)</f>
        <v>0</v>
      </c>
      <c r="X626" s="40"/>
      <c r="Y626" s="96"/>
      <c r="Z626" s="96"/>
      <c r="AA626" s="96"/>
      <c r="AB626" s="96"/>
      <c r="AC626" s="96"/>
      <c r="AD626" s="96"/>
      <c r="AE626" s="96"/>
      <c r="AF626" s="96"/>
      <c r="AG626" s="96"/>
      <c r="AH626" s="96"/>
      <c r="AI626" s="96"/>
      <c r="AJ626" s="96"/>
      <c r="AK626" s="96"/>
      <c r="AL626" s="96"/>
      <c r="AM626" s="96"/>
      <c r="AN626" s="96"/>
      <c r="AO626" s="96"/>
      <c r="AP626" s="96"/>
      <c r="AQ626" s="96"/>
      <c r="AR626" s="96"/>
      <c r="AS626" s="96"/>
      <c r="AT626" s="96"/>
      <c r="AU626" s="96"/>
      <c r="AV626" s="96"/>
      <c r="AW626" s="96"/>
      <c r="AX626" s="96"/>
      <c r="AY626" s="96"/>
      <c r="AZ626" s="96"/>
      <c r="BA626" s="96"/>
      <c r="BB626" s="96"/>
      <c r="BC626" s="96"/>
      <c r="BD626" s="96"/>
      <c r="BE626" s="96"/>
      <c r="BF626" s="96"/>
      <c r="BG626" s="96"/>
      <c r="BH626" s="96"/>
      <c r="BI626" s="96"/>
      <c r="BJ626" s="96"/>
      <c r="BK626" s="96"/>
      <c r="BL626" s="96"/>
      <c r="BM626" s="96"/>
      <c r="BN626" s="96"/>
      <c r="BO626" s="96"/>
      <c r="BP626" s="96"/>
      <c r="BQ626" s="96"/>
      <c r="BR626" s="96"/>
      <c r="BS626" s="96"/>
      <c r="BT626" s="96"/>
      <c r="BU626" s="96"/>
      <c r="BV626" s="96"/>
      <c r="BW626" s="96"/>
      <c r="BX626" s="96"/>
      <c r="BY626" s="96"/>
      <c r="BZ626" s="96"/>
      <c r="CA626" s="96"/>
      <c r="CB626" s="96"/>
      <c r="CC626" s="96"/>
      <c r="CD626" s="96"/>
      <c r="CE626" s="96"/>
      <c r="CF626" s="96"/>
      <c r="CG626" s="96"/>
      <c r="CH626" s="96"/>
      <c r="CI626" s="96"/>
      <c r="CJ626" s="96"/>
      <c r="CK626" s="96"/>
      <c r="CL626" s="96"/>
      <c r="CM626" s="96"/>
      <c r="CN626" s="96"/>
      <c r="CO626" s="96"/>
      <c r="CP626" s="96"/>
      <c r="CQ626" s="96"/>
      <c r="CR626" s="96"/>
      <c r="CS626" s="96"/>
      <c r="CT626" s="96"/>
      <c r="CU626" s="96"/>
      <c r="CV626" s="96"/>
      <c r="CW626" s="96"/>
      <c r="CX626" s="96"/>
      <c r="CY626" s="96"/>
      <c r="CZ626" s="96"/>
      <c r="DA626" s="96"/>
      <c r="DB626" s="96"/>
      <c r="DC626" s="96"/>
      <c r="DD626" s="96"/>
      <c r="DE626" s="96"/>
      <c r="DF626" s="96"/>
      <c r="DG626" s="96"/>
      <c r="DH626" s="96"/>
      <c r="DI626" s="96"/>
      <c r="DJ626" s="96"/>
      <c r="DK626" s="96"/>
      <c r="DL626" s="96"/>
      <c r="DM626" s="96"/>
      <c r="DN626" s="96"/>
      <c r="DO626" s="96"/>
      <c r="DP626" s="96"/>
      <c r="DQ626" s="96"/>
      <c r="DR626" s="96"/>
      <c r="DS626" s="96"/>
      <c r="DT626" s="96"/>
      <c r="DU626" s="96"/>
      <c r="DV626" s="96"/>
      <c r="DW626" s="96"/>
      <c r="DX626" s="96"/>
      <c r="DY626" s="96"/>
      <c r="DZ626" s="96"/>
      <c r="EA626" s="96"/>
      <c r="EB626" s="96"/>
      <c r="EC626" s="96"/>
      <c r="ED626" s="96"/>
      <c r="EE626" s="96"/>
      <c r="EF626" s="96"/>
      <c r="EG626" s="96"/>
      <c r="EH626" s="96"/>
      <c r="EI626" s="96"/>
      <c r="EJ626" s="96"/>
      <c r="EK626" s="96"/>
      <c r="EL626" s="96"/>
      <c r="EM626" s="96"/>
      <c r="EN626" s="96"/>
      <c r="EO626" s="96"/>
      <c r="EP626" s="96"/>
      <c r="EQ626" s="96"/>
      <c r="ER626" s="96"/>
      <c r="ES626" s="96"/>
      <c r="ET626" s="96"/>
      <c r="EU626" s="96"/>
      <c r="EV626" s="96"/>
      <c r="EW626" s="96"/>
      <c r="EX626" s="96"/>
      <c r="EY626" s="96"/>
      <c r="EZ626" s="96"/>
      <c r="FA626" s="96"/>
      <c r="FB626" s="96"/>
      <c r="FC626" s="96"/>
      <c r="FD626" s="96"/>
      <c r="FE626" s="96"/>
      <c r="FF626" s="96"/>
      <c r="FG626" s="96"/>
      <c r="FH626" s="96"/>
      <c r="FI626" s="96"/>
      <c r="FJ626" s="96"/>
      <c r="FK626" s="96"/>
      <c r="FL626" s="96"/>
      <c r="FM626" s="96"/>
      <c r="FN626" s="96"/>
      <c r="FO626" s="96"/>
      <c r="FP626" s="96"/>
      <c r="FQ626" s="96"/>
      <c r="FR626" s="96"/>
      <c r="FS626" s="96"/>
      <c r="FT626" s="96"/>
      <c r="FU626" s="96"/>
      <c r="FV626" s="96"/>
      <c r="FW626" s="96"/>
      <c r="FX626" s="96"/>
      <c r="FY626" s="96"/>
      <c r="FZ626" s="96"/>
      <c r="GA626" s="96"/>
      <c r="GB626" s="96"/>
      <c r="GC626" s="96"/>
      <c r="GD626" s="96"/>
      <c r="GE626" s="96"/>
      <c r="GF626" s="96"/>
      <c r="GG626" s="96"/>
      <c r="GH626" s="96"/>
      <c r="GI626" s="96"/>
      <c r="GJ626" s="96"/>
      <c r="GK626" s="96"/>
      <c r="GL626" s="96"/>
      <c r="GM626" s="96"/>
      <c r="GN626" s="96"/>
      <c r="GO626" s="96"/>
    </row>
    <row r="627" spans="1:197" ht="15.75" hidden="1" customHeight="1">
      <c r="A627" s="339"/>
      <c r="B627" s="364"/>
      <c r="C627" s="341"/>
      <c r="D627" s="341"/>
      <c r="E627" s="346"/>
      <c r="F627" s="354"/>
      <c r="G627" s="340"/>
      <c r="H627" s="90"/>
      <c r="I627" s="61" t="s">
        <v>31</v>
      </c>
      <c r="J627" s="62"/>
      <c r="K627" s="62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411"/>
      <c r="X627" s="40"/>
      <c r="Y627" s="96"/>
      <c r="Z627" s="96"/>
      <c r="AA627" s="96"/>
      <c r="AB627" s="96"/>
      <c r="AC627" s="96"/>
      <c r="AD627" s="96"/>
      <c r="AE627" s="96"/>
      <c r="AF627" s="96"/>
      <c r="AG627" s="96"/>
      <c r="AH627" s="96"/>
      <c r="AI627" s="96"/>
      <c r="AJ627" s="96"/>
      <c r="AK627" s="96"/>
      <c r="AL627" s="96"/>
      <c r="AM627" s="96"/>
      <c r="AN627" s="96"/>
      <c r="AO627" s="96"/>
      <c r="AP627" s="96"/>
      <c r="AQ627" s="96"/>
      <c r="AR627" s="96"/>
      <c r="AS627" s="96"/>
      <c r="AT627" s="96"/>
      <c r="AU627" s="96"/>
      <c r="AV627" s="96"/>
      <c r="AW627" s="96"/>
      <c r="AX627" s="96"/>
      <c r="AY627" s="96"/>
      <c r="AZ627" s="96"/>
      <c r="BA627" s="96"/>
      <c r="BB627" s="96"/>
      <c r="BC627" s="96"/>
      <c r="BD627" s="96"/>
      <c r="BE627" s="96"/>
      <c r="BF627" s="96"/>
      <c r="BG627" s="96"/>
      <c r="BH627" s="96"/>
      <c r="BI627" s="96"/>
      <c r="BJ627" s="96"/>
      <c r="BK627" s="96"/>
      <c r="BL627" s="96"/>
      <c r="BM627" s="96"/>
      <c r="BN627" s="96"/>
      <c r="BO627" s="96"/>
      <c r="BP627" s="96"/>
      <c r="BQ627" s="96"/>
      <c r="BR627" s="96"/>
      <c r="BS627" s="96"/>
      <c r="BT627" s="96"/>
      <c r="BU627" s="96"/>
      <c r="BV627" s="96"/>
      <c r="BW627" s="96"/>
      <c r="BX627" s="96"/>
      <c r="BY627" s="96"/>
      <c r="BZ627" s="96"/>
      <c r="CA627" s="96"/>
      <c r="CB627" s="96"/>
      <c r="CC627" s="96"/>
      <c r="CD627" s="96"/>
      <c r="CE627" s="96"/>
      <c r="CF627" s="96"/>
      <c r="CG627" s="96"/>
      <c r="CH627" s="96"/>
      <c r="CI627" s="96"/>
      <c r="CJ627" s="96"/>
      <c r="CK627" s="96"/>
      <c r="CL627" s="96"/>
      <c r="CM627" s="96"/>
      <c r="CN627" s="96"/>
      <c r="CO627" s="96"/>
      <c r="CP627" s="96"/>
      <c r="CQ627" s="96"/>
      <c r="CR627" s="96"/>
      <c r="CS627" s="96"/>
      <c r="CT627" s="96"/>
      <c r="CU627" s="96"/>
      <c r="CV627" s="96"/>
      <c r="CW627" s="96"/>
      <c r="CX627" s="96"/>
      <c r="CY627" s="96"/>
      <c r="CZ627" s="96"/>
      <c r="DA627" s="96"/>
      <c r="DB627" s="96"/>
      <c r="DC627" s="96"/>
      <c r="DD627" s="96"/>
      <c r="DE627" s="96"/>
      <c r="DF627" s="96"/>
      <c r="DG627" s="96"/>
      <c r="DH627" s="96"/>
      <c r="DI627" s="96"/>
      <c r="DJ627" s="96"/>
      <c r="DK627" s="96"/>
      <c r="DL627" s="96"/>
      <c r="DM627" s="96"/>
      <c r="DN627" s="96"/>
      <c r="DO627" s="96"/>
      <c r="DP627" s="96"/>
      <c r="DQ627" s="96"/>
      <c r="DR627" s="96"/>
      <c r="DS627" s="96"/>
      <c r="DT627" s="96"/>
      <c r="DU627" s="96"/>
      <c r="DV627" s="96"/>
      <c r="DW627" s="96"/>
      <c r="DX627" s="96"/>
      <c r="DY627" s="96"/>
      <c r="DZ627" s="96"/>
      <c r="EA627" s="96"/>
      <c r="EB627" s="96"/>
      <c r="EC627" s="96"/>
      <c r="ED627" s="96"/>
      <c r="EE627" s="96"/>
      <c r="EF627" s="96"/>
      <c r="EG627" s="96"/>
      <c r="EH627" s="96"/>
      <c r="EI627" s="96"/>
      <c r="EJ627" s="96"/>
      <c r="EK627" s="96"/>
      <c r="EL627" s="96"/>
      <c r="EM627" s="96"/>
      <c r="EN627" s="96"/>
      <c r="EO627" s="96"/>
      <c r="EP627" s="96"/>
      <c r="EQ627" s="96"/>
      <c r="ER627" s="96"/>
      <c r="ES627" s="96"/>
      <c r="ET627" s="96"/>
      <c r="EU627" s="96"/>
      <c r="EV627" s="96"/>
      <c r="EW627" s="96"/>
      <c r="EX627" s="96"/>
      <c r="EY627" s="96"/>
      <c r="EZ627" s="96"/>
      <c r="FA627" s="96"/>
      <c r="FB627" s="96"/>
      <c r="FC627" s="96"/>
      <c r="FD627" s="96"/>
      <c r="FE627" s="96"/>
      <c r="FF627" s="96"/>
      <c r="FG627" s="96"/>
      <c r="FH627" s="96"/>
      <c r="FI627" s="96"/>
      <c r="FJ627" s="96"/>
      <c r="FK627" s="96"/>
      <c r="FL627" s="96"/>
      <c r="FM627" s="96"/>
      <c r="FN627" s="96"/>
      <c r="FO627" s="96"/>
      <c r="FP627" s="96"/>
      <c r="FQ627" s="96"/>
      <c r="FR627" s="96"/>
      <c r="FS627" s="96"/>
      <c r="FT627" s="96"/>
      <c r="FU627" s="96"/>
      <c r="FV627" s="96"/>
      <c r="FW627" s="96"/>
      <c r="FX627" s="96"/>
      <c r="FY627" s="96"/>
      <c r="FZ627" s="96"/>
      <c r="GA627" s="96"/>
      <c r="GB627" s="96"/>
      <c r="GC627" s="96"/>
      <c r="GD627" s="96"/>
      <c r="GE627" s="96"/>
      <c r="GF627" s="96"/>
      <c r="GG627" s="96"/>
      <c r="GH627" s="96"/>
      <c r="GI627" s="96"/>
      <c r="GJ627" s="96"/>
      <c r="GK627" s="96"/>
      <c r="GL627" s="96"/>
      <c r="GM627" s="96"/>
      <c r="GN627" s="96"/>
      <c r="GO627" s="96"/>
    </row>
    <row r="628" spans="1:197" ht="8.25" hidden="1" customHeight="1">
      <c r="A628" s="339"/>
      <c r="B628" s="364"/>
      <c r="C628" s="341"/>
      <c r="D628" s="341"/>
      <c r="E628" s="346"/>
      <c r="F628" s="354"/>
      <c r="G628" s="340"/>
      <c r="H628" s="90"/>
      <c r="I628" s="61" t="s">
        <v>30</v>
      </c>
      <c r="J628" s="62"/>
      <c r="K628" s="62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411"/>
      <c r="X628" s="40"/>
      <c r="Y628" s="96"/>
      <c r="Z628" s="96"/>
      <c r="AA628" s="96"/>
      <c r="AB628" s="96"/>
      <c r="AC628" s="96"/>
      <c r="AD628" s="96"/>
      <c r="AE628" s="96"/>
      <c r="AF628" s="96"/>
      <c r="AG628" s="96"/>
      <c r="AH628" s="96"/>
      <c r="AI628" s="96"/>
      <c r="AJ628" s="96"/>
      <c r="AK628" s="96"/>
      <c r="AL628" s="96"/>
      <c r="AM628" s="96"/>
      <c r="AN628" s="96"/>
      <c r="AO628" s="96"/>
      <c r="AP628" s="96"/>
      <c r="AQ628" s="96"/>
      <c r="AR628" s="96"/>
      <c r="AS628" s="96"/>
      <c r="AT628" s="96"/>
      <c r="AU628" s="96"/>
      <c r="AV628" s="96"/>
      <c r="AW628" s="96"/>
      <c r="AX628" s="96"/>
      <c r="AY628" s="96"/>
      <c r="AZ628" s="96"/>
      <c r="BA628" s="96"/>
      <c r="BB628" s="96"/>
      <c r="BC628" s="96"/>
      <c r="BD628" s="96"/>
      <c r="BE628" s="96"/>
      <c r="BF628" s="96"/>
      <c r="BG628" s="96"/>
      <c r="BH628" s="96"/>
      <c r="BI628" s="96"/>
      <c r="BJ628" s="96"/>
      <c r="BK628" s="96"/>
      <c r="BL628" s="96"/>
      <c r="BM628" s="96"/>
      <c r="BN628" s="96"/>
      <c r="BO628" s="96"/>
      <c r="BP628" s="96"/>
      <c r="BQ628" s="96"/>
      <c r="BR628" s="96"/>
      <c r="BS628" s="96"/>
      <c r="BT628" s="96"/>
      <c r="BU628" s="96"/>
      <c r="BV628" s="96"/>
      <c r="BW628" s="96"/>
      <c r="BX628" s="96"/>
      <c r="BY628" s="96"/>
      <c r="BZ628" s="96"/>
      <c r="CA628" s="96"/>
      <c r="CB628" s="96"/>
      <c r="CC628" s="96"/>
      <c r="CD628" s="96"/>
      <c r="CE628" s="96"/>
      <c r="CF628" s="96"/>
      <c r="CG628" s="96"/>
      <c r="CH628" s="96"/>
      <c r="CI628" s="96"/>
      <c r="CJ628" s="96"/>
      <c r="CK628" s="96"/>
      <c r="CL628" s="96"/>
      <c r="CM628" s="96"/>
      <c r="CN628" s="96"/>
      <c r="CO628" s="96"/>
      <c r="CP628" s="96"/>
      <c r="CQ628" s="96"/>
      <c r="CR628" s="96"/>
      <c r="CS628" s="96"/>
      <c r="CT628" s="96"/>
      <c r="CU628" s="96"/>
      <c r="CV628" s="96"/>
      <c r="CW628" s="96"/>
      <c r="CX628" s="96"/>
      <c r="CY628" s="96"/>
      <c r="CZ628" s="96"/>
      <c r="DA628" s="96"/>
      <c r="DB628" s="96"/>
      <c r="DC628" s="96"/>
      <c r="DD628" s="96"/>
      <c r="DE628" s="96"/>
      <c r="DF628" s="96"/>
      <c r="DG628" s="96"/>
      <c r="DH628" s="96"/>
      <c r="DI628" s="96"/>
      <c r="DJ628" s="96"/>
      <c r="DK628" s="96"/>
      <c r="DL628" s="96"/>
      <c r="DM628" s="96"/>
      <c r="DN628" s="96"/>
      <c r="DO628" s="96"/>
      <c r="DP628" s="96"/>
      <c r="DQ628" s="96"/>
      <c r="DR628" s="96"/>
      <c r="DS628" s="96"/>
      <c r="DT628" s="96"/>
      <c r="DU628" s="96"/>
      <c r="DV628" s="96"/>
      <c r="DW628" s="96"/>
      <c r="DX628" s="96"/>
      <c r="DY628" s="96"/>
      <c r="DZ628" s="96"/>
      <c r="EA628" s="96"/>
      <c r="EB628" s="96"/>
      <c r="EC628" s="96"/>
      <c r="ED628" s="96"/>
      <c r="EE628" s="96"/>
      <c r="EF628" s="96"/>
      <c r="EG628" s="96"/>
      <c r="EH628" s="96"/>
      <c r="EI628" s="96"/>
      <c r="EJ628" s="96"/>
      <c r="EK628" s="96"/>
      <c r="EL628" s="96"/>
      <c r="EM628" s="96"/>
      <c r="EN628" s="96"/>
      <c r="EO628" s="96"/>
      <c r="EP628" s="96"/>
      <c r="EQ628" s="96"/>
      <c r="ER628" s="96"/>
      <c r="ES628" s="96"/>
      <c r="ET628" s="96"/>
      <c r="EU628" s="96"/>
      <c r="EV628" s="96"/>
      <c r="EW628" s="96"/>
      <c r="EX628" s="96"/>
      <c r="EY628" s="96"/>
      <c r="EZ628" s="96"/>
      <c r="FA628" s="96"/>
      <c r="FB628" s="96"/>
      <c r="FC628" s="96"/>
      <c r="FD628" s="96"/>
      <c r="FE628" s="96"/>
      <c r="FF628" s="96"/>
      <c r="FG628" s="96"/>
      <c r="FH628" s="96"/>
      <c r="FI628" s="96"/>
      <c r="FJ628" s="96"/>
      <c r="FK628" s="96"/>
      <c r="FL628" s="96"/>
      <c r="FM628" s="96"/>
      <c r="FN628" s="96"/>
      <c r="FO628" s="96"/>
      <c r="FP628" s="96"/>
      <c r="FQ628" s="96"/>
      <c r="FR628" s="96"/>
      <c r="FS628" s="96"/>
      <c r="FT628" s="96"/>
      <c r="FU628" s="96"/>
      <c r="FV628" s="96"/>
      <c r="FW628" s="96"/>
      <c r="FX628" s="96"/>
      <c r="FY628" s="96"/>
      <c r="FZ628" s="96"/>
      <c r="GA628" s="96"/>
      <c r="GB628" s="96"/>
      <c r="GC628" s="96"/>
      <c r="GD628" s="96"/>
      <c r="GE628" s="96"/>
      <c r="GF628" s="96"/>
      <c r="GG628" s="96"/>
      <c r="GH628" s="96"/>
      <c r="GI628" s="96"/>
      <c r="GJ628" s="96"/>
      <c r="GK628" s="96"/>
      <c r="GL628" s="96"/>
      <c r="GM628" s="96"/>
      <c r="GN628" s="96"/>
      <c r="GO628" s="96"/>
    </row>
    <row r="629" spans="1:197" ht="12" hidden="1" customHeight="1">
      <c r="A629" s="339"/>
      <c r="B629" s="364"/>
      <c r="C629" s="341"/>
      <c r="D629" s="341"/>
      <c r="E629" s="346"/>
      <c r="F629" s="354"/>
      <c r="G629" s="340"/>
      <c r="H629" s="90"/>
      <c r="I629" s="61" t="s">
        <v>33</v>
      </c>
      <c r="J629" s="62"/>
      <c r="K629" s="62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411"/>
      <c r="X629" s="40"/>
      <c r="Y629" s="96"/>
      <c r="Z629" s="96"/>
      <c r="AA629" s="96"/>
      <c r="AB629" s="96"/>
      <c r="AC629" s="96"/>
      <c r="AD629" s="96"/>
      <c r="AE629" s="96"/>
      <c r="AF629" s="96"/>
      <c r="AG629" s="96"/>
      <c r="AH629" s="96"/>
      <c r="AI629" s="96"/>
      <c r="AJ629" s="96"/>
      <c r="AK629" s="96"/>
      <c r="AL629" s="96"/>
      <c r="AM629" s="96"/>
      <c r="AN629" s="96"/>
      <c r="AO629" s="96"/>
      <c r="AP629" s="96"/>
      <c r="AQ629" s="96"/>
      <c r="AR629" s="96"/>
      <c r="AS629" s="96"/>
      <c r="AT629" s="96"/>
      <c r="AU629" s="96"/>
      <c r="AV629" s="96"/>
      <c r="AW629" s="96"/>
      <c r="AX629" s="96"/>
      <c r="AY629" s="96"/>
      <c r="AZ629" s="96"/>
      <c r="BA629" s="96"/>
      <c r="BB629" s="96"/>
      <c r="BC629" s="96"/>
      <c r="BD629" s="96"/>
      <c r="BE629" s="96"/>
      <c r="BF629" s="96"/>
      <c r="BG629" s="96"/>
      <c r="BH629" s="96"/>
      <c r="BI629" s="96"/>
      <c r="BJ629" s="96"/>
      <c r="BK629" s="96"/>
      <c r="BL629" s="96"/>
      <c r="BM629" s="96"/>
      <c r="BN629" s="96"/>
      <c r="BO629" s="96"/>
      <c r="BP629" s="96"/>
      <c r="BQ629" s="96"/>
      <c r="BR629" s="96"/>
      <c r="BS629" s="96"/>
      <c r="BT629" s="96"/>
      <c r="BU629" s="96"/>
      <c r="BV629" s="96"/>
      <c r="BW629" s="96"/>
      <c r="BX629" s="96"/>
      <c r="BY629" s="96"/>
      <c r="BZ629" s="96"/>
      <c r="CA629" s="96"/>
      <c r="CB629" s="96"/>
      <c r="CC629" s="96"/>
      <c r="CD629" s="96"/>
      <c r="CE629" s="96"/>
      <c r="CF629" s="96"/>
      <c r="CG629" s="96"/>
      <c r="CH629" s="96"/>
      <c r="CI629" s="96"/>
      <c r="CJ629" s="96"/>
      <c r="CK629" s="96"/>
      <c r="CL629" s="96"/>
      <c r="CM629" s="96"/>
      <c r="CN629" s="96"/>
      <c r="CO629" s="96"/>
      <c r="CP629" s="96"/>
      <c r="CQ629" s="96"/>
      <c r="CR629" s="96"/>
      <c r="CS629" s="96"/>
      <c r="CT629" s="96"/>
      <c r="CU629" s="96"/>
      <c r="CV629" s="96"/>
      <c r="CW629" s="96"/>
      <c r="CX629" s="96"/>
      <c r="CY629" s="96"/>
      <c r="CZ629" s="96"/>
      <c r="DA629" s="96"/>
      <c r="DB629" s="96"/>
      <c r="DC629" s="96"/>
      <c r="DD629" s="96"/>
      <c r="DE629" s="96"/>
      <c r="DF629" s="96"/>
      <c r="DG629" s="96"/>
      <c r="DH629" s="96"/>
      <c r="DI629" s="96"/>
      <c r="DJ629" s="96"/>
      <c r="DK629" s="96"/>
      <c r="DL629" s="96"/>
      <c r="DM629" s="96"/>
      <c r="DN629" s="96"/>
      <c r="DO629" s="96"/>
      <c r="DP629" s="96"/>
      <c r="DQ629" s="96"/>
      <c r="DR629" s="96"/>
      <c r="DS629" s="96"/>
      <c r="DT629" s="96"/>
      <c r="DU629" s="96"/>
      <c r="DV629" s="96"/>
      <c r="DW629" s="96"/>
      <c r="DX629" s="96"/>
      <c r="DY629" s="96"/>
      <c r="DZ629" s="96"/>
      <c r="EA629" s="96"/>
      <c r="EB629" s="96"/>
      <c r="EC629" s="96"/>
      <c r="ED629" s="96"/>
      <c r="EE629" s="96"/>
      <c r="EF629" s="96"/>
      <c r="EG629" s="96"/>
      <c r="EH629" s="96"/>
      <c r="EI629" s="96"/>
      <c r="EJ629" s="96"/>
      <c r="EK629" s="96"/>
      <c r="EL629" s="96"/>
      <c r="EM629" s="96"/>
      <c r="EN629" s="96"/>
      <c r="EO629" s="96"/>
      <c r="EP629" s="96"/>
      <c r="EQ629" s="96"/>
      <c r="ER629" s="96"/>
      <c r="ES629" s="96"/>
      <c r="ET629" s="96"/>
      <c r="EU629" s="96"/>
      <c r="EV629" s="96"/>
      <c r="EW629" s="96"/>
      <c r="EX629" s="96"/>
      <c r="EY629" s="96"/>
      <c r="EZ629" s="96"/>
      <c r="FA629" s="96"/>
      <c r="FB629" s="96"/>
      <c r="FC629" s="96"/>
      <c r="FD629" s="96"/>
      <c r="FE629" s="96"/>
      <c r="FF629" s="96"/>
      <c r="FG629" s="96"/>
      <c r="FH629" s="96"/>
      <c r="FI629" s="96"/>
      <c r="FJ629" s="96"/>
      <c r="FK629" s="96"/>
      <c r="FL629" s="96"/>
      <c r="FM629" s="96"/>
      <c r="FN629" s="96"/>
      <c r="FO629" s="96"/>
      <c r="FP629" s="96"/>
      <c r="FQ629" s="96"/>
      <c r="FR629" s="96"/>
      <c r="FS629" s="96"/>
      <c r="FT629" s="96"/>
      <c r="FU629" s="96"/>
      <c r="FV629" s="96"/>
      <c r="FW629" s="96"/>
      <c r="FX629" s="96"/>
      <c r="FY629" s="96"/>
      <c r="FZ629" s="96"/>
      <c r="GA629" s="96"/>
      <c r="GB629" s="96"/>
      <c r="GC629" s="96"/>
      <c r="GD629" s="96"/>
      <c r="GE629" s="96"/>
      <c r="GF629" s="96"/>
      <c r="GG629" s="96"/>
      <c r="GH629" s="96"/>
      <c r="GI629" s="96"/>
      <c r="GJ629" s="96"/>
      <c r="GK629" s="96"/>
      <c r="GL629" s="96"/>
      <c r="GM629" s="96"/>
      <c r="GN629" s="96"/>
      <c r="GO629" s="96"/>
    </row>
    <row r="630" spans="1:197" ht="12" hidden="1" customHeight="1">
      <c r="A630" s="339"/>
      <c r="B630" s="364"/>
      <c r="C630" s="341"/>
      <c r="D630" s="341"/>
      <c r="E630" s="346"/>
      <c r="F630" s="354"/>
      <c r="G630" s="340"/>
      <c r="H630" s="90"/>
      <c r="I630" s="64" t="s">
        <v>26</v>
      </c>
      <c r="J630" s="65"/>
      <c r="K630" s="65"/>
      <c r="L630" s="65">
        <f>SUM(L626:L629)</f>
        <v>0</v>
      </c>
      <c r="M630" s="65">
        <f>SUM(M626:M629)</f>
        <v>0</v>
      </c>
      <c r="N630" s="65">
        <f t="shared" ref="N630:V630" si="167">SUM(N626:N629)</f>
        <v>0</v>
      </c>
      <c r="O630" s="65">
        <f t="shared" si="167"/>
        <v>0</v>
      </c>
      <c r="P630" s="65">
        <f t="shared" si="167"/>
        <v>0</v>
      </c>
      <c r="Q630" s="65">
        <f t="shared" si="167"/>
        <v>0</v>
      </c>
      <c r="R630" s="65">
        <f t="shared" si="167"/>
        <v>0</v>
      </c>
      <c r="S630" s="65">
        <f t="shared" si="167"/>
        <v>0</v>
      </c>
      <c r="T630" s="65">
        <f t="shared" si="167"/>
        <v>0</v>
      </c>
      <c r="U630" s="65">
        <f t="shared" si="167"/>
        <v>0</v>
      </c>
      <c r="V630" s="65">
        <f t="shared" si="167"/>
        <v>0</v>
      </c>
      <c r="W630" s="411"/>
      <c r="X630" s="40"/>
      <c r="Y630" s="96"/>
      <c r="Z630" s="96"/>
      <c r="AA630" s="96"/>
      <c r="AB630" s="96"/>
      <c r="AC630" s="96"/>
      <c r="AD630" s="96"/>
      <c r="AE630" s="96"/>
      <c r="AF630" s="96"/>
      <c r="AG630" s="96"/>
      <c r="AH630" s="96"/>
      <c r="AI630" s="96"/>
      <c r="AJ630" s="96"/>
      <c r="AK630" s="96"/>
      <c r="AL630" s="96"/>
      <c r="AM630" s="96"/>
      <c r="AN630" s="96"/>
      <c r="AO630" s="96"/>
      <c r="AP630" s="96"/>
      <c r="AQ630" s="96"/>
      <c r="AR630" s="96"/>
      <c r="AS630" s="96"/>
      <c r="AT630" s="96"/>
      <c r="AU630" s="96"/>
      <c r="AV630" s="96"/>
      <c r="AW630" s="96"/>
      <c r="AX630" s="96"/>
      <c r="AY630" s="96"/>
      <c r="AZ630" s="96"/>
      <c r="BA630" s="96"/>
      <c r="BB630" s="96"/>
      <c r="BC630" s="96"/>
      <c r="BD630" s="96"/>
      <c r="BE630" s="96"/>
      <c r="BF630" s="96"/>
      <c r="BG630" s="96"/>
      <c r="BH630" s="96"/>
      <c r="BI630" s="96"/>
      <c r="BJ630" s="96"/>
      <c r="BK630" s="96"/>
      <c r="BL630" s="96"/>
      <c r="BM630" s="96"/>
      <c r="BN630" s="96"/>
      <c r="BO630" s="96"/>
      <c r="BP630" s="96"/>
      <c r="BQ630" s="96"/>
      <c r="BR630" s="96"/>
      <c r="BS630" s="96"/>
      <c r="BT630" s="96"/>
      <c r="BU630" s="96"/>
      <c r="BV630" s="96"/>
      <c r="BW630" s="96"/>
      <c r="BX630" s="96"/>
      <c r="BY630" s="96"/>
      <c r="BZ630" s="96"/>
      <c r="CA630" s="96"/>
      <c r="CB630" s="96"/>
      <c r="CC630" s="96"/>
      <c r="CD630" s="96"/>
      <c r="CE630" s="96"/>
      <c r="CF630" s="96"/>
      <c r="CG630" s="96"/>
      <c r="CH630" s="96"/>
      <c r="CI630" s="96"/>
      <c r="CJ630" s="96"/>
      <c r="CK630" s="96"/>
      <c r="CL630" s="96"/>
      <c r="CM630" s="96"/>
      <c r="CN630" s="96"/>
      <c r="CO630" s="96"/>
      <c r="CP630" s="96"/>
      <c r="CQ630" s="96"/>
      <c r="CR630" s="96"/>
      <c r="CS630" s="96"/>
      <c r="CT630" s="96"/>
      <c r="CU630" s="96"/>
      <c r="CV630" s="96"/>
      <c r="CW630" s="96"/>
      <c r="CX630" s="96"/>
      <c r="CY630" s="96"/>
      <c r="CZ630" s="96"/>
      <c r="DA630" s="96"/>
      <c r="DB630" s="96"/>
      <c r="DC630" s="96"/>
      <c r="DD630" s="96"/>
      <c r="DE630" s="96"/>
      <c r="DF630" s="96"/>
      <c r="DG630" s="96"/>
      <c r="DH630" s="96"/>
      <c r="DI630" s="96"/>
      <c r="DJ630" s="96"/>
      <c r="DK630" s="96"/>
      <c r="DL630" s="96"/>
      <c r="DM630" s="96"/>
      <c r="DN630" s="96"/>
      <c r="DO630" s="96"/>
      <c r="DP630" s="96"/>
      <c r="DQ630" s="96"/>
      <c r="DR630" s="96"/>
      <c r="DS630" s="96"/>
      <c r="DT630" s="96"/>
      <c r="DU630" s="96"/>
      <c r="DV630" s="96"/>
      <c r="DW630" s="96"/>
      <c r="DX630" s="96"/>
      <c r="DY630" s="96"/>
      <c r="DZ630" s="96"/>
      <c r="EA630" s="96"/>
      <c r="EB630" s="96"/>
      <c r="EC630" s="96"/>
      <c r="ED630" s="96"/>
      <c r="EE630" s="96"/>
      <c r="EF630" s="96"/>
      <c r="EG630" s="96"/>
      <c r="EH630" s="96"/>
      <c r="EI630" s="96"/>
      <c r="EJ630" s="96"/>
      <c r="EK630" s="96"/>
      <c r="EL630" s="96"/>
      <c r="EM630" s="96"/>
      <c r="EN630" s="96"/>
      <c r="EO630" s="96"/>
      <c r="EP630" s="96"/>
      <c r="EQ630" s="96"/>
      <c r="ER630" s="96"/>
      <c r="ES630" s="96"/>
      <c r="ET630" s="96"/>
      <c r="EU630" s="96"/>
      <c r="EV630" s="96"/>
      <c r="EW630" s="96"/>
      <c r="EX630" s="96"/>
      <c r="EY630" s="96"/>
      <c r="EZ630" s="96"/>
      <c r="FA630" s="96"/>
      <c r="FB630" s="96"/>
      <c r="FC630" s="96"/>
      <c r="FD630" s="96"/>
      <c r="FE630" s="96"/>
      <c r="FF630" s="96"/>
      <c r="FG630" s="96"/>
      <c r="FH630" s="96"/>
      <c r="FI630" s="96"/>
      <c r="FJ630" s="96"/>
      <c r="FK630" s="96"/>
      <c r="FL630" s="96"/>
      <c r="FM630" s="96"/>
      <c r="FN630" s="96"/>
      <c r="FO630" s="96"/>
      <c r="FP630" s="96"/>
      <c r="FQ630" s="96"/>
      <c r="FR630" s="96"/>
      <c r="FS630" s="96"/>
      <c r="FT630" s="96"/>
      <c r="FU630" s="96"/>
      <c r="FV630" s="96"/>
      <c r="FW630" s="96"/>
      <c r="FX630" s="96"/>
      <c r="FY630" s="96"/>
      <c r="FZ630" s="96"/>
      <c r="GA630" s="96"/>
      <c r="GB630" s="96"/>
      <c r="GC630" s="96"/>
      <c r="GD630" s="96"/>
      <c r="GE630" s="96"/>
      <c r="GF630" s="96"/>
      <c r="GG630" s="96"/>
      <c r="GH630" s="96"/>
      <c r="GI630" s="96"/>
      <c r="GJ630" s="96"/>
      <c r="GK630" s="96"/>
      <c r="GL630" s="96"/>
      <c r="GM630" s="96"/>
      <c r="GN630" s="96"/>
      <c r="GO630" s="96"/>
    </row>
    <row r="631" spans="1:197" ht="12" hidden="1" customHeight="1">
      <c r="A631" s="339">
        <v>47</v>
      </c>
      <c r="B631" s="364" t="s">
        <v>217</v>
      </c>
      <c r="C631" s="373">
        <v>2025</v>
      </c>
      <c r="D631" s="341">
        <v>2026</v>
      </c>
      <c r="E631" s="346" t="s">
        <v>251</v>
      </c>
      <c r="F631" s="354">
        <f>44273+W631+2200-46473</f>
        <v>0</v>
      </c>
      <c r="G631" s="340">
        <v>90026</v>
      </c>
      <c r="H631" s="89">
        <v>6050</v>
      </c>
      <c r="I631" s="60" t="s">
        <v>28</v>
      </c>
      <c r="J631" s="65"/>
      <c r="K631" s="65"/>
      <c r="L631" s="87">
        <v>0</v>
      </c>
      <c r="M631" s="87"/>
      <c r="N631" s="87">
        <v>0</v>
      </c>
      <c r="O631" s="71">
        <v>0</v>
      </c>
      <c r="P631" s="70"/>
      <c r="Q631" s="87"/>
      <c r="R631" s="70"/>
      <c r="S631" s="70"/>
      <c r="T631" s="70"/>
      <c r="U631" s="70"/>
      <c r="V631" s="70"/>
      <c r="W631" s="361">
        <f>SUM(L635:V635)</f>
        <v>0</v>
      </c>
      <c r="X631" s="40"/>
      <c r="Y631" s="96"/>
      <c r="Z631" s="96"/>
      <c r="AA631" s="96"/>
      <c r="AB631" s="96"/>
      <c r="AC631" s="96"/>
      <c r="AD631" s="96"/>
      <c r="AE631" s="96"/>
      <c r="AF631" s="96"/>
      <c r="AG631" s="96"/>
      <c r="AH631" s="96"/>
      <c r="AI631" s="96"/>
      <c r="AJ631" s="96"/>
      <c r="AK631" s="96"/>
      <c r="AL631" s="96"/>
      <c r="AM631" s="96"/>
      <c r="AN631" s="96"/>
      <c r="AO631" s="96"/>
      <c r="AP631" s="96"/>
      <c r="AQ631" s="96"/>
      <c r="AR631" s="96"/>
      <c r="AS631" s="96"/>
      <c r="AT631" s="96"/>
      <c r="AU631" s="96"/>
      <c r="AV631" s="96"/>
      <c r="AW631" s="96"/>
      <c r="AX631" s="96"/>
      <c r="AY631" s="96"/>
      <c r="AZ631" s="96"/>
      <c r="BA631" s="96"/>
      <c r="BB631" s="96"/>
      <c r="BC631" s="96"/>
      <c r="BD631" s="96"/>
      <c r="BE631" s="96"/>
      <c r="BF631" s="96"/>
      <c r="BG631" s="96"/>
      <c r="BH631" s="96"/>
      <c r="BI631" s="96"/>
      <c r="BJ631" s="96"/>
      <c r="BK631" s="96"/>
      <c r="BL631" s="96"/>
      <c r="BM631" s="96"/>
      <c r="BN631" s="96"/>
      <c r="BO631" s="96"/>
      <c r="BP631" s="96"/>
      <c r="BQ631" s="96"/>
      <c r="BR631" s="96"/>
      <c r="BS631" s="96"/>
      <c r="BT631" s="96"/>
      <c r="BU631" s="96"/>
      <c r="BV631" s="96"/>
      <c r="BW631" s="96"/>
      <c r="BX631" s="96"/>
      <c r="BY631" s="96"/>
      <c r="BZ631" s="96"/>
      <c r="CA631" s="96"/>
      <c r="CB631" s="96"/>
      <c r="CC631" s="96"/>
      <c r="CD631" s="96"/>
      <c r="CE631" s="96"/>
      <c r="CF631" s="96"/>
      <c r="CG631" s="96"/>
      <c r="CH631" s="96"/>
      <c r="CI631" s="96"/>
      <c r="CJ631" s="96"/>
      <c r="CK631" s="96"/>
      <c r="CL631" s="96"/>
      <c r="CM631" s="96"/>
      <c r="CN631" s="96"/>
      <c r="CO631" s="96"/>
      <c r="CP631" s="96"/>
      <c r="CQ631" s="96"/>
      <c r="CR631" s="96"/>
      <c r="CS631" s="96"/>
      <c r="CT631" s="96"/>
      <c r="CU631" s="96"/>
      <c r="CV631" s="96"/>
      <c r="CW631" s="96"/>
      <c r="CX631" s="96"/>
      <c r="CY631" s="96"/>
      <c r="CZ631" s="96"/>
      <c r="DA631" s="96"/>
      <c r="DB631" s="96"/>
      <c r="DC631" s="96"/>
      <c r="DD631" s="96"/>
      <c r="DE631" s="96"/>
      <c r="DF631" s="96"/>
      <c r="DG631" s="96"/>
      <c r="DH631" s="96"/>
      <c r="DI631" s="96"/>
      <c r="DJ631" s="96"/>
      <c r="DK631" s="96"/>
      <c r="DL631" s="96"/>
      <c r="DM631" s="96"/>
      <c r="DN631" s="96"/>
      <c r="DO631" s="96"/>
      <c r="DP631" s="96"/>
      <c r="DQ631" s="96"/>
      <c r="DR631" s="96"/>
      <c r="DS631" s="96"/>
      <c r="DT631" s="96"/>
      <c r="DU631" s="96"/>
      <c r="DV631" s="96"/>
      <c r="DW631" s="96"/>
      <c r="DX631" s="96"/>
      <c r="DY631" s="96"/>
      <c r="DZ631" s="96"/>
      <c r="EA631" s="96"/>
      <c r="EB631" s="96"/>
      <c r="EC631" s="96"/>
      <c r="ED631" s="96"/>
      <c r="EE631" s="96"/>
      <c r="EF631" s="96"/>
      <c r="EG631" s="96"/>
      <c r="EH631" s="96"/>
      <c r="EI631" s="96"/>
      <c r="EJ631" s="96"/>
      <c r="EK631" s="96"/>
      <c r="EL631" s="96"/>
      <c r="EM631" s="96"/>
      <c r="EN631" s="96"/>
      <c r="EO631" s="96"/>
      <c r="EP631" s="96"/>
      <c r="EQ631" s="96"/>
      <c r="ER631" s="96"/>
      <c r="ES631" s="96"/>
      <c r="ET631" s="96"/>
      <c r="EU631" s="96"/>
      <c r="EV631" s="96"/>
      <c r="EW631" s="96"/>
      <c r="EX631" s="96"/>
      <c r="EY631" s="96"/>
      <c r="EZ631" s="96"/>
      <c r="FA631" s="96"/>
      <c r="FB631" s="96"/>
      <c r="FC631" s="96"/>
      <c r="FD631" s="96"/>
      <c r="FE631" s="96"/>
      <c r="FF631" s="96"/>
      <c r="FG631" s="96"/>
      <c r="FH631" s="96"/>
      <c r="FI631" s="96"/>
      <c r="FJ631" s="96"/>
      <c r="FK631" s="96"/>
      <c r="FL631" s="96"/>
      <c r="FM631" s="96"/>
      <c r="FN631" s="96"/>
      <c r="FO631" s="96"/>
      <c r="FP631" s="96"/>
      <c r="FQ631" s="96"/>
      <c r="FR631" s="96"/>
      <c r="FS631" s="96"/>
      <c r="FT631" s="96"/>
      <c r="FU631" s="96"/>
      <c r="FV631" s="96"/>
      <c r="FW631" s="96"/>
      <c r="FX631" s="96"/>
      <c r="FY631" s="96"/>
      <c r="FZ631" s="96"/>
      <c r="GA631" s="96"/>
      <c r="GB631" s="96"/>
      <c r="GC631" s="96"/>
      <c r="GD631" s="96"/>
      <c r="GE631" s="96"/>
      <c r="GF631" s="96"/>
      <c r="GG631" s="96"/>
      <c r="GH631" s="96"/>
      <c r="GI631" s="96"/>
      <c r="GJ631" s="96"/>
      <c r="GK631" s="96"/>
      <c r="GL631" s="96"/>
      <c r="GM631" s="96"/>
      <c r="GN631" s="96"/>
      <c r="GO631" s="96"/>
    </row>
    <row r="632" spans="1:197" ht="12" hidden="1" customHeight="1">
      <c r="A632" s="339"/>
      <c r="B632" s="364"/>
      <c r="C632" s="373"/>
      <c r="D632" s="341"/>
      <c r="E632" s="346"/>
      <c r="F632" s="354"/>
      <c r="G632" s="340"/>
      <c r="H632" s="89"/>
      <c r="I632" s="60" t="s">
        <v>31</v>
      </c>
      <c r="J632" s="65"/>
      <c r="K632" s="65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361"/>
      <c r="X632" s="40"/>
      <c r="Y632" s="96"/>
      <c r="Z632" s="96"/>
      <c r="AA632" s="96"/>
      <c r="AB632" s="96"/>
      <c r="AC632" s="96"/>
      <c r="AD632" s="96"/>
      <c r="AE632" s="96"/>
      <c r="AF632" s="96"/>
      <c r="AG632" s="96"/>
      <c r="AH632" s="96"/>
      <c r="AI632" s="96"/>
      <c r="AJ632" s="96"/>
      <c r="AK632" s="96"/>
      <c r="AL632" s="96"/>
      <c r="AM632" s="96"/>
      <c r="AN632" s="96"/>
      <c r="AO632" s="96"/>
      <c r="AP632" s="96"/>
      <c r="AQ632" s="96"/>
      <c r="AR632" s="96"/>
      <c r="AS632" s="96"/>
      <c r="AT632" s="96"/>
      <c r="AU632" s="96"/>
      <c r="AV632" s="96"/>
      <c r="AW632" s="96"/>
      <c r="AX632" s="96"/>
      <c r="AY632" s="96"/>
      <c r="AZ632" s="96"/>
      <c r="BA632" s="96"/>
      <c r="BB632" s="96"/>
      <c r="BC632" s="96"/>
      <c r="BD632" s="96"/>
      <c r="BE632" s="96"/>
      <c r="BF632" s="96"/>
      <c r="BG632" s="96"/>
      <c r="BH632" s="96"/>
      <c r="BI632" s="96"/>
      <c r="BJ632" s="96"/>
      <c r="BK632" s="96"/>
      <c r="BL632" s="96"/>
      <c r="BM632" s="96"/>
      <c r="BN632" s="96"/>
      <c r="BO632" s="96"/>
      <c r="BP632" s="96"/>
      <c r="BQ632" s="96"/>
      <c r="BR632" s="96"/>
      <c r="BS632" s="96"/>
      <c r="BT632" s="96"/>
      <c r="BU632" s="96"/>
      <c r="BV632" s="96"/>
      <c r="BW632" s="96"/>
      <c r="BX632" s="96"/>
      <c r="BY632" s="96"/>
      <c r="BZ632" s="96"/>
      <c r="CA632" s="96"/>
      <c r="CB632" s="96"/>
      <c r="CC632" s="96"/>
      <c r="CD632" s="96"/>
      <c r="CE632" s="96"/>
      <c r="CF632" s="96"/>
      <c r="CG632" s="96"/>
      <c r="CH632" s="96"/>
      <c r="CI632" s="96"/>
      <c r="CJ632" s="96"/>
      <c r="CK632" s="96"/>
      <c r="CL632" s="96"/>
      <c r="CM632" s="96"/>
      <c r="CN632" s="96"/>
      <c r="CO632" s="96"/>
      <c r="CP632" s="96"/>
      <c r="CQ632" s="96"/>
      <c r="CR632" s="96"/>
      <c r="CS632" s="96"/>
      <c r="CT632" s="96"/>
      <c r="CU632" s="96"/>
      <c r="CV632" s="96"/>
      <c r="CW632" s="96"/>
      <c r="CX632" s="96"/>
      <c r="CY632" s="96"/>
      <c r="CZ632" s="96"/>
      <c r="DA632" s="96"/>
      <c r="DB632" s="96"/>
      <c r="DC632" s="96"/>
      <c r="DD632" s="96"/>
      <c r="DE632" s="96"/>
      <c r="DF632" s="96"/>
      <c r="DG632" s="96"/>
      <c r="DH632" s="96"/>
      <c r="DI632" s="96"/>
      <c r="DJ632" s="96"/>
      <c r="DK632" s="96"/>
      <c r="DL632" s="96"/>
      <c r="DM632" s="96"/>
      <c r="DN632" s="96"/>
      <c r="DO632" s="96"/>
      <c r="DP632" s="96"/>
      <c r="DQ632" s="96"/>
      <c r="DR632" s="96"/>
      <c r="DS632" s="96"/>
      <c r="DT632" s="96"/>
      <c r="DU632" s="96"/>
      <c r="DV632" s="96"/>
      <c r="DW632" s="96"/>
      <c r="DX632" s="96"/>
      <c r="DY632" s="96"/>
      <c r="DZ632" s="96"/>
      <c r="EA632" s="96"/>
      <c r="EB632" s="96"/>
      <c r="EC632" s="96"/>
      <c r="ED632" s="96"/>
      <c r="EE632" s="96"/>
      <c r="EF632" s="96"/>
      <c r="EG632" s="96"/>
      <c r="EH632" s="96"/>
      <c r="EI632" s="96"/>
      <c r="EJ632" s="96"/>
      <c r="EK632" s="96"/>
      <c r="EL632" s="96"/>
      <c r="EM632" s="96"/>
      <c r="EN632" s="96"/>
      <c r="EO632" s="96"/>
      <c r="EP632" s="96"/>
      <c r="EQ632" s="96"/>
      <c r="ER632" s="96"/>
      <c r="ES632" s="96"/>
      <c r="ET632" s="96"/>
      <c r="EU632" s="96"/>
      <c r="EV632" s="96"/>
      <c r="EW632" s="96"/>
      <c r="EX632" s="96"/>
      <c r="EY632" s="96"/>
      <c r="EZ632" s="96"/>
      <c r="FA632" s="96"/>
      <c r="FB632" s="96"/>
      <c r="FC632" s="96"/>
      <c r="FD632" s="96"/>
      <c r="FE632" s="96"/>
      <c r="FF632" s="96"/>
      <c r="FG632" s="96"/>
      <c r="FH632" s="96"/>
      <c r="FI632" s="96"/>
      <c r="FJ632" s="96"/>
      <c r="FK632" s="96"/>
      <c r="FL632" s="96"/>
      <c r="FM632" s="96"/>
      <c r="FN632" s="96"/>
      <c r="FO632" s="96"/>
      <c r="FP632" s="96"/>
      <c r="FQ632" s="96"/>
      <c r="FR632" s="96"/>
      <c r="FS632" s="96"/>
      <c r="FT632" s="96"/>
      <c r="FU632" s="96"/>
      <c r="FV632" s="96"/>
      <c r="FW632" s="96"/>
      <c r="FX632" s="96"/>
      <c r="FY632" s="96"/>
      <c r="FZ632" s="96"/>
      <c r="GA632" s="96"/>
      <c r="GB632" s="96"/>
      <c r="GC632" s="96"/>
      <c r="GD632" s="96"/>
      <c r="GE632" s="96"/>
      <c r="GF632" s="96"/>
      <c r="GG632" s="96"/>
      <c r="GH632" s="96"/>
      <c r="GI632" s="96"/>
      <c r="GJ632" s="96"/>
      <c r="GK632" s="96"/>
      <c r="GL632" s="96"/>
      <c r="GM632" s="96"/>
      <c r="GN632" s="96"/>
      <c r="GO632" s="96"/>
    </row>
    <row r="633" spans="1:197" ht="12" hidden="1" customHeight="1">
      <c r="A633" s="339"/>
      <c r="B633" s="364"/>
      <c r="C633" s="373"/>
      <c r="D633" s="341"/>
      <c r="E633" s="346"/>
      <c r="F633" s="354"/>
      <c r="G633" s="340"/>
      <c r="H633" s="89"/>
      <c r="I633" s="60" t="s">
        <v>30</v>
      </c>
      <c r="J633" s="65"/>
      <c r="K633" s="65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361"/>
      <c r="X633" s="40"/>
      <c r="Y633" s="96"/>
      <c r="Z633" s="96"/>
      <c r="AA633" s="96"/>
      <c r="AB633" s="96"/>
      <c r="AC633" s="96"/>
      <c r="AD633" s="96"/>
      <c r="AE633" s="96"/>
      <c r="AF633" s="96"/>
      <c r="AG633" s="96"/>
      <c r="AH633" s="96"/>
      <c r="AI633" s="96"/>
      <c r="AJ633" s="96"/>
      <c r="AK633" s="96"/>
      <c r="AL633" s="96"/>
      <c r="AM633" s="96"/>
      <c r="AN633" s="96"/>
      <c r="AO633" s="96"/>
      <c r="AP633" s="96"/>
      <c r="AQ633" s="96"/>
      <c r="AR633" s="96"/>
      <c r="AS633" s="96"/>
      <c r="AT633" s="96"/>
      <c r="AU633" s="96"/>
      <c r="AV633" s="96"/>
      <c r="AW633" s="96"/>
      <c r="AX633" s="96"/>
      <c r="AY633" s="96"/>
      <c r="AZ633" s="96"/>
      <c r="BA633" s="96"/>
      <c r="BB633" s="96"/>
      <c r="BC633" s="96"/>
      <c r="BD633" s="96"/>
      <c r="BE633" s="96"/>
      <c r="BF633" s="96"/>
      <c r="BG633" s="96"/>
      <c r="BH633" s="96"/>
      <c r="BI633" s="96"/>
      <c r="BJ633" s="96"/>
      <c r="BK633" s="96"/>
      <c r="BL633" s="96"/>
      <c r="BM633" s="96"/>
      <c r="BN633" s="96"/>
      <c r="BO633" s="96"/>
      <c r="BP633" s="96"/>
      <c r="BQ633" s="96"/>
      <c r="BR633" s="96"/>
      <c r="BS633" s="96"/>
      <c r="BT633" s="96"/>
      <c r="BU633" s="96"/>
      <c r="BV633" s="96"/>
      <c r="BW633" s="96"/>
      <c r="BX633" s="96"/>
      <c r="BY633" s="96"/>
      <c r="BZ633" s="96"/>
      <c r="CA633" s="96"/>
      <c r="CB633" s="96"/>
      <c r="CC633" s="96"/>
      <c r="CD633" s="96"/>
      <c r="CE633" s="96"/>
      <c r="CF633" s="96"/>
      <c r="CG633" s="96"/>
      <c r="CH633" s="96"/>
      <c r="CI633" s="96"/>
      <c r="CJ633" s="96"/>
      <c r="CK633" s="96"/>
      <c r="CL633" s="96"/>
      <c r="CM633" s="96"/>
      <c r="CN633" s="96"/>
      <c r="CO633" s="96"/>
      <c r="CP633" s="96"/>
      <c r="CQ633" s="96"/>
      <c r="CR633" s="96"/>
      <c r="CS633" s="96"/>
      <c r="CT633" s="96"/>
      <c r="CU633" s="96"/>
      <c r="CV633" s="96"/>
      <c r="CW633" s="96"/>
      <c r="CX633" s="96"/>
      <c r="CY633" s="96"/>
      <c r="CZ633" s="96"/>
      <c r="DA633" s="96"/>
      <c r="DB633" s="96"/>
      <c r="DC633" s="96"/>
      <c r="DD633" s="96"/>
      <c r="DE633" s="96"/>
      <c r="DF633" s="96"/>
      <c r="DG633" s="96"/>
      <c r="DH633" s="96"/>
      <c r="DI633" s="96"/>
      <c r="DJ633" s="96"/>
      <c r="DK633" s="96"/>
      <c r="DL633" s="96"/>
      <c r="DM633" s="96"/>
      <c r="DN633" s="96"/>
      <c r="DO633" s="96"/>
      <c r="DP633" s="96"/>
      <c r="DQ633" s="96"/>
      <c r="DR633" s="96"/>
      <c r="DS633" s="96"/>
      <c r="DT633" s="96"/>
      <c r="DU633" s="96"/>
      <c r="DV633" s="96"/>
      <c r="DW633" s="96"/>
      <c r="DX633" s="96"/>
      <c r="DY633" s="96"/>
      <c r="DZ633" s="96"/>
      <c r="EA633" s="96"/>
      <c r="EB633" s="96"/>
      <c r="EC633" s="96"/>
      <c r="ED633" s="96"/>
      <c r="EE633" s="96"/>
      <c r="EF633" s="96"/>
      <c r="EG633" s="96"/>
      <c r="EH633" s="96"/>
      <c r="EI633" s="96"/>
      <c r="EJ633" s="96"/>
      <c r="EK633" s="96"/>
      <c r="EL633" s="96"/>
      <c r="EM633" s="96"/>
      <c r="EN633" s="96"/>
      <c r="EO633" s="96"/>
      <c r="EP633" s="96"/>
      <c r="EQ633" s="96"/>
      <c r="ER633" s="96"/>
      <c r="ES633" s="96"/>
      <c r="ET633" s="96"/>
      <c r="EU633" s="96"/>
      <c r="EV633" s="96"/>
      <c r="EW633" s="96"/>
      <c r="EX633" s="96"/>
      <c r="EY633" s="96"/>
      <c r="EZ633" s="96"/>
      <c r="FA633" s="96"/>
      <c r="FB633" s="96"/>
      <c r="FC633" s="96"/>
      <c r="FD633" s="96"/>
      <c r="FE633" s="96"/>
      <c r="FF633" s="96"/>
      <c r="FG633" s="96"/>
      <c r="FH633" s="96"/>
      <c r="FI633" s="96"/>
      <c r="FJ633" s="96"/>
      <c r="FK633" s="96"/>
      <c r="FL633" s="96"/>
      <c r="FM633" s="96"/>
      <c r="FN633" s="96"/>
      <c r="FO633" s="96"/>
      <c r="FP633" s="96"/>
      <c r="FQ633" s="96"/>
      <c r="FR633" s="96"/>
      <c r="FS633" s="96"/>
      <c r="FT633" s="96"/>
      <c r="FU633" s="96"/>
      <c r="FV633" s="96"/>
      <c r="FW633" s="96"/>
      <c r="FX633" s="96"/>
      <c r="FY633" s="96"/>
      <c r="FZ633" s="96"/>
      <c r="GA633" s="96"/>
      <c r="GB633" s="96"/>
      <c r="GC633" s="96"/>
      <c r="GD633" s="96"/>
      <c r="GE633" s="96"/>
      <c r="GF633" s="96"/>
      <c r="GG633" s="96"/>
      <c r="GH633" s="96"/>
      <c r="GI633" s="96"/>
      <c r="GJ633" s="96"/>
      <c r="GK633" s="96"/>
      <c r="GL633" s="96"/>
      <c r="GM633" s="96"/>
      <c r="GN633" s="96"/>
      <c r="GO633" s="96"/>
    </row>
    <row r="634" spans="1:197" ht="12" hidden="1" customHeight="1">
      <c r="A634" s="339"/>
      <c r="B634" s="364"/>
      <c r="C634" s="373"/>
      <c r="D634" s="341"/>
      <c r="E634" s="346"/>
      <c r="F634" s="354"/>
      <c r="G634" s="340"/>
      <c r="H634" s="89"/>
      <c r="I634" s="60" t="s">
        <v>33</v>
      </c>
      <c r="J634" s="65"/>
      <c r="K634" s="65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361"/>
      <c r="X634" s="40"/>
      <c r="Y634" s="96"/>
      <c r="Z634" s="96"/>
      <c r="AA634" s="96"/>
      <c r="AB634" s="96"/>
      <c r="AC634" s="96"/>
      <c r="AD634" s="96"/>
      <c r="AE634" s="96"/>
      <c r="AF634" s="96"/>
      <c r="AG634" s="96"/>
      <c r="AH634" s="96"/>
      <c r="AI634" s="96"/>
      <c r="AJ634" s="96"/>
      <c r="AK634" s="96"/>
      <c r="AL634" s="96"/>
      <c r="AM634" s="96"/>
      <c r="AN634" s="96"/>
      <c r="AO634" s="96"/>
      <c r="AP634" s="96"/>
      <c r="AQ634" s="96"/>
      <c r="AR634" s="96"/>
      <c r="AS634" s="96"/>
      <c r="AT634" s="96"/>
      <c r="AU634" s="96"/>
      <c r="AV634" s="96"/>
      <c r="AW634" s="96"/>
      <c r="AX634" s="96"/>
      <c r="AY634" s="96"/>
      <c r="AZ634" s="96"/>
      <c r="BA634" s="96"/>
      <c r="BB634" s="96"/>
      <c r="BC634" s="96"/>
      <c r="BD634" s="96"/>
      <c r="BE634" s="96"/>
      <c r="BF634" s="96"/>
      <c r="BG634" s="96"/>
      <c r="BH634" s="96"/>
      <c r="BI634" s="96"/>
      <c r="BJ634" s="96"/>
      <c r="BK634" s="96"/>
      <c r="BL634" s="96"/>
      <c r="BM634" s="96"/>
      <c r="BN634" s="96"/>
      <c r="BO634" s="96"/>
      <c r="BP634" s="96"/>
      <c r="BQ634" s="96"/>
      <c r="BR634" s="96"/>
      <c r="BS634" s="96"/>
      <c r="BT634" s="96"/>
      <c r="BU634" s="96"/>
      <c r="BV634" s="96"/>
      <c r="BW634" s="96"/>
      <c r="BX634" s="96"/>
      <c r="BY634" s="96"/>
      <c r="BZ634" s="96"/>
      <c r="CA634" s="96"/>
      <c r="CB634" s="96"/>
      <c r="CC634" s="96"/>
      <c r="CD634" s="96"/>
      <c r="CE634" s="96"/>
      <c r="CF634" s="96"/>
      <c r="CG634" s="96"/>
      <c r="CH634" s="96"/>
      <c r="CI634" s="96"/>
      <c r="CJ634" s="96"/>
      <c r="CK634" s="96"/>
      <c r="CL634" s="96"/>
      <c r="CM634" s="96"/>
      <c r="CN634" s="96"/>
      <c r="CO634" s="96"/>
      <c r="CP634" s="96"/>
      <c r="CQ634" s="96"/>
      <c r="CR634" s="96"/>
      <c r="CS634" s="96"/>
      <c r="CT634" s="96"/>
      <c r="CU634" s="96"/>
      <c r="CV634" s="96"/>
      <c r="CW634" s="96"/>
      <c r="CX634" s="96"/>
      <c r="CY634" s="96"/>
      <c r="CZ634" s="96"/>
      <c r="DA634" s="96"/>
      <c r="DB634" s="96"/>
      <c r="DC634" s="96"/>
      <c r="DD634" s="96"/>
      <c r="DE634" s="96"/>
      <c r="DF634" s="96"/>
      <c r="DG634" s="96"/>
      <c r="DH634" s="96"/>
      <c r="DI634" s="96"/>
      <c r="DJ634" s="96"/>
      <c r="DK634" s="96"/>
      <c r="DL634" s="96"/>
      <c r="DM634" s="96"/>
      <c r="DN634" s="96"/>
      <c r="DO634" s="96"/>
      <c r="DP634" s="96"/>
      <c r="DQ634" s="96"/>
      <c r="DR634" s="96"/>
      <c r="DS634" s="96"/>
      <c r="DT634" s="96"/>
      <c r="DU634" s="96"/>
      <c r="DV634" s="96"/>
      <c r="DW634" s="96"/>
      <c r="DX634" s="96"/>
      <c r="DY634" s="96"/>
      <c r="DZ634" s="96"/>
      <c r="EA634" s="96"/>
      <c r="EB634" s="96"/>
      <c r="EC634" s="96"/>
      <c r="ED634" s="96"/>
      <c r="EE634" s="96"/>
      <c r="EF634" s="96"/>
      <c r="EG634" s="96"/>
      <c r="EH634" s="96"/>
      <c r="EI634" s="96"/>
      <c r="EJ634" s="96"/>
      <c r="EK634" s="96"/>
      <c r="EL634" s="96"/>
      <c r="EM634" s="96"/>
      <c r="EN634" s="96"/>
      <c r="EO634" s="96"/>
      <c r="EP634" s="96"/>
      <c r="EQ634" s="96"/>
      <c r="ER634" s="96"/>
      <c r="ES634" s="96"/>
      <c r="ET634" s="96"/>
      <c r="EU634" s="96"/>
      <c r="EV634" s="96"/>
      <c r="EW634" s="96"/>
      <c r="EX634" s="96"/>
      <c r="EY634" s="96"/>
      <c r="EZ634" s="96"/>
      <c r="FA634" s="96"/>
      <c r="FB634" s="96"/>
      <c r="FC634" s="96"/>
      <c r="FD634" s="96"/>
      <c r="FE634" s="96"/>
      <c r="FF634" s="96"/>
      <c r="FG634" s="96"/>
      <c r="FH634" s="96"/>
      <c r="FI634" s="96"/>
      <c r="FJ634" s="96"/>
      <c r="FK634" s="96"/>
      <c r="FL634" s="96"/>
      <c r="FM634" s="96"/>
      <c r="FN634" s="96"/>
      <c r="FO634" s="96"/>
      <c r="FP634" s="96"/>
      <c r="FQ634" s="96"/>
      <c r="FR634" s="96"/>
      <c r="FS634" s="96"/>
      <c r="FT634" s="96"/>
      <c r="FU634" s="96"/>
      <c r="FV634" s="96"/>
      <c r="FW634" s="96"/>
      <c r="FX634" s="96"/>
      <c r="FY634" s="96"/>
      <c r="FZ634" s="96"/>
      <c r="GA634" s="96"/>
      <c r="GB634" s="96"/>
      <c r="GC634" s="96"/>
      <c r="GD634" s="96"/>
      <c r="GE634" s="96"/>
      <c r="GF634" s="96"/>
      <c r="GG634" s="96"/>
      <c r="GH634" s="96"/>
      <c r="GI634" s="96"/>
      <c r="GJ634" s="96"/>
      <c r="GK634" s="96"/>
      <c r="GL634" s="96"/>
      <c r="GM634" s="96"/>
      <c r="GN634" s="96"/>
      <c r="GO634" s="96"/>
    </row>
    <row r="635" spans="1:197" ht="9.75" hidden="1" customHeight="1">
      <c r="A635" s="339"/>
      <c r="B635" s="364"/>
      <c r="C635" s="373"/>
      <c r="D635" s="341"/>
      <c r="E635" s="346"/>
      <c r="F635" s="354"/>
      <c r="G635" s="340"/>
      <c r="H635" s="89"/>
      <c r="I635" s="72" t="s">
        <v>26</v>
      </c>
      <c r="J635" s="65"/>
      <c r="K635" s="65"/>
      <c r="L635" s="65">
        <f>SUM(L631:L634)</f>
        <v>0</v>
      </c>
      <c r="M635" s="66">
        <f>SUM(M631:M634)</f>
        <v>0</v>
      </c>
      <c r="N635" s="66">
        <f t="shared" ref="N635:V635" si="168">SUM(N631:N634)</f>
        <v>0</v>
      </c>
      <c r="O635" s="66">
        <f t="shared" si="168"/>
        <v>0</v>
      </c>
      <c r="P635" s="66">
        <f t="shared" si="168"/>
        <v>0</v>
      </c>
      <c r="Q635" s="66">
        <f t="shared" si="168"/>
        <v>0</v>
      </c>
      <c r="R635" s="66">
        <f t="shared" si="168"/>
        <v>0</v>
      </c>
      <c r="S635" s="66">
        <f t="shared" si="168"/>
        <v>0</v>
      </c>
      <c r="T635" s="66">
        <f t="shared" si="168"/>
        <v>0</v>
      </c>
      <c r="U635" s="66">
        <f t="shared" si="168"/>
        <v>0</v>
      </c>
      <c r="V635" s="66">
        <f t="shared" si="168"/>
        <v>0</v>
      </c>
      <c r="W635" s="361"/>
      <c r="X635" s="40"/>
      <c r="Y635" s="96"/>
      <c r="Z635" s="96"/>
      <c r="AA635" s="96"/>
      <c r="AB635" s="96"/>
      <c r="AC635" s="96"/>
      <c r="AD635" s="96"/>
      <c r="AE635" s="96"/>
      <c r="AF635" s="96"/>
      <c r="AG635" s="96"/>
      <c r="AH635" s="96"/>
      <c r="AI635" s="96"/>
      <c r="AJ635" s="96"/>
      <c r="AK635" s="96"/>
      <c r="AL635" s="96"/>
      <c r="AM635" s="96"/>
      <c r="AN635" s="96"/>
      <c r="AO635" s="96"/>
      <c r="AP635" s="96"/>
      <c r="AQ635" s="96"/>
      <c r="AR635" s="96"/>
      <c r="AS635" s="96"/>
      <c r="AT635" s="96"/>
      <c r="AU635" s="96"/>
      <c r="AV635" s="96"/>
      <c r="AW635" s="96"/>
      <c r="AX635" s="96"/>
      <c r="AY635" s="96"/>
      <c r="AZ635" s="96"/>
      <c r="BA635" s="96"/>
      <c r="BB635" s="96"/>
      <c r="BC635" s="96"/>
      <c r="BD635" s="96"/>
      <c r="BE635" s="96"/>
      <c r="BF635" s="96"/>
      <c r="BG635" s="96"/>
      <c r="BH635" s="96"/>
      <c r="BI635" s="96"/>
      <c r="BJ635" s="96"/>
      <c r="BK635" s="96"/>
      <c r="BL635" s="96"/>
      <c r="BM635" s="96"/>
      <c r="BN635" s="96"/>
      <c r="BO635" s="96"/>
      <c r="BP635" s="96"/>
      <c r="BQ635" s="96"/>
      <c r="BR635" s="96"/>
      <c r="BS635" s="96"/>
      <c r="BT635" s="96"/>
      <c r="BU635" s="96"/>
      <c r="BV635" s="96"/>
      <c r="BW635" s="96"/>
      <c r="BX635" s="96"/>
      <c r="BY635" s="96"/>
      <c r="BZ635" s="96"/>
      <c r="CA635" s="96"/>
      <c r="CB635" s="96"/>
      <c r="CC635" s="96"/>
      <c r="CD635" s="96"/>
      <c r="CE635" s="96"/>
      <c r="CF635" s="96"/>
      <c r="CG635" s="96"/>
      <c r="CH635" s="96"/>
      <c r="CI635" s="96"/>
      <c r="CJ635" s="96"/>
      <c r="CK635" s="96"/>
      <c r="CL635" s="96"/>
      <c r="CM635" s="96"/>
      <c r="CN635" s="96"/>
      <c r="CO635" s="96"/>
      <c r="CP635" s="96"/>
      <c r="CQ635" s="96"/>
      <c r="CR635" s="96"/>
      <c r="CS635" s="96"/>
      <c r="CT635" s="96"/>
      <c r="CU635" s="96"/>
      <c r="CV635" s="96"/>
      <c r="CW635" s="96"/>
      <c r="CX635" s="96"/>
      <c r="CY635" s="96"/>
      <c r="CZ635" s="96"/>
      <c r="DA635" s="96"/>
      <c r="DB635" s="96"/>
      <c r="DC635" s="96"/>
      <c r="DD635" s="96"/>
      <c r="DE635" s="96"/>
      <c r="DF635" s="96"/>
      <c r="DG635" s="96"/>
      <c r="DH635" s="96"/>
      <c r="DI635" s="96"/>
      <c r="DJ635" s="96"/>
      <c r="DK635" s="96"/>
      <c r="DL635" s="96"/>
      <c r="DM635" s="96"/>
      <c r="DN635" s="96"/>
      <c r="DO635" s="96"/>
      <c r="DP635" s="96"/>
      <c r="DQ635" s="96"/>
      <c r="DR635" s="96"/>
      <c r="DS635" s="96"/>
      <c r="DT635" s="96"/>
      <c r="DU635" s="96"/>
      <c r="DV635" s="96"/>
      <c r="DW635" s="96"/>
      <c r="DX635" s="96"/>
      <c r="DY635" s="96"/>
      <c r="DZ635" s="96"/>
      <c r="EA635" s="96"/>
      <c r="EB635" s="96"/>
      <c r="EC635" s="96"/>
      <c r="ED635" s="96"/>
      <c r="EE635" s="96"/>
      <c r="EF635" s="96"/>
      <c r="EG635" s="96"/>
      <c r="EH635" s="96"/>
      <c r="EI635" s="96"/>
      <c r="EJ635" s="96"/>
      <c r="EK635" s="96"/>
      <c r="EL635" s="96"/>
      <c r="EM635" s="96"/>
      <c r="EN635" s="96"/>
      <c r="EO635" s="96"/>
      <c r="EP635" s="96"/>
      <c r="EQ635" s="96"/>
      <c r="ER635" s="96"/>
      <c r="ES635" s="96"/>
      <c r="ET635" s="96"/>
      <c r="EU635" s="96"/>
      <c r="EV635" s="96"/>
      <c r="EW635" s="96"/>
      <c r="EX635" s="96"/>
      <c r="EY635" s="96"/>
      <c r="EZ635" s="96"/>
      <c r="FA635" s="96"/>
      <c r="FB635" s="96"/>
      <c r="FC635" s="96"/>
      <c r="FD635" s="96"/>
      <c r="FE635" s="96"/>
      <c r="FF635" s="96"/>
      <c r="FG635" s="96"/>
      <c r="FH635" s="96"/>
      <c r="FI635" s="96"/>
      <c r="FJ635" s="96"/>
      <c r="FK635" s="96"/>
      <c r="FL635" s="96"/>
      <c r="FM635" s="96"/>
      <c r="FN635" s="96"/>
      <c r="FO635" s="96"/>
      <c r="FP635" s="96"/>
      <c r="FQ635" s="96"/>
      <c r="FR635" s="96"/>
      <c r="FS635" s="96"/>
      <c r="FT635" s="96"/>
      <c r="FU635" s="96"/>
      <c r="FV635" s="96"/>
      <c r="FW635" s="96"/>
      <c r="FX635" s="96"/>
      <c r="FY635" s="96"/>
      <c r="FZ635" s="96"/>
      <c r="GA635" s="96"/>
      <c r="GB635" s="96"/>
      <c r="GC635" s="96"/>
      <c r="GD635" s="96"/>
      <c r="GE635" s="96"/>
      <c r="GF635" s="96"/>
      <c r="GG635" s="96"/>
      <c r="GH635" s="96"/>
      <c r="GI635" s="96"/>
      <c r="GJ635" s="96"/>
      <c r="GK635" s="96"/>
      <c r="GL635" s="96"/>
      <c r="GM635" s="96"/>
      <c r="GN635" s="96"/>
      <c r="GO635" s="96"/>
    </row>
    <row r="636" spans="1:197" ht="12.75" hidden="1" customHeight="1">
      <c r="A636" s="351">
        <v>48</v>
      </c>
      <c r="B636" s="508" t="s">
        <v>253</v>
      </c>
      <c r="C636" s="406">
        <v>2025</v>
      </c>
      <c r="D636" s="341">
        <v>2026</v>
      </c>
      <c r="E636" s="346" t="s">
        <v>251</v>
      </c>
      <c r="F636" s="354">
        <f>W636</f>
        <v>0</v>
      </c>
      <c r="G636" s="403">
        <v>80101</v>
      </c>
      <c r="H636" s="90">
        <v>6050</v>
      </c>
      <c r="I636" s="61" t="s">
        <v>28</v>
      </c>
      <c r="J636" s="62"/>
      <c r="K636" s="62"/>
      <c r="L636" s="87"/>
      <c r="M636" s="87"/>
      <c r="N636" s="87"/>
      <c r="O636" s="71"/>
      <c r="P636" s="71"/>
      <c r="Q636" s="71"/>
      <c r="R636" s="71"/>
      <c r="S636" s="71"/>
      <c r="T636" s="71"/>
      <c r="U636" s="71"/>
      <c r="V636" s="71"/>
      <c r="W636" s="361">
        <f>SUM(L640:O640)</f>
        <v>0</v>
      </c>
      <c r="X636" s="40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  <c r="AK636" s="96"/>
      <c r="AL636" s="96"/>
      <c r="AM636" s="96"/>
      <c r="AN636" s="96"/>
      <c r="AO636" s="96"/>
      <c r="AP636" s="96"/>
      <c r="AQ636" s="96"/>
      <c r="AR636" s="96"/>
      <c r="AS636" s="96"/>
      <c r="AT636" s="96"/>
      <c r="AU636" s="96"/>
      <c r="AV636" s="96"/>
      <c r="AW636" s="96"/>
      <c r="AX636" s="96"/>
      <c r="AY636" s="96"/>
      <c r="AZ636" s="96"/>
      <c r="BA636" s="96"/>
      <c r="BB636" s="96"/>
      <c r="BC636" s="96"/>
      <c r="BD636" s="96"/>
      <c r="BE636" s="96"/>
      <c r="BF636" s="96"/>
      <c r="BG636" s="96"/>
      <c r="BH636" s="96"/>
      <c r="BI636" s="96"/>
      <c r="BJ636" s="96"/>
      <c r="BK636" s="96"/>
      <c r="BL636" s="96"/>
      <c r="BM636" s="96"/>
      <c r="BN636" s="96"/>
      <c r="BO636" s="96"/>
      <c r="BP636" s="96"/>
      <c r="BQ636" s="96"/>
      <c r="BR636" s="96"/>
      <c r="BS636" s="96"/>
      <c r="BT636" s="96"/>
      <c r="BU636" s="96"/>
      <c r="BV636" s="96"/>
      <c r="BW636" s="96"/>
      <c r="BX636" s="96"/>
      <c r="BY636" s="96"/>
      <c r="BZ636" s="96"/>
      <c r="CA636" s="96"/>
      <c r="CB636" s="96"/>
      <c r="CC636" s="96"/>
      <c r="CD636" s="96"/>
      <c r="CE636" s="96"/>
      <c r="CF636" s="96"/>
      <c r="CG636" s="96"/>
      <c r="CH636" s="96"/>
      <c r="CI636" s="96"/>
      <c r="CJ636" s="96"/>
      <c r="CK636" s="96"/>
      <c r="CL636" s="96"/>
      <c r="CM636" s="96"/>
      <c r="CN636" s="96"/>
      <c r="CO636" s="96"/>
      <c r="CP636" s="96"/>
      <c r="CQ636" s="96"/>
      <c r="CR636" s="96"/>
      <c r="CS636" s="96"/>
      <c r="CT636" s="96"/>
      <c r="CU636" s="96"/>
      <c r="CV636" s="96"/>
      <c r="CW636" s="96"/>
      <c r="CX636" s="96"/>
      <c r="CY636" s="96"/>
      <c r="CZ636" s="96"/>
      <c r="DA636" s="96"/>
      <c r="DB636" s="96"/>
      <c r="DC636" s="96"/>
      <c r="DD636" s="96"/>
      <c r="DE636" s="96"/>
      <c r="DF636" s="96"/>
      <c r="DG636" s="96"/>
      <c r="DH636" s="96"/>
      <c r="DI636" s="96"/>
      <c r="DJ636" s="96"/>
      <c r="DK636" s="96"/>
      <c r="DL636" s="96"/>
      <c r="DM636" s="96"/>
      <c r="DN636" s="96"/>
      <c r="DO636" s="96"/>
      <c r="DP636" s="96"/>
      <c r="DQ636" s="96"/>
      <c r="DR636" s="96"/>
      <c r="DS636" s="96"/>
      <c r="DT636" s="96"/>
      <c r="DU636" s="96"/>
      <c r="DV636" s="96"/>
      <c r="DW636" s="96"/>
      <c r="DX636" s="96"/>
      <c r="DY636" s="96"/>
      <c r="DZ636" s="96"/>
      <c r="EA636" s="96"/>
      <c r="EB636" s="96"/>
      <c r="EC636" s="96"/>
      <c r="ED636" s="96"/>
      <c r="EE636" s="96"/>
      <c r="EF636" s="96"/>
      <c r="EG636" s="96"/>
      <c r="EH636" s="96"/>
      <c r="EI636" s="96"/>
      <c r="EJ636" s="96"/>
      <c r="EK636" s="96"/>
      <c r="EL636" s="96"/>
      <c r="EM636" s="96"/>
      <c r="EN636" s="96"/>
      <c r="EO636" s="96"/>
      <c r="EP636" s="96"/>
      <c r="EQ636" s="96"/>
      <c r="ER636" s="96"/>
      <c r="ES636" s="96"/>
      <c r="ET636" s="96"/>
      <c r="EU636" s="96"/>
      <c r="EV636" s="96"/>
      <c r="EW636" s="96"/>
      <c r="EX636" s="96"/>
      <c r="EY636" s="96"/>
      <c r="EZ636" s="96"/>
      <c r="FA636" s="96"/>
      <c r="FB636" s="96"/>
      <c r="FC636" s="96"/>
      <c r="FD636" s="96"/>
      <c r="FE636" s="96"/>
      <c r="FF636" s="96"/>
      <c r="FG636" s="96"/>
      <c r="FH636" s="96"/>
      <c r="FI636" s="96"/>
      <c r="FJ636" s="96"/>
      <c r="FK636" s="96"/>
      <c r="FL636" s="96"/>
      <c r="FM636" s="96"/>
      <c r="FN636" s="96"/>
      <c r="FO636" s="96"/>
      <c r="FP636" s="96"/>
      <c r="FQ636" s="96"/>
      <c r="FR636" s="96"/>
      <c r="FS636" s="96"/>
      <c r="FT636" s="96"/>
      <c r="FU636" s="96"/>
      <c r="FV636" s="96"/>
      <c r="FW636" s="96"/>
      <c r="FX636" s="96"/>
      <c r="FY636" s="96"/>
      <c r="FZ636" s="96"/>
      <c r="GA636" s="96"/>
      <c r="GB636" s="96"/>
      <c r="GC636" s="96"/>
      <c r="GD636" s="96"/>
      <c r="GE636" s="96"/>
      <c r="GF636" s="96"/>
      <c r="GG636" s="96"/>
      <c r="GH636" s="96"/>
      <c r="GI636" s="96"/>
      <c r="GJ636" s="96"/>
      <c r="GK636" s="96"/>
      <c r="GL636" s="96"/>
      <c r="GM636" s="96"/>
      <c r="GN636" s="96"/>
      <c r="GO636" s="96"/>
    </row>
    <row r="637" spans="1:197" ht="12.75" hidden="1" customHeight="1">
      <c r="A637" s="352"/>
      <c r="B637" s="509"/>
      <c r="C637" s="407"/>
      <c r="D637" s="341"/>
      <c r="E637" s="346"/>
      <c r="F637" s="354"/>
      <c r="G637" s="404"/>
      <c r="H637" s="90"/>
      <c r="I637" s="61" t="s">
        <v>28</v>
      </c>
      <c r="J637" s="62"/>
      <c r="K637" s="62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361"/>
      <c r="X637" s="40"/>
      <c r="Y637" s="96"/>
      <c r="Z637" s="96"/>
      <c r="AA637" s="96"/>
      <c r="AB637" s="96"/>
      <c r="AC637" s="96"/>
      <c r="AD637" s="96"/>
      <c r="AE637" s="96"/>
      <c r="AF637" s="96"/>
      <c r="AG637" s="96"/>
      <c r="AH637" s="96"/>
      <c r="AI637" s="96"/>
      <c r="AJ637" s="96"/>
      <c r="AK637" s="96"/>
      <c r="AL637" s="96"/>
      <c r="AM637" s="96"/>
      <c r="AN637" s="96"/>
      <c r="AO637" s="96"/>
      <c r="AP637" s="96"/>
      <c r="AQ637" s="96"/>
      <c r="AR637" s="96"/>
      <c r="AS637" s="96"/>
      <c r="AT637" s="96"/>
      <c r="AU637" s="96"/>
      <c r="AV637" s="96"/>
      <c r="AW637" s="96"/>
      <c r="AX637" s="96"/>
      <c r="AY637" s="96"/>
      <c r="AZ637" s="96"/>
      <c r="BA637" s="96"/>
      <c r="BB637" s="96"/>
      <c r="BC637" s="96"/>
      <c r="BD637" s="96"/>
      <c r="BE637" s="96"/>
      <c r="BF637" s="96"/>
      <c r="BG637" s="96"/>
      <c r="BH637" s="96"/>
      <c r="BI637" s="96"/>
      <c r="BJ637" s="96"/>
      <c r="BK637" s="96"/>
      <c r="BL637" s="96"/>
      <c r="BM637" s="96"/>
      <c r="BN637" s="96"/>
      <c r="BO637" s="96"/>
      <c r="BP637" s="96"/>
      <c r="BQ637" s="96"/>
      <c r="BR637" s="96"/>
      <c r="BS637" s="96"/>
      <c r="BT637" s="96"/>
      <c r="BU637" s="96"/>
      <c r="BV637" s="96"/>
      <c r="BW637" s="96"/>
      <c r="BX637" s="96"/>
      <c r="BY637" s="96"/>
      <c r="BZ637" s="96"/>
      <c r="CA637" s="96"/>
      <c r="CB637" s="96"/>
      <c r="CC637" s="96"/>
      <c r="CD637" s="96"/>
      <c r="CE637" s="96"/>
      <c r="CF637" s="96"/>
      <c r="CG637" s="96"/>
      <c r="CH637" s="96"/>
      <c r="CI637" s="96"/>
      <c r="CJ637" s="96"/>
      <c r="CK637" s="96"/>
      <c r="CL637" s="96"/>
      <c r="CM637" s="96"/>
      <c r="CN637" s="96"/>
      <c r="CO637" s="96"/>
      <c r="CP637" s="96"/>
      <c r="CQ637" s="96"/>
      <c r="CR637" s="96"/>
      <c r="CS637" s="96"/>
      <c r="CT637" s="96"/>
      <c r="CU637" s="96"/>
      <c r="CV637" s="96"/>
      <c r="CW637" s="96"/>
      <c r="CX637" s="96"/>
      <c r="CY637" s="96"/>
      <c r="CZ637" s="96"/>
      <c r="DA637" s="96"/>
      <c r="DB637" s="96"/>
      <c r="DC637" s="96"/>
      <c r="DD637" s="96"/>
      <c r="DE637" s="96"/>
      <c r="DF637" s="96"/>
      <c r="DG637" s="96"/>
      <c r="DH637" s="96"/>
      <c r="DI637" s="96"/>
      <c r="DJ637" s="96"/>
      <c r="DK637" s="96"/>
      <c r="DL637" s="96"/>
      <c r="DM637" s="96"/>
      <c r="DN637" s="96"/>
      <c r="DO637" s="96"/>
      <c r="DP637" s="96"/>
      <c r="DQ637" s="96"/>
      <c r="DR637" s="96"/>
      <c r="DS637" s="96"/>
      <c r="DT637" s="96"/>
      <c r="DU637" s="96"/>
      <c r="DV637" s="96"/>
      <c r="DW637" s="96"/>
      <c r="DX637" s="96"/>
      <c r="DY637" s="96"/>
      <c r="DZ637" s="96"/>
      <c r="EA637" s="96"/>
      <c r="EB637" s="96"/>
      <c r="EC637" s="96"/>
      <c r="ED637" s="96"/>
      <c r="EE637" s="96"/>
      <c r="EF637" s="96"/>
      <c r="EG637" s="96"/>
      <c r="EH637" s="96"/>
      <c r="EI637" s="96"/>
      <c r="EJ637" s="96"/>
      <c r="EK637" s="96"/>
      <c r="EL637" s="96"/>
      <c r="EM637" s="96"/>
      <c r="EN637" s="96"/>
      <c r="EO637" s="96"/>
      <c r="EP637" s="96"/>
      <c r="EQ637" s="96"/>
      <c r="ER637" s="96"/>
      <c r="ES637" s="96"/>
      <c r="ET637" s="96"/>
      <c r="EU637" s="96"/>
      <c r="EV637" s="96"/>
      <c r="EW637" s="96"/>
      <c r="EX637" s="96"/>
      <c r="EY637" s="96"/>
      <c r="EZ637" s="96"/>
      <c r="FA637" s="96"/>
      <c r="FB637" s="96"/>
      <c r="FC637" s="96"/>
      <c r="FD637" s="96"/>
      <c r="FE637" s="96"/>
      <c r="FF637" s="96"/>
      <c r="FG637" s="96"/>
      <c r="FH637" s="96"/>
      <c r="FI637" s="96"/>
      <c r="FJ637" s="96"/>
      <c r="FK637" s="96"/>
      <c r="FL637" s="96"/>
      <c r="FM637" s="96"/>
      <c r="FN637" s="96"/>
      <c r="FO637" s="96"/>
      <c r="FP637" s="96"/>
      <c r="FQ637" s="96"/>
      <c r="FR637" s="96"/>
      <c r="FS637" s="96"/>
      <c r="FT637" s="96"/>
      <c r="FU637" s="96"/>
      <c r="FV637" s="96"/>
      <c r="FW637" s="96"/>
      <c r="FX637" s="96"/>
      <c r="FY637" s="96"/>
      <c r="FZ637" s="96"/>
      <c r="GA637" s="96"/>
      <c r="GB637" s="96"/>
      <c r="GC637" s="96"/>
      <c r="GD637" s="96"/>
      <c r="GE637" s="96"/>
      <c r="GF637" s="96"/>
      <c r="GG637" s="96"/>
      <c r="GH637" s="96"/>
      <c r="GI637" s="96"/>
      <c r="GJ637" s="96"/>
      <c r="GK637" s="96"/>
      <c r="GL637" s="96"/>
      <c r="GM637" s="96"/>
      <c r="GN637" s="96"/>
      <c r="GO637" s="96"/>
    </row>
    <row r="638" spans="1:197" ht="12.75" hidden="1" customHeight="1">
      <c r="A638" s="352"/>
      <c r="B638" s="509"/>
      <c r="C638" s="407"/>
      <c r="D638" s="341"/>
      <c r="E638" s="346"/>
      <c r="F638" s="354"/>
      <c r="G638" s="404"/>
      <c r="H638" s="90"/>
      <c r="I638" s="61" t="s">
        <v>30</v>
      </c>
      <c r="J638" s="62"/>
      <c r="K638" s="62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361"/>
      <c r="X638" s="40"/>
      <c r="Y638" s="96"/>
      <c r="Z638" s="96"/>
      <c r="AA638" s="96"/>
      <c r="AB638" s="96"/>
      <c r="AC638" s="96"/>
      <c r="AD638" s="96"/>
      <c r="AE638" s="96"/>
      <c r="AF638" s="96"/>
      <c r="AG638" s="96"/>
      <c r="AH638" s="96"/>
      <c r="AI638" s="96"/>
      <c r="AJ638" s="96"/>
      <c r="AK638" s="96"/>
      <c r="AL638" s="96"/>
      <c r="AM638" s="96"/>
      <c r="AN638" s="96"/>
      <c r="AO638" s="96"/>
      <c r="AP638" s="96"/>
      <c r="AQ638" s="96"/>
      <c r="AR638" s="96"/>
      <c r="AS638" s="96"/>
      <c r="AT638" s="96"/>
      <c r="AU638" s="96"/>
      <c r="AV638" s="96"/>
      <c r="AW638" s="96"/>
      <c r="AX638" s="96"/>
      <c r="AY638" s="96"/>
      <c r="AZ638" s="96"/>
      <c r="BA638" s="96"/>
      <c r="BB638" s="96"/>
      <c r="BC638" s="96"/>
      <c r="BD638" s="96"/>
      <c r="BE638" s="96"/>
      <c r="BF638" s="96"/>
      <c r="BG638" s="96"/>
      <c r="BH638" s="96"/>
      <c r="BI638" s="96"/>
      <c r="BJ638" s="96"/>
      <c r="BK638" s="96"/>
      <c r="BL638" s="96"/>
      <c r="BM638" s="96"/>
      <c r="BN638" s="96"/>
      <c r="BO638" s="96"/>
      <c r="BP638" s="96"/>
      <c r="BQ638" s="96"/>
      <c r="BR638" s="96"/>
      <c r="BS638" s="96"/>
      <c r="BT638" s="96"/>
      <c r="BU638" s="96"/>
      <c r="BV638" s="96"/>
      <c r="BW638" s="96"/>
      <c r="BX638" s="96"/>
      <c r="BY638" s="96"/>
      <c r="BZ638" s="96"/>
      <c r="CA638" s="96"/>
      <c r="CB638" s="96"/>
      <c r="CC638" s="96"/>
      <c r="CD638" s="96"/>
      <c r="CE638" s="96"/>
      <c r="CF638" s="96"/>
      <c r="CG638" s="96"/>
      <c r="CH638" s="96"/>
      <c r="CI638" s="96"/>
      <c r="CJ638" s="96"/>
      <c r="CK638" s="96"/>
      <c r="CL638" s="96"/>
      <c r="CM638" s="96"/>
      <c r="CN638" s="96"/>
      <c r="CO638" s="96"/>
      <c r="CP638" s="96"/>
      <c r="CQ638" s="96"/>
      <c r="CR638" s="96"/>
      <c r="CS638" s="96"/>
      <c r="CT638" s="96"/>
      <c r="CU638" s="96"/>
      <c r="CV638" s="96"/>
      <c r="CW638" s="96"/>
      <c r="CX638" s="96"/>
      <c r="CY638" s="96"/>
      <c r="CZ638" s="96"/>
      <c r="DA638" s="96"/>
      <c r="DB638" s="96"/>
      <c r="DC638" s="96"/>
      <c r="DD638" s="96"/>
      <c r="DE638" s="96"/>
      <c r="DF638" s="96"/>
      <c r="DG638" s="96"/>
      <c r="DH638" s="96"/>
      <c r="DI638" s="96"/>
      <c r="DJ638" s="96"/>
      <c r="DK638" s="96"/>
      <c r="DL638" s="96"/>
      <c r="DM638" s="96"/>
      <c r="DN638" s="96"/>
      <c r="DO638" s="96"/>
      <c r="DP638" s="96"/>
      <c r="DQ638" s="96"/>
      <c r="DR638" s="96"/>
      <c r="DS638" s="96"/>
      <c r="DT638" s="96"/>
      <c r="DU638" s="96"/>
      <c r="DV638" s="96"/>
      <c r="DW638" s="96"/>
      <c r="DX638" s="96"/>
      <c r="DY638" s="96"/>
      <c r="DZ638" s="96"/>
      <c r="EA638" s="96"/>
      <c r="EB638" s="96"/>
      <c r="EC638" s="96"/>
      <c r="ED638" s="96"/>
      <c r="EE638" s="96"/>
      <c r="EF638" s="96"/>
      <c r="EG638" s="96"/>
      <c r="EH638" s="96"/>
      <c r="EI638" s="96"/>
      <c r="EJ638" s="96"/>
      <c r="EK638" s="96"/>
      <c r="EL638" s="96"/>
      <c r="EM638" s="96"/>
      <c r="EN638" s="96"/>
      <c r="EO638" s="96"/>
      <c r="EP638" s="96"/>
      <c r="EQ638" s="96"/>
      <c r="ER638" s="96"/>
      <c r="ES638" s="96"/>
      <c r="ET638" s="96"/>
      <c r="EU638" s="96"/>
      <c r="EV638" s="96"/>
      <c r="EW638" s="96"/>
      <c r="EX638" s="96"/>
      <c r="EY638" s="96"/>
      <c r="EZ638" s="96"/>
      <c r="FA638" s="96"/>
      <c r="FB638" s="96"/>
      <c r="FC638" s="96"/>
      <c r="FD638" s="96"/>
      <c r="FE638" s="96"/>
      <c r="FF638" s="96"/>
      <c r="FG638" s="96"/>
      <c r="FH638" s="96"/>
      <c r="FI638" s="96"/>
      <c r="FJ638" s="96"/>
      <c r="FK638" s="96"/>
      <c r="FL638" s="96"/>
      <c r="FM638" s="96"/>
      <c r="FN638" s="96"/>
      <c r="FO638" s="96"/>
      <c r="FP638" s="96"/>
      <c r="FQ638" s="96"/>
      <c r="FR638" s="96"/>
      <c r="FS638" s="96"/>
      <c r="FT638" s="96"/>
      <c r="FU638" s="96"/>
      <c r="FV638" s="96"/>
      <c r="FW638" s="96"/>
      <c r="FX638" s="96"/>
      <c r="FY638" s="96"/>
      <c r="FZ638" s="96"/>
      <c r="GA638" s="96"/>
      <c r="GB638" s="96"/>
      <c r="GC638" s="96"/>
      <c r="GD638" s="96"/>
      <c r="GE638" s="96"/>
      <c r="GF638" s="96"/>
      <c r="GG638" s="96"/>
      <c r="GH638" s="96"/>
      <c r="GI638" s="96"/>
      <c r="GJ638" s="96"/>
      <c r="GK638" s="96"/>
      <c r="GL638" s="96"/>
      <c r="GM638" s="96"/>
      <c r="GN638" s="96"/>
      <c r="GO638" s="96"/>
    </row>
    <row r="639" spans="1:197" ht="9" hidden="1" customHeight="1">
      <c r="A639" s="352"/>
      <c r="B639" s="509"/>
      <c r="C639" s="407"/>
      <c r="D639" s="341"/>
      <c r="E639" s="346"/>
      <c r="F639" s="354"/>
      <c r="G639" s="404"/>
      <c r="H639" s="90"/>
      <c r="I639" s="61" t="s">
        <v>33</v>
      </c>
      <c r="J639" s="62"/>
      <c r="K639" s="62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361"/>
      <c r="X639" s="40"/>
      <c r="Y639" s="96"/>
      <c r="Z639" s="96"/>
      <c r="AA639" s="96"/>
      <c r="AB639" s="96"/>
      <c r="AC639" s="96"/>
      <c r="AD639" s="96"/>
      <c r="AE639" s="96"/>
      <c r="AF639" s="96"/>
      <c r="AG639" s="96"/>
      <c r="AH639" s="96"/>
      <c r="AI639" s="96"/>
      <c r="AJ639" s="96"/>
      <c r="AK639" s="96"/>
      <c r="AL639" s="96"/>
      <c r="AM639" s="96"/>
      <c r="AN639" s="96"/>
      <c r="AO639" s="96"/>
      <c r="AP639" s="96"/>
      <c r="AQ639" s="96"/>
      <c r="AR639" s="96"/>
      <c r="AS639" s="96"/>
      <c r="AT639" s="96"/>
      <c r="AU639" s="96"/>
      <c r="AV639" s="96"/>
      <c r="AW639" s="96"/>
      <c r="AX639" s="96"/>
      <c r="AY639" s="96"/>
      <c r="AZ639" s="96"/>
      <c r="BA639" s="96"/>
      <c r="BB639" s="96"/>
      <c r="BC639" s="96"/>
      <c r="BD639" s="96"/>
      <c r="BE639" s="96"/>
      <c r="BF639" s="96"/>
      <c r="BG639" s="96"/>
      <c r="BH639" s="96"/>
      <c r="BI639" s="96"/>
      <c r="BJ639" s="96"/>
      <c r="BK639" s="96"/>
      <c r="BL639" s="96"/>
      <c r="BM639" s="96"/>
      <c r="BN639" s="96"/>
      <c r="BO639" s="96"/>
      <c r="BP639" s="96"/>
      <c r="BQ639" s="96"/>
      <c r="BR639" s="96"/>
      <c r="BS639" s="96"/>
      <c r="BT639" s="96"/>
      <c r="BU639" s="96"/>
      <c r="BV639" s="96"/>
      <c r="BW639" s="96"/>
      <c r="BX639" s="96"/>
      <c r="BY639" s="96"/>
      <c r="BZ639" s="96"/>
      <c r="CA639" s="96"/>
      <c r="CB639" s="96"/>
      <c r="CC639" s="96"/>
      <c r="CD639" s="96"/>
      <c r="CE639" s="96"/>
      <c r="CF639" s="96"/>
      <c r="CG639" s="96"/>
      <c r="CH639" s="96"/>
      <c r="CI639" s="96"/>
      <c r="CJ639" s="96"/>
      <c r="CK639" s="96"/>
      <c r="CL639" s="96"/>
      <c r="CM639" s="96"/>
      <c r="CN639" s="96"/>
      <c r="CO639" s="96"/>
      <c r="CP639" s="96"/>
      <c r="CQ639" s="96"/>
      <c r="CR639" s="96"/>
      <c r="CS639" s="96"/>
      <c r="CT639" s="96"/>
      <c r="CU639" s="96"/>
      <c r="CV639" s="96"/>
      <c r="CW639" s="96"/>
      <c r="CX639" s="96"/>
      <c r="CY639" s="96"/>
      <c r="CZ639" s="96"/>
      <c r="DA639" s="96"/>
      <c r="DB639" s="96"/>
      <c r="DC639" s="96"/>
      <c r="DD639" s="96"/>
      <c r="DE639" s="96"/>
      <c r="DF639" s="96"/>
      <c r="DG639" s="96"/>
      <c r="DH639" s="96"/>
      <c r="DI639" s="96"/>
      <c r="DJ639" s="96"/>
      <c r="DK639" s="96"/>
      <c r="DL639" s="96"/>
      <c r="DM639" s="96"/>
      <c r="DN639" s="96"/>
      <c r="DO639" s="96"/>
      <c r="DP639" s="96"/>
      <c r="DQ639" s="96"/>
      <c r="DR639" s="96"/>
      <c r="DS639" s="96"/>
      <c r="DT639" s="96"/>
      <c r="DU639" s="96"/>
      <c r="DV639" s="96"/>
      <c r="DW639" s="96"/>
      <c r="DX639" s="96"/>
      <c r="DY639" s="96"/>
      <c r="DZ639" s="96"/>
      <c r="EA639" s="96"/>
      <c r="EB639" s="96"/>
      <c r="EC639" s="96"/>
      <c r="ED639" s="96"/>
      <c r="EE639" s="96"/>
      <c r="EF639" s="96"/>
      <c r="EG639" s="96"/>
      <c r="EH639" s="96"/>
      <c r="EI639" s="96"/>
      <c r="EJ639" s="96"/>
      <c r="EK639" s="96"/>
      <c r="EL639" s="96"/>
      <c r="EM639" s="96"/>
      <c r="EN639" s="96"/>
      <c r="EO639" s="96"/>
      <c r="EP639" s="96"/>
      <c r="EQ639" s="96"/>
      <c r="ER639" s="96"/>
      <c r="ES639" s="96"/>
      <c r="ET639" s="96"/>
      <c r="EU639" s="96"/>
      <c r="EV639" s="96"/>
      <c r="EW639" s="96"/>
      <c r="EX639" s="96"/>
      <c r="EY639" s="96"/>
      <c r="EZ639" s="96"/>
      <c r="FA639" s="96"/>
      <c r="FB639" s="96"/>
      <c r="FC639" s="96"/>
      <c r="FD639" s="96"/>
      <c r="FE639" s="96"/>
      <c r="FF639" s="96"/>
      <c r="FG639" s="96"/>
      <c r="FH639" s="96"/>
      <c r="FI639" s="96"/>
      <c r="FJ639" s="96"/>
      <c r="FK639" s="96"/>
      <c r="FL639" s="96"/>
      <c r="FM639" s="96"/>
      <c r="FN639" s="96"/>
      <c r="FO639" s="96"/>
      <c r="FP639" s="96"/>
      <c r="FQ639" s="96"/>
      <c r="FR639" s="96"/>
      <c r="FS639" s="96"/>
      <c r="FT639" s="96"/>
      <c r="FU639" s="96"/>
      <c r="FV639" s="96"/>
      <c r="FW639" s="96"/>
      <c r="FX639" s="96"/>
      <c r="FY639" s="96"/>
      <c r="FZ639" s="96"/>
      <c r="GA639" s="96"/>
      <c r="GB639" s="96"/>
      <c r="GC639" s="96"/>
      <c r="GD639" s="96"/>
      <c r="GE639" s="96"/>
      <c r="GF639" s="96"/>
      <c r="GG639" s="96"/>
      <c r="GH639" s="96"/>
      <c r="GI639" s="96"/>
      <c r="GJ639" s="96"/>
      <c r="GK639" s="96"/>
      <c r="GL639" s="96"/>
      <c r="GM639" s="96"/>
      <c r="GN639" s="96"/>
      <c r="GO639" s="96"/>
    </row>
    <row r="640" spans="1:197" ht="11.25" hidden="1" customHeight="1">
      <c r="A640" s="353"/>
      <c r="B640" s="510"/>
      <c r="C640" s="408"/>
      <c r="D640" s="341"/>
      <c r="E640" s="346"/>
      <c r="F640" s="354"/>
      <c r="G640" s="405"/>
      <c r="H640" s="90"/>
      <c r="I640" s="64" t="s">
        <v>26</v>
      </c>
      <c r="J640" s="65"/>
      <c r="K640" s="65"/>
      <c r="L640" s="65">
        <f>SUM(L636:L639)</f>
        <v>0</v>
      </c>
      <c r="M640" s="65">
        <f>SUM(M636:M639)</f>
        <v>0</v>
      </c>
      <c r="N640" s="65">
        <f t="shared" ref="N640:O640" si="169">SUM(N636:N639)</f>
        <v>0</v>
      </c>
      <c r="O640" s="65">
        <f t="shared" si="169"/>
        <v>0</v>
      </c>
      <c r="P640" s="65"/>
      <c r="Q640" s="65"/>
      <c r="R640" s="65"/>
      <c r="S640" s="65"/>
      <c r="T640" s="65"/>
      <c r="U640" s="65"/>
      <c r="V640" s="65"/>
      <c r="W640" s="361"/>
      <c r="X640" s="40"/>
      <c r="Y640" s="96"/>
      <c r="Z640" s="96"/>
      <c r="AA640" s="96"/>
      <c r="AB640" s="96"/>
      <c r="AC640" s="96"/>
      <c r="AD640" s="96"/>
      <c r="AE640" s="96"/>
      <c r="AF640" s="96"/>
      <c r="AG640" s="96"/>
      <c r="AH640" s="96"/>
      <c r="AI640" s="96"/>
      <c r="AJ640" s="96"/>
      <c r="AK640" s="96"/>
      <c r="AL640" s="96"/>
      <c r="AM640" s="96"/>
      <c r="AN640" s="96"/>
      <c r="AO640" s="96"/>
      <c r="AP640" s="96"/>
      <c r="AQ640" s="96"/>
      <c r="AR640" s="96"/>
      <c r="AS640" s="96"/>
      <c r="AT640" s="96"/>
      <c r="AU640" s="96"/>
      <c r="AV640" s="96"/>
      <c r="AW640" s="96"/>
      <c r="AX640" s="96"/>
      <c r="AY640" s="96"/>
      <c r="AZ640" s="96"/>
      <c r="BA640" s="96"/>
      <c r="BB640" s="96"/>
      <c r="BC640" s="96"/>
      <c r="BD640" s="96"/>
      <c r="BE640" s="96"/>
      <c r="BF640" s="96"/>
      <c r="BG640" s="96"/>
      <c r="BH640" s="96"/>
      <c r="BI640" s="96"/>
      <c r="BJ640" s="96"/>
      <c r="BK640" s="96"/>
      <c r="BL640" s="96"/>
      <c r="BM640" s="96"/>
      <c r="BN640" s="96"/>
      <c r="BO640" s="96"/>
      <c r="BP640" s="96"/>
      <c r="BQ640" s="96"/>
      <c r="BR640" s="96"/>
      <c r="BS640" s="96"/>
      <c r="BT640" s="96"/>
      <c r="BU640" s="96"/>
      <c r="BV640" s="96"/>
      <c r="BW640" s="96"/>
      <c r="BX640" s="96"/>
      <c r="BY640" s="96"/>
      <c r="BZ640" s="96"/>
      <c r="CA640" s="96"/>
      <c r="CB640" s="96"/>
      <c r="CC640" s="96"/>
      <c r="CD640" s="96"/>
      <c r="CE640" s="96"/>
      <c r="CF640" s="96"/>
      <c r="CG640" s="96"/>
      <c r="CH640" s="96"/>
      <c r="CI640" s="96"/>
      <c r="CJ640" s="96"/>
      <c r="CK640" s="96"/>
      <c r="CL640" s="96"/>
      <c r="CM640" s="96"/>
      <c r="CN640" s="96"/>
      <c r="CO640" s="96"/>
      <c r="CP640" s="96"/>
      <c r="CQ640" s="96"/>
      <c r="CR640" s="96"/>
      <c r="CS640" s="96"/>
      <c r="CT640" s="96"/>
      <c r="CU640" s="96"/>
      <c r="CV640" s="96"/>
      <c r="CW640" s="96"/>
      <c r="CX640" s="96"/>
      <c r="CY640" s="96"/>
      <c r="CZ640" s="96"/>
      <c r="DA640" s="96"/>
      <c r="DB640" s="96"/>
      <c r="DC640" s="96"/>
      <c r="DD640" s="96"/>
      <c r="DE640" s="96"/>
      <c r="DF640" s="96"/>
      <c r="DG640" s="96"/>
      <c r="DH640" s="96"/>
      <c r="DI640" s="96"/>
      <c r="DJ640" s="96"/>
      <c r="DK640" s="96"/>
      <c r="DL640" s="96"/>
      <c r="DM640" s="96"/>
      <c r="DN640" s="96"/>
      <c r="DO640" s="96"/>
      <c r="DP640" s="96"/>
      <c r="DQ640" s="96"/>
      <c r="DR640" s="96"/>
      <c r="DS640" s="96"/>
      <c r="DT640" s="96"/>
      <c r="DU640" s="96"/>
      <c r="DV640" s="96"/>
      <c r="DW640" s="96"/>
      <c r="DX640" s="96"/>
      <c r="DY640" s="96"/>
      <c r="DZ640" s="96"/>
      <c r="EA640" s="96"/>
      <c r="EB640" s="96"/>
      <c r="EC640" s="96"/>
      <c r="ED640" s="96"/>
      <c r="EE640" s="96"/>
      <c r="EF640" s="96"/>
      <c r="EG640" s="96"/>
      <c r="EH640" s="96"/>
      <c r="EI640" s="96"/>
      <c r="EJ640" s="96"/>
      <c r="EK640" s="96"/>
      <c r="EL640" s="96"/>
      <c r="EM640" s="96"/>
      <c r="EN640" s="96"/>
      <c r="EO640" s="96"/>
      <c r="EP640" s="96"/>
      <c r="EQ640" s="96"/>
      <c r="ER640" s="96"/>
      <c r="ES640" s="96"/>
      <c r="ET640" s="96"/>
      <c r="EU640" s="96"/>
      <c r="EV640" s="96"/>
      <c r="EW640" s="96"/>
      <c r="EX640" s="96"/>
      <c r="EY640" s="96"/>
      <c r="EZ640" s="96"/>
      <c r="FA640" s="96"/>
      <c r="FB640" s="96"/>
      <c r="FC640" s="96"/>
      <c r="FD640" s="96"/>
      <c r="FE640" s="96"/>
      <c r="FF640" s="96"/>
      <c r="FG640" s="96"/>
      <c r="FH640" s="96"/>
      <c r="FI640" s="96"/>
      <c r="FJ640" s="96"/>
      <c r="FK640" s="96"/>
      <c r="FL640" s="96"/>
      <c r="FM640" s="96"/>
      <c r="FN640" s="96"/>
      <c r="FO640" s="96"/>
      <c r="FP640" s="96"/>
      <c r="FQ640" s="96"/>
      <c r="FR640" s="96"/>
      <c r="FS640" s="96"/>
      <c r="FT640" s="96"/>
      <c r="FU640" s="96"/>
      <c r="FV640" s="96"/>
      <c r="FW640" s="96"/>
      <c r="FX640" s="96"/>
      <c r="FY640" s="96"/>
      <c r="FZ640" s="96"/>
      <c r="GA640" s="96"/>
      <c r="GB640" s="96"/>
      <c r="GC640" s="96"/>
      <c r="GD640" s="96"/>
      <c r="GE640" s="96"/>
      <c r="GF640" s="96"/>
      <c r="GG640" s="96"/>
      <c r="GH640" s="96"/>
      <c r="GI640" s="96"/>
      <c r="GJ640" s="96"/>
      <c r="GK640" s="96"/>
      <c r="GL640" s="96"/>
      <c r="GM640" s="96"/>
      <c r="GN640" s="96"/>
      <c r="GO640" s="96"/>
    </row>
    <row r="641" spans="1:197" ht="16.5" hidden="1" customHeight="1">
      <c r="A641" s="351">
        <v>53</v>
      </c>
      <c r="B641" s="508" t="s">
        <v>172</v>
      </c>
      <c r="C641" s="406">
        <v>2020</v>
      </c>
      <c r="D641" s="341">
        <v>2024</v>
      </c>
      <c r="E641" s="346" t="s">
        <v>251</v>
      </c>
      <c r="F641" s="354">
        <f>W641</f>
        <v>0</v>
      </c>
      <c r="G641" s="403">
        <v>80101</v>
      </c>
      <c r="H641" s="90">
        <v>6050</v>
      </c>
      <c r="I641" s="61" t="s">
        <v>129</v>
      </c>
      <c r="J641" s="62"/>
      <c r="K641" s="62"/>
      <c r="L641" s="87"/>
      <c r="M641" s="87"/>
      <c r="N641" s="87"/>
      <c r="O641" s="71"/>
      <c r="P641" s="71"/>
      <c r="Q641" s="71"/>
      <c r="R641" s="71"/>
      <c r="S641" s="71"/>
      <c r="T641" s="71"/>
      <c r="U641" s="71"/>
      <c r="V641" s="71"/>
      <c r="W641" s="361">
        <f>SUM(L645:O645)</f>
        <v>0</v>
      </c>
      <c r="X641" s="40"/>
      <c r="Y641" s="96"/>
      <c r="Z641" s="96"/>
      <c r="AA641" s="96"/>
      <c r="AB641" s="96"/>
      <c r="AC641" s="96"/>
      <c r="AD641" s="96"/>
      <c r="AE641" s="96"/>
      <c r="AF641" s="96"/>
      <c r="AG641" s="96"/>
      <c r="AH641" s="96"/>
      <c r="AI641" s="96"/>
      <c r="AJ641" s="96"/>
      <c r="AK641" s="96"/>
      <c r="AL641" s="96"/>
      <c r="AM641" s="96"/>
      <c r="AN641" s="96"/>
      <c r="AO641" s="96"/>
      <c r="AP641" s="96"/>
      <c r="AQ641" s="96"/>
      <c r="AR641" s="96"/>
      <c r="AS641" s="96"/>
      <c r="AT641" s="96"/>
      <c r="AU641" s="96"/>
      <c r="AV641" s="96"/>
      <c r="AW641" s="96"/>
      <c r="AX641" s="96"/>
      <c r="AY641" s="96"/>
      <c r="AZ641" s="96"/>
      <c r="BA641" s="96"/>
      <c r="BB641" s="96"/>
      <c r="BC641" s="96"/>
      <c r="BD641" s="96"/>
      <c r="BE641" s="96"/>
      <c r="BF641" s="96"/>
      <c r="BG641" s="96"/>
      <c r="BH641" s="96"/>
      <c r="BI641" s="96"/>
      <c r="BJ641" s="96"/>
      <c r="BK641" s="96"/>
      <c r="BL641" s="96"/>
      <c r="BM641" s="96"/>
      <c r="BN641" s="96"/>
      <c r="BO641" s="96"/>
      <c r="BP641" s="96"/>
      <c r="BQ641" s="96"/>
      <c r="BR641" s="96"/>
      <c r="BS641" s="96"/>
      <c r="BT641" s="96"/>
      <c r="BU641" s="96"/>
      <c r="BV641" s="96"/>
      <c r="BW641" s="96"/>
      <c r="BX641" s="96"/>
      <c r="BY641" s="96"/>
      <c r="BZ641" s="96"/>
      <c r="CA641" s="96"/>
      <c r="CB641" s="96"/>
      <c r="CC641" s="96"/>
      <c r="CD641" s="96"/>
      <c r="CE641" s="96"/>
      <c r="CF641" s="96"/>
      <c r="CG641" s="96"/>
      <c r="CH641" s="96"/>
      <c r="CI641" s="96"/>
      <c r="CJ641" s="96"/>
      <c r="CK641" s="96"/>
      <c r="CL641" s="96"/>
      <c r="CM641" s="96"/>
      <c r="CN641" s="96"/>
      <c r="CO641" s="96"/>
      <c r="CP641" s="96"/>
      <c r="CQ641" s="96"/>
      <c r="CR641" s="96"/>
      <c r="CS641" s="96"/>
      <c r="CT641" s="96"/>
      <c r="CU641" s="96"/>
      <c r="CV641" s="96"/>
      <c r="CW641" s="96"/>
      <c r="CX641" s="96"/>
      <c r="CY641" s="96"/>
      <c r="CZ641" s="96"/>
      <c r="DA641" s="96"/>
      <c r="DB641" s="96"/>
      <c r="DC641" s="96"/>
      <c r="DD641" s="96"/>
      <c r="DE641" s="96"/>
      <c r="DF641" s="96"/>
      <c r="DG641" s="96"/>
      <c r="DH641" s="96"/>
      <c r="DI641" s="96"/>
      <c r="DJ641" s="96"/>
      <c r="DK641" s="96"/>
      <c r="DL641" s="96"/>
      <c r="DM641" s="96"/>
      <c r="DN641" s="96"/>
      <c r="DO641" s="96"/>
      <c r="DP641" s="96"/>
      <c r="DQ641" s="96"/>
      <c r="DR641" s="96"/>
      <c r="DS641" s="96"/>
      <c r="DT641" s="96"/>
      <c r="DU641" s="96"/>
      <c r="DV641" s="96"/>
      <c r="DW641" s="96"/>
      <c r="DX641" s="96"/>
      <c r="DY641" s="96"/>
      <c r="DZ641" s="96"/>
      <c r="EA641" s="96"/>
      <c r="EB641" s="96"/>
      <c r="EC641" s="96"/>
      <c r="ED641" s="96"/>
      <c r="EE641" s="96"/>
      <c r="EF641" s="96"/>
      <c r="EG641" s="96"/>
      <c r="EH641" s="96"/>
      <c r="EI641" s="96"/>
      <c r="EJ641" s="96"/>
      <c r="EK641" s="96"/>
      <c r="EL641" s="96"/>
      <c r="EM641" s="96"/>
      <c r="EN641" s="96"/>
      <c r="EO641" s="96"/>
      <c r="EP641" s="96"/>
      <c r="EQ641" s="96"/>
      <c r="ER641" s="96"/>
      <c r="ES641" s="96"/>
      <c r="ET641" s="96"/>
      <c r="EU641" s="96"/>
      <c r="EV641" s="96"/>
      <c r="EW641" s="96"/>
      <c r="EX641" s="96"/>
      <c r="EY641" s="96"/>
      <c r="EZ641" s="96"/>
      <c r="FA641" s="96"/>
      <c r="FB641" s="96"/>
      <c r="FC641" s="96"/>
      <c r="FD641" s="96"/>
      <c r="FE641" s="96"/>
      <c r="FF641" s="96"/>
      <c r="FG641" s="96"/>
      <c r="FH641" s="96"/>
      <c r="FI641" s="96"/>
      <c r="FJ641" s="96"/>
      <c r="FK641" s="96"/>
      <c r="FL641" s="96"/>
      <c r="FM641" s="96"/>
      <c r="FN641" s="96"/>
      <c r="FO641" s="96"/>
      <c r="FP641" s="96"/>
      <c r="FQ641" s="96"/>
      <c r="FR641" s="96"/>
      <c r="FS641" s="96"/>
      <c r="FT641" s="96"/>
      <c r="FU641" s="96"/>
      <c r="FV641" s="96"/>
      <c r="FW641" s="96"/>
      <c r="FX641" s="96"/>
      <c r="FY641" s="96"/>
      <c r="FZ641" s="96"/>
      <c r="GA641" s="96"/>
      <c r="GB641" s="96"/>
      <c r="GC641" s="96"/>
      <c r="GD641" s="96"/>
      <c r="GE641" s="96"/>
      <c r="GF641" s="96"/>
      <c r="GG641" s="96"/>
      <c r="GH641" s="96"/>
      <c r="GI641" s="96"/>
      <c r="GJ641" s="96"/>
      <c r="GK641" s="96"/>
      <c r="GL641" s="96"/>
      <c r="GM641" s="96"/>
      <c r="GN641" s="96"/>
      <c r="GO641" s="96"/>
    </row>
    <row r="642" spans="1:197" ht="12" hidden="1" customHeight="1">
      <c r="A642" s="352"/>
      <c r="B642" s="509"/>
      <c r="C642" s="407"/>
      <c r="D642" s="341"/>
      <c r="E642" s="346"/>
      <c r="F642" s="354"/>
      <c r="G642" s="404"/>
      <c r="H642" s="90"/>
      <c r="I642" s="61" t="s">
        <v>28</v>
      </c>
      <c r="J642" s="62"/>
      <c r="K642" s="62"/>
      <c r="L642" s="87"/>
      <c r="M642" s="87"/>
      <c r="N642" s="71"/>
      <c r="O642" s="71"/>
      <c r="P642" s="71"/>
      <c r="Q642" s="71"/>
      <c r="R642" s="71"/>
      <c r="S642" s="71"/>
      <c r="T642" s="71"/>
      <c r="U642" s="71"/>
      <c r="V642" s="71"/>
      <c r="W642" s="361"/>
      <c r="X642" s="40"/>
      <c r="Y642" s="96"/>
      <c r="Z642" s="96"/>
      <c r="AA642" s="96"/>
      <c r="AB642" s="96"/>
      <c r="AC642" s="96"/>
      <c r="AD642" s="96"/>
      <c r="AE642" s="96"/>
      <c r="AF642" s="96"/>
      <c r="AG642" s="96"/>
      <c r="AH642" s="96"/>
      <c r="AI642" s="96"/>
      <c r="AJ642" s="96"/>
      <c r="AK642" s="96"/>
      <c r="AL642" s="96"/>
      <c r="AM642" s="96"/>
      <c r="AN642" s="96"/>
      <c r="AO642" s="96"/>
      <c r="AP642" s="96"/>
      <c r="AQ642" s="96"/>
      <c r="AR642" s="96"/>
      <c r="AS642" s="96"/>
      <c r="AT642" s="96"/>
      <c r="AU642" s="96"/>
      <c r="AV642" s="96"/>
      <c r="AW642" s="96"/>
      <c r="AX642" s="96"/>
      <c r="AY642" s="96"/>
      <c r="AZ642" s="96"/>
      <c r="BA642" s="96"/>
      <c r="BB642" s="96"/>
      <c r="BC642" s="96"/>
      <c r="BD642" s="96"/>
      <c r="BE642" s="96"/>
      <c r="BF642" s="96"/>
      <c r="BG642" s="96"/>
      <c r="BH642" s="96"/>
      <c r="BI642" s="96"/>
      <c r="BJ642" s="96"/>
      <c r="BK642" s="96"/>
      <c r="BL642" s="96"/>
      <c r="BM642" s="96"/>
      <c r="BN642" s="96"/>
      <c r="BO642" s="96"/>
      <c r="BP642" s="96"/>
      <c r="BQ642" s="96"/>
      <c r="BR642" s="96"/>
      <c r="BS642" s="96"/>
      <c r="BT642" s="96"/>
      <c r="BU642" s="96"/>
      <c r="BV642" s="96"/>
      <c r="BW642" s="96"/>
      <c r="BX642" s="96"/>
      <c r="BY642" s="96"/>
      <c r="BZ642" s="96"/>
      <c r="CA642" s="96"/>
      <c r="CB642" s="96"/>
      <c r="CC642" s="96"/>
      <c r="CD642" s="96"/>
      <c r="CE642" s="96"/>
      <c r="CF642" s="96"/>
      <c r="CG642" s="96"/>
      <c r="CH642" s="96"/>
      <c r="CI642" s="96"/>
      <c r="CJ642" s="96"/>
      <c r="CK642" s="96"/>
      <c r="CL642" s="96"/>
      <c r="CM642" s="96"/>
      <c r="CN642" s="96"/>
      <c r="CO642" s="96"/>
      <c r="CP642" s="96"/>
      <c r="CQ642" s="96"/>
      <c r="CR642" s="96"/>
      <c r="CS642" s="96"/>
      <c r="CT642" s="96"/>
      <c r="CU642" s="96"/>
      <c r="CV642" s="96"/>
      <c r="CW642" s="96"/>
      <c r="CX642" s="96"/>
      <c r="CY642" s="96"/>
      <c r="CZ642" s="96"/>
      <c r="DA642" s="96"/>
      <c r="DB642" s="96"/>
      <c r="DC642" s="96"/>
      <c r="DD642" s="96"/>
      <c r="DE642" s="96"/>
      <c r="DF642" s="96"/>
      <c r="DG642" s="96"/>
      <c r="DH642" s="96"/>
      <c r="DI642" s="96"/>
      <c r="DJ642" s="96"/>
      <c r="DK642" s="96"/>
      <c r="DL642" s="96"/>
      <c r="DM642" s="96"/>
      <c r="DN642" s="96"/>
      <c r="DO642" s="96"/>
      <c r="DP642" s="96"/>
      <c r="DQ642" s="96"/>
      <c r="DR642" s="96"/>
      <c r="DS642" s="96"/>
      <c r="DT642" s="96"/>
      <c r="DU642" s="96"/>
      <c r="DV642" s="96"/>
      <c r="DW642" s="96"/>
      <c r="DX642" s="96"/>
      <c r="DY642" s="96"/>
      <c r="DZ642" s="96"/>
      <c r="EA642" s="96"/>
      <c r="EB642" s="96"/>
      <c r="EC642" s="96"/>
      <c r="ED642" s="96"/>
      <c r="EE642" s="96"/>
      <c r="EF642" s="96"/>
      <c r="EG642" s="96"/>
      <c r="EH642" s="96"/>
      <c r="EI642" s="96"/>
      <c r="EJ642" s="96"/>
      <c r="EK642" s="96"/>
      <c r="EL642" s="96"/>
      <c r="EM642" s="96"/>
      <c r="EN642" s="96"/>
      <c r="EO642" s="96"/>
      <c r="EP642" s="96"/>
      <c r="EQ642" s="96"/>
      <c r="ER642" s="96"/>
      <c r="ES642" s="96"/>
      <c r="ET642" s="96"/>
      <c r="EU642" s="96"/>
      <c r="EV642" s="96"/>
      <c r="EW642" s="96"/>
      <c r="EX642" s="96"/>
      <c r="EY642" s="96"/>
      <c r="EZ642" s="96"/>
      <c r="FA642" s="96"/>
      <c r="FB642" s="96"/>
      <c r="FC642" s="96"/>
      <c r="FD642" s="96"/>
      <c r="FE642" s="96"/>
      <c r="FF642" s="96"/>
      <c r="FG642" s="96"/>
      <c r="FH642" s="96"/>
      <c r="FI642" s="96"/>
      <c r="FJ642" s="96"/>
      <c r="FK642" s="96"/>
      <c r="FL642" s="96"/>
      <c r="FM642" s="96"/>
      <c r="FN642" s="96"/>
      <c r="FO642" s="96"/>
      <c r="FP642" s="96"/>
      <c r="FQ642" s="96"/>
      <c r="FR642" s="96"/>
      <c r="FS642" s="96"/>
      <c r="FT642" s="96"/>
      <c r="FU642" s="96"/>
      <c r="FV642" s="96"/>
      <c r="FW642" s="96"/>
      <c r="FX642" s="96"/>
      <c r="FY642" s="96"/>
      <c r="FZ642" s="96"/>
      <c r="GA642" s="96"/>
      <c r="GB642" s="96"/>
      <c r="GC642" s="96"/>
      <c r="GD642" s="96"/>
      <c r="GE642" s="96"/>
      <c r="GF642" s="96"/>
      <c r="GG642" s="96"/>
      <c r="GH642" s="96"/>
      <c r="GI642" s="96"/>
      <c r="GJ642" s="96"/>
      <c r="GK642" s="96"/>
      <c r="GL642" s="96"/>
      <c r="GM642" s="96"/>
      <c r="GN642" s="96"/>
      <c r="GO642" s="96"/>
    </row>
    <row r="643" spans="1:197" ht="12" hidden="1" customHeight="1">
      <c r="A643" s="352"/>
      <c r="B643" s="509"/>
      <c r="C643" s="407"/>
      <c r="D643" s="341"/>
      <c r="E643" s="346"/>
      <c r="F643" s="354"/>
      <c r="G643" s="404"/>
      <c r="H643" s="90"/>
      <c r="I643" s="61" t="s">
        <v>31</v>
      </c>
      <c r="J643" s="62"/>
      <c r="K643" s="62"/>
      <c r="L643" s="87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361"/>
      <c r="X643" s="40"/>
      <c r="Y643" s="96"/>
      <c r="Z643" s="96"/>
      <c r="AA643" s="96"/>
      <c r="AB643" s="96"/>
      <c r="AC643" s="96"/>
      <c r="AD643" s="96"/>
      <c r="AE643" s="96"/>
      <c r="AF643" s="96"/>
      <c r="AG643" s="96"/>
      <c r="AH643" s="96"/>
      <c r="AI643" s="96"/>
      <c r="AJ643" s="96"/>
      <c r="AK643" s="96"/>
      <c r="AL643" s="96"/>
      <c r="AM643" s="96"/>
      <c r="AN643" s="96"/>
      <c r="AO643" s="96"/>
      <c r="AP643" s="96"/>
      <c r="AQ643" s="96"/>
      <c r="AR643" s="96"/>
      <c r="AS643" s="96"/>
      <c r="AT643" s="96"/>
      <c r="AU643" s="96"/>
      <c r="AV643" s="96"/>
      <c r="AW643" s="96"/>
      <c r="AX643" s="96"/>
      <c r="AY643" s="96"/>
      <c r="AZ643" s="96"/>
      <c r="BA643" s="96"/>
      <c r="BB643" s="96"/>
      <c r="BC643" s="96"/>
      <c r="BD643" s="96"/>
      <c r="BE643" s="96"/>
      <c r="BF643" s="96"/>
      <c r="BG643" s="96"/>
      <c r="BH643" s="96"/>
      <c r="BI643" s="96"/>
      <c r="BJ643" s="96"/>
      <c r="BK643" s="96"/>
      <c r="BL643" s="96"/>
      <c r="BM643" s="96"/>
      <c r="BN643" s="96"/>
      <c r="BO643" s="96"/>
      <c r="BP643" s="96"/>
      <c r="BQ643" s="96"/>
      <c r="BR643" s="96"/>
      <c r="BS643" s="96"/>
      <c r="BT643" s="96"/>
      <c r="BU643" s="96"/>
      <c r="BV643" s="96"/>
      <c r="BW643" s="96"/>
      <c r="BX643" s="96"/>
      <c r="BY643" s="96"/>
      <c r="BZ643" s="96"/>
      <c r="CA643" s="96"/>
      <c r="CB643" s="96"/>
      <c r="CC643" s="96"/>
      <c r="CD643" s="96"/>
      <c r="CE643" s="96"/>
      <c r="CF643" s="96"/>
      <c r="CG643" s="96"/>
      <c r="CH643" s="96"/>
      <c r="CI643" s="96"/>
      <c r="CJ643" s="96"/>
      <c r="CK643" s="96"/>
      <c r="CL643" s="96"/>
      <c r="CM643" s="96"/>
      <c r="CN643" s="96"/>
      <c r="CO643" s="96"/>
      <c r="CP643" s="96"/>
      <c r="CQ643" s="96"/>
      <c r="CR643" s="96"/>
      <c r="CS643" s="96"/>
      <c r="CT643" s="96"/>
      <c r="CU643" s="96"/>
      <c r="CV643" s="96"/>
      <c r="CW643" s="96"/>
      <c r="CX643" s="96"/>
      <c r="CY643" s="96"/>
      <c r="CZ643" s="96"/>
      <c r="DA643" s="96"/>
      <c r="DB643" s="96"/>
      <c r="DC643" s="96"/>
      <c r="DD643" s="96"/>
      <c r="DE643" s="96"/>
      <c r="DF643" s="96"/>
      <c r="DG643" s="96"/>
      <c r="DH643" s="96"/>
      <c r="DI643" s="96"/>
      <c r="DJ643" s="96"/>
      <c r="DK643" s="96"/>
      <c r="DL643" s="96"/>
      <c r="DM643" s="96"/>
      <c r="DN643" s="96"/>
      <c r="DO643" s="96"/>
      <c r="DP643" s="96"/>
      <c r="DQ643" s="96"/>
      <c r="DR643" s="96"/>
      <c r="DS643" s="96"/>
      <c r="DT643" s="96"/>
      <c r="DU643" s="96"/>
      <c r="DV643" s="96"/>
      <c r="DW643" s="96"/>
      <c r="DX643" s="96"/>
      <c r="DY643" s="96"/>
      <c r="DZ643" s="96"/>
      <c r="EA643" s="96"/>
      <c r="EB643" s="96"/>
      <c r="EC643" s="96"/>
      <c r="ED643" s="96"/>
      <c r="EE643" s="96"/>
      <c r="EF643" s="96"/>
      <c r="EG643" s="96"/>
      <c r="EH643" s="96"/>
      <c r="EI643" s="96"/>
      <c r="EJ643" s="96"/>
      <c r="EK643" s="96"/>
      <c r="EL643" s="96"/>
      <c r="EM643" s="96"/>
      <c r="EN643" s="96"/>
      <c r="EO643" s="96"/>
      <c r="EP643" s="96"/>
      <c r="EQ643" s="96"/>
      <c r="ER643" s="96"/>
      <c r="ES643" s="96"/>
      <c r="ET643" s="96"/>
      <c r="EU643" s="96"/>
      <c r="EV643" s="96"/>
      <c r="EW643" s="96"/>
      <c r="EX643" s="96"/>
      <c r="EY643" s="96"/>
      <c r="EZ643" s="96"/>
      <c r="FA643" s="96"/>
      <c r="FB643" s="96"/>
      <c r="FC643" s="96"/>
      <c r="FD643" s="96"/>
      <c r="FE643" s="96"/>
      <c r="FF643" s="96"/>
      <c r="FG643" s="96"/>
      <c r="FH643" s="96"/>
      <c r="FI643" s="96"/>
      <c r="FJ643" s="96"/>
      <c r="FK643" s="96"/>
      <c r="FL643" s="96"/>
      <c r="FM643" s="96"/>
      <c r="FN643" s="96"/>
      <c r="FO643" s="96"/>
      <c r="FP643" s="96"/>
      <c r="FQ643" s="96"/>
      <c r="FR643" s="96"/>
      <c r="FS643" s="96"/>
      <c r="FT643" s="96"/>
      <c r="FU643" s="96"/>
      <c r="FV643" s="96"/>
      <c r="FW643" s="96"/>
      <c r="FX643" s="96"/>
      <c r="FY643" s="96"/>
      <c r="FZ643" s="96"/>
      <c r="GA643" s="96"/>
      <c r="GB643" s="96"/>
      <c r="GC643" s="96"/>
      <c r="GD643" s="96"/>
      <c r="GE643" s="96"/>
      <c r="GF643" s="96"/>
      <c r="GG643" s="96"/>
      <c r="GH643" s="96"/>
      <c r="GI643" s="96"/>
      <c r="GJ643" s="96"/>
      <c r="GK643" s="96"/>
      <c r="GL643" s="96"/>
      <c r="GM643" s="96"/>
      <c r="GN643" s="96"/>
      <c r="GO643" s="96"/>
    </row>
    <row r="644" spans="1:197" ht="12" hidden="1" customHeight="1">
      <c r="A644" s="352"/>
      <c r="B644" s="509"/>
      <c r="C644" s="407"/>
      <c r="D644" s="341"/>
      <c r="E644" s="346"/>
      <c r="F644" s="354"/>
      <c r="G644" s="404"/>
      <c r="H644" s="90"/>
      <c r="I644" s="61" t="s">
        <v>128</v>
      </c>
      <c r="J644" s="62"/>
      <c r="K644" s="62"/>
      <c r="L644" s="87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361"/>
      <c r="X644" s="40"/>
      <c r="Y644" s="96"/>
      <c r="Z644" s="96"/>
      <c r="AA644" s="96"/>
      <c r="AB644" s="96"/>
      <c r="AC644" s="96"/>
      <c r="AD644" s="96"/>
      <c r="AE644" s="96"/>
      <c r="AF644" s="96"/>
      <c r="AG644" s="96"/>
      <c r="AH644" s="96"/>
      <c r="AI644" s="96"/>
      <c r="AJ644" s="96"/>
      <c r="AK644" s="96"/>
      <c r="AL644" s="96"/>
      <c r="AM644" s="96"/>
      <c r="AN644" s="96"/>
      <c r="AO644" s="96"/>
      <c r="AP644" s="96"/>
      <c r="AQ644" s="96"/>
      <c r="AR644" s="96"/>
      <c r="AS644" s="96"/>
      <c r="AT644" s="96"/>
      <c r="AU644" s="96"/>
      <c r="AV644" s="96"/>
      <c r="AW644" s="96"/>
      <c r="AX644" s="96"/>
      <c r="AY644" s="96"/>
      <c r="AZ644" s="96"/>
      <c r="BA644" s="96"/>
      <c r="BB644" s="96"/>
      <c r="BC644" s="96"/>
      <c r="BD644" s="96"/>
      <c r="BE644" s="96"/>
      <c r="BF644" s="96"/>
      <c r="BG644" s="96"/>
      <c r="BH644" s="96"/>
      <c r="BI644" s="96"/>
      <c r="BJ644" s="96"/>
      <c r="BK644" s="96"/>
      <c r="BL644" s="96"/>
      <c r="BM644" s="96"/>
      <c r="BN644" s="96"/>
      <c r="BO644" s="96"/>
      <c r="BP644" s="96"/>
      <c r="BQ644" s="96"/>
      <c r="BR644" s="96"/>
      <c r="BS644" s="96"/>
      <c r="BT644" s="96"/>
      <c r="BU644" s="96"/>
      <c r="BV644" s="96"/>
      <c r="BW644" s="96"/>
      <c r="BX644" s="96"/>
      <c r="BY644" s="96"/>
      <c r="BZ644" s="96"/>
      <c r="CA644" s="96"/>
      <c r="CB644" s="96"/>
      <c r="CC644" s="96"/>
      <c r="CD644" s="96"/>
      <c r="CE644" s="96"/>
      <c r="CF644" s="96"/>
      <c r="CG644" s="96"/>
      <c r="CH644" s="96"/>
      <c r="CI644" s="96"/>
      <c r="CJ644" s="96"/>
      <c r="CK644" s="96"/>
      <c r="CL644" s="96"/>
      <c r="CM644" s="96"/>
      <c r="CN644" s="96"/>
      <c r="CO644" s="96"/>
      <c r="CP644" s="96"/>
      <c r="CQ644" s="96"/>
      <c r="CR644" s="96"/>
      <c r="CS644" s="96"/>
      <c r="CT644" s="96"/>
      <c r="CU644" s="96"/>
      <c r="CV644" s="96"/>
      <c r="CW644" s="96"/>
      <c r="CX644" s="96"/>
      <c r="CY644" s="96"/>
      <c r="CZ644" s="96"/>
      <c r="DA644" s="96"/>
      <c r="DB644" s="96"/>
      <c r="DC644" s="96"/>
      <c r="DD644" s="96"/>
      <c r="DE644" s="96"/>
      <c r="DF644" s="96"/>
      <c r="DG644" s="96"/>
      <c r="DH644" s="96"/>
      <c r="DI644" s="96"/>
      <c r="DJ644" s="96"/>
      <c r="DK644" s="96"/>
      <c r="DL644" s="96"/>
      <c r="DM644" s="96"/>
      <c r="DN644" s="96"/>
      <c r="DO644" s="96"/>
      <c r="DP644" s="96"/>
      <c r="DQ644" s="96"/>
      <c r="DR644" s="96"/>
      <c r="DS644" s="96"/>
      <c r="DT644" s="96"/>
      <c r="DU644" s="96"/>
      <c r="DV644" s="96"/>
      <c r="DW644" s="96"/>
      <c r="DX644" s="96"/>
      <c r="DY644" s="96"/>
      <c r="DZ644" s="96"/>
      <c r="EA644" s="96"/>
      <c r="EB644" s="96"/>
      <c r="EC644" s="96"/>
      <c r="ED644" s="96"/>
      <c r="EE644" s="96"/>
      <c r="EF644" s="96"/>
      <c r="EG644" s="96"/>
      <c r="EH644" s="96"/>
      <c r="EI644" s="96"/>
      <c r="EJ644" s="96"/>
      <c r="EK644" s="96"/>
      <c r="EL644" s="96"/>
      <c r="EM644" s="96"/>
      <c r="EN644" s="96"/>
      <c r="EO644" s="96"/>
      <c r="EP644" s="96"/>
      <c r="EQ644" s="96"/>
      <c r="ER644" s="96"/>
      <c r="ES644" s="96"/>
      <c r="ET644" s="96"/>
      <c r="EU644" s="96"/>
      <c r="EV644" s="96"/>
      <c r="EW644" s="96"/>
      <c r="EX644" s="96"/>
      <c r="EY644" s="96"/>
      <c r="EZ644" s="96"/>
      <c r="FA644" s="96"/>
      <c r="FB644" s="96"/>
      <c r="FC644" s="96"/>
      <c r="FD644" s="96"/>
      <c r="FE644" s="96"/>
      <c r="FF644" s="96"/>
      <c r="FG644" s="96"/>
      <c r="FH644" s="96"/>
      <c r="FI644" s="96"/>
      <c r="FJ644" s="96"/>
      <c r="FK644" s="96"/>
      <c r="FL644" s="96"/>
      <c r="FM644" s="96"/>
      <c r="FN644" s="96"/>
      <c r="FO644" s="96"/>
      <c r="FP644" s="96"/>
      <c r="FQ644" s="96"/>
      <c r="FR644" s="96"/>
      <c r="FS644" s="96"/>
      <c r="FT644" s="96"/>
      <c r="FU644" s="96"/>
      <c r="FV644" s="96"/>
      <c r="FW644" s="96"/>
      <c r="FX644" s="96"/>
      <c r="FY644" s="96"/>
      <c r="FZ644" s="96"/>
      <c r="GA644" s="96"/>
      <c r="GB644" s="96"/>
      <c r="GC644" s="96"/>
      <c r="GD644" s="96"/>
      <c r="GE644" s="96"/>
      <c r="GF644" s="96"/>
      <c r="GG644" s="96"/>
      <c r="GH644" s="96"/>
      <c r="GI644" s="96"/>
      <c r="GJ644" s="96"/>
      <c r="GK644" s="96"/>
      <c r="GL644" s="96"/>
      <c r="GM644" s="96"/>
      <c r="GN644" s="96"/>
      <c r="GO644" s="96"/>
    </row>
    <row r="645" spans="1:197" ht="12" hidden="1" customHeight="1">
      <c r="A645" s="353"/>
      <c r="B645" s="510"/>
      <c r="C645" s="408"/>
      <c r="D645" s="341"/>
      <c r="E645" s="346"/>
      <c r="F645" s="354"/>
      <c r="G645" s="405"/>
      <c r="H645" s="90"/>
      <c r="I645" s="64" t="s">
        <v>26</v>
      </c>
      <c r="J645" s="65"/>
      <c r="K645" s="65"/>
      <c r="L645" s="65">
        <f>SUM(L641:L644)</f>
        <v>0</v>
      </c>
      <c r="M645" s="65">
        <f>SUM(M641:M644)</f>
        <v>0</v>
      </c>
      <c r="N645" s="65">
        <f t="shared" ref="N645:O645" si="170">SUM(N641:N644)</f>
        <v>0</v>
      </c>
      <c r="O645" s="65">
        <f t="shared" si="170"/>
        <v>0</v>
      </c>
      <c r="P645" s="65"/>
      <c r="Q645" s="65"/>
      <c r="R645" s="65"/>
      <c r="S645" s="65"/>
      <c r="T645" s="65"/>
      <c r="U645" s="65"/>
      <c r="V645" s="65"/>
      <c r="W645" s="361"/>
      <c r="X645" s="40"/>
      <c r="Y645" s="96"/>
      <c r="Z645" s="96"/>
      <c r="AA645" s="96"/>
      <c r="AB645" s="96"/>
      <c r="AC645" s="96"/>
      <c r="AD645" s="96"/>
      <c r="AE645" s="96"/>
      <c r="AF645" s="96"/>
      <c r="AG645" s="96"/>
      <c r="AH645" s="96"/>
      <c r="AI645" s="96"/>
      <c r="AJ645" s="96"/>
      <c r="AK645" s="96"/>
      <c r="AL645" s="96"/>
      <c r="AM645" s="96"/>
      <c r="AN645" s="96"/>
      <c r="AO645" s="96"/>
      <c r="AP645" s="96"/>
      <c r="AQ645" s="96"/>
      <c r="AR645" s="96"/>
      <c r="AS645" s="96"/>
      <c r="AT645" s="96"/>
      <c r="AU645" s="96"/>
      <c r="AV645" s="96"/>
      <c r="AW645" s="96"/>
      <c r="AX645" s="96"/>
      <c r="AY645" s="96"/>
      <c r="AZ645" s="96"/>
      <c r="BA645" s="96"/>
      <c r="BB645" s="96"/>
      <c r="BC645" s="96"/>
      <c r="BD645" s="96"/>
      <c r="BE645" s="96"/>
      <c r="BF645" s="96"/>
      <c r="BG645" s="96"/>
      <c r="BH645" s="96"/>
      <c r="BI645" s="96"/>
      <c r="BJ645" s="96"/>
      <c r="BK645" s="96"/>
      <c r="BL645" s="96"/>
      <c r="BM645" s="96"/>
      <c r="BN645" s="96"/>
      <c r="BO645" s="96"/>
      <c r="BP645" s="96"/>
      <c r="BQ645" s="96"/>
      <c r="BR645" s="96"/>
      <c r="BS645" s="96"/>
      <c r="BT645" s="96"/>
      <c r="BU645" s="96"/>
      <c r="BV645" s="96"/>
      <c r="BW645" s="96"/>
      <c r="BX645" s="96"/>
      <c r="BY645" s="96"/>
      <c r="BZ645" s="96"/>
      <c r="CA645" s="96"/>
      <c r="CB645" s="96"/>
      <c r="CC645" s="96"/>
      <c r="CD645" s="96"/>
      <c r="CE645" s="96"/>
      <c r="CF645" s="96"/>
      <c r="CG645" s="96"/>
      <c r="CH645" s="96"/>
      <c r="CI645" s="96"/>
      <c r="CJ645" s="96"/>
      <c r="CK645" s="96"/>
      <c r="CL645" s="96"/>
      <c r="CM645" s="96"/>
      <c r="CN645" s="96"/>
      <c r="CO645" s="96"/>
      <c r="CP645" s="96"/>
      <c r="CQ645" s="96"/>
      <c r="CR645" s="96"/>
      <c r="CS645" s="96"/>
      <c r="CT645" s="96"/>
      <c r="CU645" s="96"/>
      <c r="CV645" s="96"/>
      <c r="CW645" s="96"/>
      <c r="CX645" s="96"/>
      <c r="CY645" s="96"/>
      <c r="CZ645" s="96"/>
      <c r="DA645" s="96"/>
      <c r="DB645" s="96"/>
      <c r="DC645" s="96"/>
      <c r="DD645" s="96"/>
      <c r="DE645" s="96"/>
      <c r="DF645" s="96"/>
      <c r="DG645" s="96"/>
      <c r="DH645" s="96"/>
      <c r="DI645" s="96"/>
      <c r="DJ645" s="96"/>
      <c r="DK645" s="96"/>
      <c r="DL645" s="96"/>
      <c r="DM645" s="96"/>
      <c r="DN645" s="96"/>
      <c r="DO645" s="96"/>
      <c r="DP645" s="96"/>
      <c r="DQ645" s="96"/>
      <c r="DR645" s="96"/>
      <c r="DS645" s="96"/>
      <c r="DT645" s="96"/>
      <c r="DU645" s="96"/>
      <c r="DV645" s="96"/>
      <c r="DW645" s="96"/>
      <c r="DX645" s="96"/>
      <c r="DY645" s="96"/>
      <c r="DZ645" s="96"/>
      <c r="EA645" s="96"/>
      <c r="EB645" s="96"/>
      <c r="EC645" s="96"/>
      <c r="ED645" s="96"/>
      <c r="EE645" s="96"/>
      <c r="EF645" s="96"/>
      <c r="EG645" s="96"/>
      <c r="EH645" s="96"/>
      <c r="EI645" s="96"/>
      <c r="EJ645" s="96"/>
      <c r="EK645" s="96"/>
      <c r="EL645" s="96"/>
      <c r="EM645" s="96"/>
      <c r="EN645" s="96"/>
      <c r="EO645" s="96"/>
      <c r="EP645" s="96"/>
      <c r="EQ645" s="96"/>
      <c r="ER645" s="96"/>
      <c r="ES645" s="96"/>
      <c r="ET645" s="96"/>
      <c r="EU645" s="96"/>
      <c r="EV645" s="96"/>
      <c r="EW645" s="96"/>
      <c r="EX645" s="96"/>
      <c r="EY645" s="96"/>
      <c r="EZ645" s="96"/>
      <c r="FA645" s="96"/>
      <c r="FB645" s="96"/>
      <c r="FC645" s="96"/>
      <c r="FD645" s="96"/>
      <c r="FE645" s="96"/>
      <c r="FF645" s="96"/>
      <c r="FG645" s="96"/>
      <c r="FH645" s="96"/>
      <c r="FI645" s="96"/>
      <c r="FJ645" s="96"/>
      <c r="FK645" s="96"/>
      <c r="FL645" s="96"/>
      <c r="FM645" s="96"/>
      <c r="FN645" s="96"/>
      <c r="FO645" s="96"/>
      <c r="FP645" s="96"/>
      <c r="FQ645" s="96"/>
      <c r="FR645" s="96"/>
      <c r="FS645" s="96"/>
      <c r="FT645" s="96"/>
      <c r="FU645" s="96"/>
      <c r="FV645" s="96"/>
      <c r="FW645" s="96"/>
      <c r="FX645" s="96"/>
      <c r="FY645" s="96"/>
      <c r="FZ645" s="96"/>
      <c r="GA645" s="96"/>
      <c r="GB645" s="96"/>
      <c r="GC645" s="96"/>
      <c r="GD645" s="96"/>
      <c r="GE645" s="96"/>
      <c r="GF645" s="96"/>
      <c r="GG645" s="96"/>
      <c r="GH645" s="96"/>
      <c r="GI645" s="96"/>
      <c r="GJ645" s="96"/>
      <c r="GK645" s="96"/>
      <c r="GL645" s="96"/>
      <c r="GM645" s="96"/>
      <c r="GN645" s="96"/>
      <c r="GO645" s="96"/>
    </row>
    <row r="646" spans="1:197" ht="13.5" hidden="1" customHeight="1">
      <c r="A646" s="351">
        <v>49</v>
      </c>
      <c r="B646" s="508" t="s">
        <v>222</v>
      </c>
      <c r="C646" s="406">
        <v>2023</v>
      </c>
      <c r="D646" s="341">
        <v>2025</v>
      </c>
      <c r="E646" s="346" t="s">
        <v>251</v>
      </c>
      <c r="F646" s="374"/>
      <c r="G646" s="403">
        <v>80101</v>
      </c>
      <c r="H646" s="297">
        <v>6050</v>
      </c>
      <c r="I646" s="61" t="s">
        <v>28</v>
      </c>
      <c r="J646" s="62"/>
      <c r="K646" s="62"/>
      <c r="L646" s="87"/>
      <c r="M646" s="317"/>
      <c r="N646" s="87"/>
      <c r="O646" s="71"/>
      <c r="P646" s="71"/>
      <c r="Q646" s="71"/>
      <c r="R646" s="71"/>
      <c r="S646" s="71"/>
      <c r="T646" s="71"/>
      <c r="U646" s="71"/>
      <c r="V646" s="71"/>
      <c r="W646" s="401">
        <f>SUM(L650:V650)</f>
        <v>0</v>
      </c>
      <c r="X646" s="40"/>
      <c r="Y646" s="96"/>
      <c r="Z646" s="96"/>
      <c r="AA646" s="96"/>
      <c r="AB646" s="96"/>
      <c r="AC646" s="96"/>
      <c r="AD646" s="96"/>
      <c r="AE646" s="96"/>
      <c r="AF646" s="96"/>
      <c r="AG646" s="96"/>
      <c r="AH646" s="96"/>
      <c r="AI646" s="96"/>
      <c r="AJ646" s="96"/>
      <c r="AK646" s="96"/>
      <c r="AL646" s="96"/>
      <c r="AM646" s="96"/>
      <c r="AN646" s="96"/>
      <c r="AO646" s="96"/>
      <c r="AP646" s="96"/>
      <c r="AQ646" s="96"/>
      <c r="AR646" s="96"/>
      <c r="AS646" s="96"/>
      <c r="AT646" s="96"/>
      <c r="AU646" s="96"/>
      <c r="AV646" s="96"/>
      <c r="AW646" s="96"/>
      <c r="AX646" s="96"/>
      <c r="AY646" s="96"/>
      <c r="AZ646" s="96"/>
      <c r="BA646" s="96"/>
      <c r="BB646" s="96"/>
      <c r="BC646" s="96"/>
      <c r="BD646" s="96"/>
      <c r="BE646" s="96"/>
      <c r="BF646" s="96"/>
      <c r="BG646" s="96"/>
      <c r="BH646" s="96"/>
      <c r="BI646" s="96"/>
      <c r="BJ646" s="96"/>
      <c r="BK646" s="96"/>
      <c r="BL646" s="96"/>
      <c r="BM646" s="96"/>
      <c r="BN646" s="96"/>
      <c r="BO646" s="96"/>
      <c r="BP646" s="96"/>
      <c r="BQ646" s="96"/>
      <c r="BR646" s="96"/>
      <c r="BS646" s="96"/>
      <c r="BT646" s="96"/>
      <c r="BU646" s="96"/>
      <c r="BV646" s="96"/>
      <c r="BW646" s="96"/>
      <c r="BX646" s="96"/>
      <c r="BY646" s="96"/>
      <c r="BZ646" s="96"/>
      <c r="CA646" s="96"/>
      <c r="CB646" s="96"/>
      <c r="CC646" s="96"/>
      <c r="CD646" s="96"/>
      <c r="CE646" s="96"/>
      <c r="CF646" s="96"/>
      <c r="CG646" s="96"/>
      <c r="CH646" s="96"/>
      <c r="CI646" s="96"/>
      <c r="CJ646" s="96"/>
      <c r="CK646" s="96"/>
      <c r="CL646" s="96"/>
      <c r="CM646" s="96"/>
      <c r="CN646" s="96"/>
      <c r="CO646" s="96"/>
      <c r="CP646" s="96"/>
      <c r="CQ646" s="96"/>
      <c r="CR646" s="96"/>
      <c r="CS646" s="96"/>
      <c r="CT646" s="96"/>
      <c r="CU646" s="96"/>
      <c r="CV646" s="96"/>
      <c r="CW646" s="96"/>
      <c r="CX646" s="96"/>
      <c r="CY646" s="96"/>
      <c r="CZ646" s="96"/>
      <c r="DA646" s="96"/>
      <c r="DB646" s="96"/>
      <c r="DC646" s="96"/>
      <c r="DD646" s="96"/>
      <c r="DE646" s="96"/>
      <c r="DF646" s="96"/>
      <c r="DG646" s="96"/>
      <c r="DH646" s="96"/>
      <c r="DI646" s="96"/>
      <c r="DJ646" s="96"/>
      <c r="DK646" s="96"/>
      <c r="DL646" s="96"/>
      <c r="DM646" s="96"/>
      <c r="DN646" s="96"/>
      <c r="DO646" s="96"/>
      <c r="DP646" s="96"/>
      <c r="DQ646" s="96"/>
      <c r="DR646" s="96"/>
      <c r="DS646" s="96"/>
      <c r="DT646" s="96"/>
      <c r="DU646" s="96"/>
      <c r="DV646" s="96"/>
      <c r="DW646" s="96"/>
      <c r="DX646" s="96"/>
      <c r="DY646" s="96"/>
      <c r="DZ646" s="96"/>
      <c r="EA646" s="96"/>
      <c r="EB646" s="96"/>
      <c r="EC646" s="96"/>
      <c r="ED646" s="96"/>
      <c r="EE646" s="96"/>
      <c r="EF646" s="96"/>
      <c r="EG646" s="96"/>
      <c r="EH646" s="96"/>
      <c r="EI646" s="96"/>
      <c r="EJ646" s="96"/>
      <c r="EK646" s="96"/>
      <c r="EL646" s="96"/>
      <c r="EM646" s="96"/>
      <c r="EN646" s="96"/>
      <c r="EO646" s="96"/>
      <c r="EP646" s="96"/>
      <c r="EQ646" s="96"/>
      <c r="ER646" s="96"/>
      <c r="ES646" s="96"/>
      <c r="ET646" s="96"/>
      <c r="EU646" s="96"/>
      <c r="EV646" s="96"/>
      <c r="EW646" s="96"/>
      <c r="EX646" s="96"/>
      <c r="EY646" s="96"/>
      <c r="EZ646" s="96"/>
      <c r="FA646" s="96"/>
      <c r="FB646" s="96"/>
      <c r="FC646" s="96"/>
      <c r="FD646" s="96"/>
      <c r="FE646" s="96"/>
      <c r="FF646" s="96"/>
      <c r="FG646" s="96"/>
      <c r="FH646" s="96"/>
      <c r="FI646" s="96"/>
      <c r="FJ646" s="96"/>
      <c r="FK646" s="96"/>
      <c r="FL646" s="96"/>
      <c r="FM646" s="96"/>
      <c r="FN646" s="96"/>
      <c r="FO646" s="96"/>
      <c r="FP646" s="96"/>
      <c r="FQ646" s="96"/>
      <c r="FR646" s="96"/>
      <c r="FS646" s="96"/>
      <c r="FT646" s="96"/>
      <c r="FU646" s="96"/>
      <c r="FV646" s="96"/>
      <c r="FW646" s="96"/>
      <c r="FX646" s="96"/>
      <c r="FY646" s="96"/>
      <c r="FZ646" s="96"/>
      <c r="GA646" s="96"/>
      <c r="GB646" s="96"/>
      <c r="GC646" s="96"/>
      <c r="GD646" s="96"/>
      <c r="GE646" s="96"/>
      <c r="GF646" s="96"/>
      <c r="GG646" s="96"/>
      <c r="GH646" s="96"/>
      <c r="GI646" s="96"/>
      <c r="GJ646" s="96"/>
      <c r="GK646" s="96"/>
      <c r="GL646" s="96"/>
      <c r="GM646" s="96"/>
      <c r="GN646" s="96"/>
      <c r="GO646" s="96"/>
    </row>
    <row r="647" spans="1:197" ht="13.5" hidden="1" customHeight="1">
      <c r="A647" s="352"/>
      <c r="B647" s="509"/>
      <c r="C647" s="407"/>
      <c r="D647" s="341"/>
      <c r="E647" s="346"/>
      <c r="F647" s="374"/>
      <c r="G647" s="404"/>
      <c r="H647" s="298">
        <v>6370</v>
      </c>
      <c r="I647" s="61" t="s">
        <v>228</v>
      </c>
      <c r="J647" s="62"/>
      <c r="K647" s="62"/>
      <c r="L647" s="71"/>
      <c r="M647" s="163"/>
      <c r="N647" s="71"/>
      <c r="O647" s="71"/>
      <c r="P647" s="71"/>
      <c r="Q647" s="71"/>
      <c r="R647" s="71"/>
      <c r="S647" s="71"/>
      <c r="T647" s="71"/>
      <c r="U647" s="71"/>
      <c r="V647" s="71"/>
      <c r="W647" s="401"/>
      <c r="X647" s="40"/>
      <c r="Y647" s="96"/>
      <c r="Z647" s="96"/>
      <c r="AA647" s="96"/>
      <c r="AB647" s="96"/>
      <c r="AC647" s="96"/>
      <c r="AD647" s="96"/>
      <c r="AE647" s="96"/>
      <c r="AF647" s="96"/>
      <c r="AG647" s="96"/>
      <c r="AH647" s="96"/>
      <c r="AI647" s="96"/>
      <c r="AJ647" s="96"/>
      <c r="AK647" s="96"/>
      <c r="AL647" s="96"/>
      <c r="AM647" s="96"/>
      <c r="AN647" s="96"/>
      <c r="AO647" s="96"/>
      <c r="AP647" s="96"/>
      <c r="AQ647" s="96"/>
      <c r="AR647" s="96"/>
      <c r="AS647" s="96"/>
      <c r="AT647" s="96"/>
      <c r="AU647" s="96"/>
      <c r="AV647" s="96"/>
      <c r="AW647" s="96"/>
      <c r="AX647" s="96"/>
      <c r="AY647" s="96"/>
      <c r="AZ647" s="96"/>
      <c r="BA647" s="96"/>
      <c r="BB647" s="96"/>
      <c r="BC647" s="96"/>
      <c r="BD647" s="96"/>
      <c r="BE647" s="96"/>
      <c r="BF647" s="96"/>
      <c r="BG647" s="96"/>
      <c r="BH647" s="96"/>
      <c r="BI647" s="96"/>
      <c r="BJ647" s="96"/>
      <c r="BK647" s="96"/>
      <c r="BL647" s="96"/>
      <c r="BM647" s="96"/>
      <c r="BN647" s="96"/>
      <c r="BO647" s="96"/>
      <c r="BP647" s="96"/>
      <c r="BQ647" s="96"/>
      <c r="BR647" s="96"/>
      <c r="BS647" s="96"/>
      <c r="BT647" s="96"/>
      <c r="BU647" s="96"/>
      <c r="BV647" s="96"/>
      <c r="BW647" s="96"/>
      <c r="BX647" s="96"/>
      <c r="BY647" s="96"/>
      <c r="BZ647" s="96"/>
      <c r="CA647" s="96"/>
      <c r="CB647" s="96"/>
      <c r="CC647" s="96"/>
      <c r="CD647" s="96"/>
      <c r="CE647" s="96"/>
      <c r="CF647" s="96"/>
      <c r="CG647" s="96"/>
      <c r="CH647" s="96"/>
      <c r="CI647" s="96"/>
      <c r="CJ647" s="96"/>
      <c r="CK647" s="96"/>
      <c r="CL647" s="96"/>
      <c r="CM647" s="96"/>
      <c r="CN647" s="96"/>
      <c r="CO647" s="96"/>
      <c r="CP647" s="96"/>
      <c r="CQ647" s="96"/>
      <c r="CR647" s="96"/>
      <c r="CS647" s="96"/>
      <c r="CT647" s="96"/>
      <c r="CU647" s="96"/>
      <c r="CV647" s="96"/>
      <c r="CW647" s="96"/>
      <c r="CX647" s="96"/>
      <c r="CY647" s="96"/>
      <c r="CZ647" s="96"/>
      <c r="DA647" s="96"/>
      <c r="DB647" s="96"/>
      <c r="DC647" s="96"/>
      <c r="DD647" s="96"/>
      <c r="DE647" s="96"/>
      <c r="DF647" s="96"/>
      <c r="DG647" s="96"/>
      <c r="DH647" s="96"/>
      <c r="DI647" s="96"/>
      <c r="DJ647" s="96"/>
      <c r="DK647" s="96"/>
      <c r="DL647" s="96"/>
      <c r="DM647" s="96"/>
      <c r="DN647" s="96"/>
      <c r="DO647" s="96"/>
      <c r="DP647" s="96"/>
      <c r="DQ647" s="96"/>
      <c r="DR647" s="96"/>
      <c r="DS647" s="96"/>
      <c r="DT647" s="96"/>
      <c r="DU647" s="96"/>
      <c r="DV647" s="96"/>
      <c r="DW647" s="96"/>
      <c r="DX647" s="96"/>
      <c r="DY647" s="96"/>
      <c r="DZ647" s="96"/>
      <c r="EA647" s="96"/>
      <c r="EB647" s="96"/>
      <c r="EC647" s="96"/>
      <c r="ED647" s="96"/>
      <c r="EE647" s="96"/>
      <c r="EF647" s="96"/>
      <c r="EG647" s="96"/>
      <c r="EH647" s="96"/>
      <c r="EI647" s="96"/>
      <c r="EJ647" s="96"/>
      <c r="EK647" s="96"/>
      <c r="EL647" s="96"/>
      <c r="EM647" s="96"/>
      <c r="EN647" s="96"/>
      <c r="EO647" s="96"/>
      <c r="EP647" s="96"/>
      <c r="EQ647" s="96"/>
      <c r="ER647" s="96"/>
      <c r="ES647" s="96"/>
      <c r="ET647" s="96"/>
      <c r="EU647" s="96"/>
      <c r="EV647" s="96"/>
      <c r="EW647" s="96"/>
      <c r="EX647" s="96"/>
      <c r="EY647" s="96"/>
      <c r="EZ647" s="96"/>
      <c r="FA647" s="96"/>
      <c r="FB647" s="96"/>
      <c r="FC647" s="96"/>
      <c r="FD647" s="96"/>
      <c r="FE647" s="96"/>
      <c r="FF647" s="96"/>
      <c r="FG647" s="96"/>
      <c r="FH647" s="96"/>
      <c r="FI647" s="96"/>
      <c r="FJ647" s="96"/>
      <c r="FK647" s="96"/>
      <c r="FL647" s="96"/>
      <c r="FM647" s="96"/>
      <c r="FN647" s="96"/>
      <c r="FO647" s="96"/>
      <c r="FP647" s="96"/>
      <c r="FQ647" s="96"/>
      <c r="FR647" s="96"/>
      <c r="FS647" s="96"/>
      <c r="FT647" s="96"/>
      <c r="FU647" s="96"/>
      <c r="FV647" s="96"/>
      <c r="FW647" s="96"/>
      <c r="FX647" s="96"/>
      <c r="FY647" s="96"/>
      <c r="FZ647" s="96"/>
      <c r="GA647" s="96"/>
      <c r="GB647" s="96"/>
      <c r="GC647" s="96"/>
      <c r="GD647" s="96"/>
      <c r="GE647" s="96"/>
      <c r="GF647" s="96"/>
      <c r="GG647" s="96"/>
      <c r="GH647" s="96"/>
      <c r="GI647" s="96"/>
      <c r="GJ647" s="96"/>
      <c r="GK647" s="96"/>
      <c r="GL647" s="96"/>
      <c r="GM647" s="96"/>
      <c r="GN647" s="96"/>
      <c r="GO647" s="96"/>
    </row>
    <row r="648" spans="1:197" ht="13.5" hidden="1" customHeight="1">
      <c r="A648" s="352"/>
      <c r="B648" s="509"/>
      <c r="C648" s="407"/>
      <c r="D648" s="341"/>
      <c r="E648" s="346"/>
      <c r="F648" s="374"/>
      <c r="G648" s="404"/>
      <c r="H648" s="298"/>
      <c r="I648" s="61" t="s">
        <v>30</v>
      </c>
      <c r="J648" s="62"/>
      <c r="K648" s="62"/>
      <c r="L648" s="71"/>
      <c r="M648" s="168"/>
      <c r="N648" s="71"/>
      <c r="O648" s="71"/>
      <c r="P648" s="71"/>
      <c r="Q648" s="71"/>
      <c r="R648" s="71"/>
      <c r="S648" s="71"/>
      <c r="T648" s="71"/>
      <c r="U648" s="71"/>
      <c r="V648" s="71"/>
      <c r="W648" s="401"/>
      <c r="X648" s="40"/>
      <c r="Y648" s="96"/>
      <c r="Z648" s="96"/>
      <c r="AA648" s="96"/>
      <c r="AB648" s="96"/>
      <c r="AC648" s="96"/>
      <c r="AD648" s="96"/>
      <c r="AE648" s="96"/>
      <c r="AF648" s="96"/>
      <c r="AG648" s="96"/>
      <c r="AH648" s="96"/>
      <c r="AI648" s="96"/>
      <c r="AJ648" s="96"/>
      <c r="AK648" s="96"/>
      <c r="AL648" s="96"/>
      <c r="AM648" s="96"/>
      <c r="AN648" s="96"/>
      <c r="AO648" s="96"/>
      <c r="AP648" s="96"/>
      <c r="AQ648" s="96"/>
      <c r="AR648" s="96"/>
      <c r="AS648" s="96"/>
      <c r="AT648" s="96"/>
      <c r="AU648" s="96"/>
      <c r="AV648" s="96"/>
      <c r="AW648" s="96"/>
      <c r="AX648" s="96"/>
      <c r="AY648" s="96"/>
      <c r="AZ648" s="96"/>
      <c r="BA648" s="96"/>
      <c r="BB648" s="96"/>
      <c r="BC648" s="96"/>
      <c r="BD648" s="96"/>
      <c r="BE648" s="96"/>
      <c r="BF648" s="96"/>
      <c r="BG648" s="96"/>
      <c r="BH648" s="96"/>
      <c r="BI648" s="96"/>
      <c r="BJ648" s="96"/>
      <c r="BK648" s="96"/>
      <c r="BL648" s="96"/>
      <c r="BM648" s="96"/>
      <c r="BN648" s="96"/>
      <c r="BO648" s="96"/>
      <c r="BP648" s="96"/>
      <c r="BQ648" s="96"/>
      <c r="BR648" s="96"/>
      <c r="BS648" s="96"/>
      <c r="BT648" s="96"/>
      <c r="BU648" s="96"/>
      <c r="BV648" s="96"/>
      <c r="BW648" s="96"/>
      <c r="BX648" s="96"/>
      <c r="BY648" s="96"/>
      <c r="BZ648" s="96"/>
      <c r="CA648" s="96"/>
      <c r="CB648" s="96"/>
      <c r="CC648" s="96"/>
      <c r="CD648" s="96"/>
      <c r="CE648" s="96"/>
      <c r="CF648" s="96"/>
      <c r="CG648" s="96"/>
      <c r="CH648" s="96"/>
      <c r="CI648" s="96"/>
      <c r="CJ648" s="96"/>
      <c r="CK648" s="96"/>
      <c r="CL648" s="96"/>
      <c r="CM648" s="96"/>
      <c r="CN648" s="96"/>
      <c r="CO648" s="96"/>
      <c r="CP648" s="96"/>
      <c r="CQ648" s="96"/>
      <c r="CR648" s="96"/>
      <c r="CS648" s="96"/>
      <c r="CT648" s="96"/>
      <c r="CU648" s="96"/>
      <c r="CV648" s="96"/>
      <c r="CW648" s="96"/>
      <c r="CX648" s="96"/>
      <c r="CY648" s="96"/>
      <c r="CZ648" s="96"/>
      <c r="DA648" s="96"/>
      <c r="DB648" s="96"/>
      <c r="DC648" s="96"/>
      <c r="DD648" s="96"/>
      <c r="DE648" s="96"/>
      <c r="DF648" s="96"/>
      <c r="DG648" s="96"/>
      <c r="DH648" s="96"/>
      <c r="DI648" s="96"/>
      <c r="DJ648" s="96"/>
      <c r="DK648" s="96"/>
      <c r="DL648" s="96"/>
      <c r="DM648" s="96"/>
      <c r="DN648" s="96"/>
      <c r="DO648" s="96"/>
      <c r="DP648" s="96"/>
      <c r="DQ648" s="96"/>
      <c r="DR648" s="96"/>
      <c r="DS648" s="96"/>
      <c r="DT648" s="96"/>
      <c r="DU648" s="96"/>
      <c r="DV648" s="96"/>
      <c r="DW648" s="96"/>
      <c r="DX648" s="96"/>
      <c r="DY648" s="96"/>
      <c r="DZ648" s="96"/>
      <c r="EA648" s="96"/>
      <c r="EB648" s="96"/>
      <c r="EC648" s="96"/>
      <c r="ED648" s="96"/>
      <c r="EE648" s="96"/>
      <c r="EF648" s="96"/>
      <c r="EG648" s="96"/>
      <c r="EH648" s="96"/>
      <c r="EI648" s="96"/>
      <c r="EJ648" s="96"/>
      <c r="EK648" s="96"/>
      <c r="EL648" s="96"/>
      <c r="EM648" s="96"/>
      <c r="EN648" s="96"/>
      <c r="EO648" s="96"/>
      <c r="EP648" s="96"/>
      <c r="EQ648" s="96"/>
      <c r="ER648" s="96"/>
      <c r="ES648" s="96"/>
      <c r="ET648" s="96"/>
      <c r="EU648" s="96"/>
      <c r="EV648" s="96"/>
      <c r="EW648" s="96"/>
      <c r="EX648" s="96"/>
      <c r="EY648" s="96"/>
      <c r="EZ648" s="96"/>
      <c r="FA648" s="96"/>
      <c r="FB648" s="96"/>
      <c r="FC648" s="96"/>
      <c r="FD648" s="96"/>
      <c r="FE648" s="96"/>
      <c r="FF648" s="96"/>
      <c r="FG648" s="96"/>
      <c r="FH648" s="96"/>
      <c r="FI648" s="96"/>
      <c r="FJ648" s="96"/>
      <c r="FK648" s="96"/>
      <c r="FL648" s="96"/>
      <c r="FM648" s="96"/>
      <c r="FN648" s="96"/>
      <c r="FO648" s="96"/>
      <c r="FP648" s="96"/>
      <c r="FQ648" s="96"/>
      <c r="FR648" s="96"/>
      <c r="FS648" s="96"/>
      <c r="FT648" s="96"/>
      <c r="FU648" s="96"/>
      <c r="FV648" s="96"/>
      <c r="FW648" s="96"/>
      <c r="FX648" s="96"/>
      <c r="FY648" s="96"/>
      <c r="FZ648" s="96"/>
      <c r="GA648" s="96"/>
      <c r="GB648" s="96"/>
      <c r="GC648" s="96"/>
      <c r="GD648" s="96"/>
      <c r="GE648" s="96"/>
      <c r="GF648" s="96"/>
      <c r="GG648" s="96"/>
      <c r="GH648" s="96"/>
      <c r="GI648" s="96"/>
      <c r="GJ648" s="96"/>
      <c r="GK648" s="96"/>
      <c r="GL648" s="96"/>
      <c r="GM648" s="96"/>
      <c r="GN648" s="96"/>
      <c r="GO648" s="96"/>
    </row>
    <row r="649" spans="1:197" ht="13.5" hidden="1" customHeight="1">
      <c r="A649" s="352"/>
      <c r="B649" s="509"/>
      <c r="C649" s="407"/>
      <c r="D649" s="341"/>
      <c r="E649" s="346"/>
      <c r="F649" s="374"/>
      <c r="G649" s="404"/>
      <c r="H649" s="298"/>
      <c r="I649" s="61" t="s">
        <v>130</v>
      </c>
      <c r="J649" s="62"/>
      <c r="K649" s="62"/>
      <c r="L649" s="87"/>
      <c r="M649" s="168"/>
      <c r="N649" s="71"/>
      <c r="O649" s="71"/>
      <c r="P649" s="71"/>
      <c r="Q649" s="71"/>
      <c r="R649" s="71"/>
      <c r="S649" s="71"/>
      <c r="T649" s="71"/>
      <c r="U649" s="71"/>
      <c r="V649" s="71"/>
      <c r="W649" s="401"/>
      <c r="X649" s="40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  <c r="AK649" s="96"/>
      <c r="AL649" s="96"/>
      <c r="AM649" s="96"/>
      <c r="AN649" s="96"/>
      <c r="AO649" s="96"/>
      <c r="AP649" s="96"/>
      <c r="AQ649" s="96"/>
      <c r="AR649" s="96"/>
      <c r="AS649" s="96"/>
      <c r="AT649" s="96"/>
      <c r="AU649" s="96"/>
      <c r="AV649" s="96"/>
      <c r="AW649" s="96"/>
      <c r="AX649" s="96"/>
      <c r="AY649" s="96"/>
      <c r="AZ649" s="96"/>
      <c r="BA649" s="96"/>
      <c r="BB649" s="96"/>
      <c r="BC649" s="96"/>
      <c r="BD649" s="96"/>
      <c r="BE649" s="96"/>
      <c r="BF649" s="96"/>
      <c r="BG649" s="96"/>
      <c r="BH649" s="96"/>
      <c r="BI649" s="96"/>
      <c r="BJ649" s="96"/>
      <c r="BK649" s="96"/>
      <c r="BL649" s="96"/>
      <c r="BM649" s="96"/>
      <c r="BN649" s="96"/>
      <c r="BO649" s="96"/>
      <c r="BP649" s="96"/>
      <c r="BQ649" s="96"/>
      <c r="BR649" s="96"/>
      <c r="BS649" s="96"/>
      <c r="BT649" s="96"/>
      <c r="BU649" s="96"/>
      <c r="BV649" s="96"/>
      <c r="BW649" s="96"/>
      <c r="BX649" s="96"/>
      <c r="BY649" s="96"/>
      <c r="BZ649" s="96"/>
      <c r="CA649" s="96"/>
      <c r="CB649" s="96"/>
      <c r="CC649" s="96"/>
      <c r="CD649" s="96"/>
      <c r="CE649" s="96"/>
      <c r="CF649" s="96"/>
      <c r="CG649" s="96"/>
      <c r="CH649" s="96"/>
      <c r="CI649" s="96"/>
      <c r="CJ649" s="96"/>
      <c r="CK649" s="96"/>
      <c r="CL649" s="96"/>
      <c r="CM649" s="96"/>
      <c r="CN649" s="96"/>
      <c r="CO649" s="96"/>
      <c r="CP649" s="96"/>
      <c r="CQ649" s="96"/>
      <c r="CR649" s="96"/>
      <c r="CS649" s="96"/>
      <c r="CT649" s="96"/>
      <c r="CU649" s="96"/>
      <c r="CV649" s="96"/>
      <c r="CW649" s="96"/>
      <c r="CX649" s="96"/>
      <c r="CY649" s="96"/>
      <c r="CZ649" s="96"/>
      <c r="DA649" s="96"/>
      <c r="DB649" s="96"/>
      <c r="DC649" s="96"/>
      <c r="DD649" s="96"/>
      <c r="DE649" s="96"/>
      <c r="DF649" s="96"/>
      <c r="DG649" s="96"/>
      <c r="DH649" s="96"/>
      <c r="DI649" s="96"/>
      <c r="DJ649" s="96"/>
      <c r="DK649" s="96"/>
      <c r="DL649" s="96"/>
      <c r="DM649" s="96"/>
      <c r="DN649" s="96"/>
      <c r="DO649" s="96"/>
      <c r="DP649" s="96"/>
      <c r="DQ649" s="96"/>
      <c r="DR649" s="96"/>
      <c r="DS649" s="96"/>
      <c r="DT649" s="96"/>
      <c r="DU649" s="96"/>
      <c r="DV649" s="96"/>
      <c r="DW649" s="96"/>
      <c r="DX649" s="96"/>
      <c r="DY649" s="96"/>
      <c r="DZ649" s="96"/>
      <c r="EA649" s="96"/>
      <c r="EB649" s="96"/>
      <c r="EC649" s="96"/>
      <c r="ED649" s="96"/>
      <c r="EE649" s="96"/>
      <c r="EF649" s="96"/>
      <c r="EG649" s="96"/>
      <c r="EH649" s="96"/>
      <c r="EI649" s="96"/>
      <c r="EJ649" s="96"/>
      <c r="EK649" s="96"/>
      <c r="EL649" s="96"/>
      <c r="EM649" s="96"/>
      <c r="EN649" s="96"/>
      <c r="EO649" s="96"/>
      <c r="EP649" s="96"/>
      <c r="EQ649" s="96"/>
      <c r="ER649" s="96"/>
      <c r="ES649" s="96"/>
      <c r="ET649" s="96"/>
      <c r="EU649" s="96"/>
      <c r="EV649" s="96"/>
      <c r="EW649" s="96"/>
      <c r="EX649" s="96"/>
      <c r="EY649" s="96"/>
      <c r="EZ649" s="96"/>
      <c r="FA649" s="96"/>
      <c r="FB649" s="96"/>
      <c r="FC649" s="96"/>
      <c r="FD649" s="96"/>
      <c r="FE649" s="96"/>
      <c r="FF649" s="96"/>
      <c r="FG649" s="96"/>
      <c r="FH649" s="96"/>
      <c r="FI649" s="96"/>
      <c r="FJ649" s="96"/>
      <c r="FK649" s="96"/>
      <c r="FL649" s="96"/>
      <c r="FM649" s="96"/>
      <c r="FN649" s="96"/>
      <c r="FO649" s="96"/>
      <c r="FP649" s="96"/>
      <c r="FQ649" s="96"/>
      <c r="FR649" s="96"/>
      <c r="FS649" s="96"/>
      <c r="FT649" s="96"/>
      <c r="FU649" s="96"/>
      <c r="FV649" s="96"/>
      <c r="FW649" s="96"/>
      <c r="FX649" s="96"/>
      <c r="FY649" s="96"/>
      <c r="FZ649" s="96"/>
      <c r="GA649" s="96"/>
      <c r="GB649" s="96"/>
      <c r="GC649" s="96"/>
      <c r="GD649" s="96"/>
      <c r="GE649" s="96"/>
      <c r="GF649" s="96"/>
      <c r="GG649" s="96"/>
      <c r="GH649" s="96"/>
      <c r="GI649" s="96"/>
      <c r="GJ649" s="96"/>
      <c r="GK649" s="96"/>
      <c r="GL649" s="96"/>
      <c r="GM649" s="96"/>
      <c r="GN649" s="96"/>
      <c r="GO649" s="96"/>
    </row>
    <row r="650" spans="1:197" ht="9.75" hidden="1" customHeight="1">
      <c r="A650" s="353"/>
      <c r="B650" s="510"/>
      <c r="C650" s="408"/>
      <c r="D650" s="341"/>
      <c r="E650" s="346"/>
      <c r="F650" s="374"/>
      <c r="G650" s="405"/>
      <c r="H650" s="299"/>
      <c r="I650" s="292" t="s">
        <v>26</v>
      </c>
      <c r="J650" s="293"/>
      <c r="K650" s="293"/>
      <c r="L650" s="293">
        <f>SUM(L646:L649)</f>
        <v>0</v>
      </c>
      <c r="M650" s="215">
        <f>SUM(M646:M649)</f>
        <v>0</v>
      </c>
      <c r="N650" s="293">
        <f t="shared" ref="N650:O650" si="171">SUM(N646:N649)</f>
        <v>0</v>
      </c>
      <c r="O650" s="293">
        <f t="shared" si="171"/>
        <v>0</v>
      </c>
      <c r="P650" s="293"/>
      <c r="Q650" s="293"/>
      <c r="R650" s="293"/>
      <c r="S650" s="293"/>
      <c r="T650" s="293"/>
      <c r="U650" s="293"/>
      <c r="V650" s="293"/>
      <c r="W650" s="401"/>
      <c r="X650" s="40"/>
      <c r="Y650" s="96"/>
      <c r="Z650" s="96"/>
      <c r="AA650" s="96"/>
      <c r="AB650" s="96"/>
      <c r="AC650" s="96"/>
      <c r="AD650" s="96"/>
      <c r="AE650" s="96"/>
      <c r="AF650" s="96"/>
      <c r="AG650" s="96"/>
      <c r="AH650" s="96"/>
      <c r="AI650" s="96"/>
      <c r="AJ650" s="96"/>
      <c r="AK650" s="96"/>
      <c r="AL650" s="96"/>
      <c r="AM650" s="96"/>
      <c r="AN650" s="96"/>
      <c r="AO650" s="96"/>
      <c r="AP650" s="96"/>
      <c r="AQ650" s="96"/>
      <c r="AR650" s="96"/>
      <c r="AS650" s="96"/>
      <c r="AT650" s="96"/>
      <c r="AU650" s="96"/>
      <c r="AV650" s="96"/>
      <c r="AW650" s="96"/>
      <c r="AX650" s="96"/>
      <c r="AY650" s="96"/>
      <c r="AZ650" s="96"/>
      <c r="BA650" s="96"/>
      <c r="BB650" s="96"/>
      <c r="BC650" s="96"/>
      <c r="BD650" s="96"/>
      <c r="BE650" s="96"/>
      <c r="BF650" s="96"/>
      <c r="BG650" s="96"/>
      <c r="BH650" s="96"/>
      <c r="BI650" s="96"/>
      <c r="BJ650" s="96"/>
      <c r="BK650" s="96"/>
      <c r="BL650" s="96"/>
      <c r="BM650" s="96"/>
      <c r="BN650" s="96"/>
      <c r="BO650" s="96"/>
      <c r="BP650" s="96"/>
      <c r="BQ650" s="96"/>
      <c r="BR650" s="96"/>
      <c r="BS650" s="96"/>
      <c r="BT650" s="96"/>
      <c r="BU650" s="96"/>
      <c r="BV650" s="96"/>
      <c r="BW650" s="96"/>
      <c r="BX650" s="96"/>
      <c r="BY650" s="96"/>
      <c r="BZ650" s="96"/>
      <c r="CA650" s="96"/>
      <c r="CB650" s="96"/>
      <c r="CC650" s="96"/>
      <c r="CD650" s="96"/>
      <c r="CE650" s="96"/>
      <c r="CF650" s="96"/>
      <c r="CG650" s="96"/>
      <c r="CH650" s="96"/>
      <c r="CI650" s="96"/>
      <c r="CJ650" s="96"/>
      <c r="CK650" s="96"/>
      <c r="CL650" s="96"/>
      <c r="CM650" s="96"/>
      <c r="CN650" s="96"/>
      <c r="CO650" s="96"/>
      <c r="CP650" s="96"/>
      <c r="CQ650" s="96"/>
      <c r="CR650" s="96"/>
      <c r="CS650" s="96"/>
      <c r="CT650" s="96"/>
      <c r="CU650" s="96"/>
      <c r="CV650" s="96"/>
      <c r="CW650" s="96"/>
      <c r="CX650" s="96"/>
      <c r="CY650" s="96"/>
      <c r="CZ650" s="96"/>
      <c r="DA650" s="96"/>
      <c r="DB650" s="96"/>
      <c r="DC650" s="96"/>
      <c r="DD650" s="96"/>
      <c r="DE650" s="96"/>
      <c r="DF650" s="96"/>
      <c r="DG650" s="96"/>
      <c r="DH650" s="96"/>
      <c r="DI650" s="96"/>
      <c r="DJ650" s="96"/>
      <c r="DK650" s="96"/>
      <c r="DL650" s="96"/>
      <c r="DM650" s="96"/>
      <c r="DN650" s="96"/>
      <c r="DO650" s="96"/>
      <c r="DP650" s="96"/>
      <c r="DQ650" s="96"/>
      <c r="DR650" s="96"/>
      <c r="DS650" s="96"/>
      <c r="DT650" s="96"/>
      <c r="DU650" s="96"/>
      <c r="DV650" s="96"/>
      <c r="DW650" s="96"/>
      <c r="DX650" s="96"/>
      <c r="DY650" s="96"/>
      <c r="DZ650" s="96"/>
      <c r="EA650" s="96"/>
      <c r="EB650" s="96"/>
      <c r="EC650" s="96"/>
      <c r="ED650" s="96"/>
      <c r="EE650" s="96"/>
      <c r="EF650" s="96"/>
      <c r="EG650" s="96"/>
      <c r="EH650" s="96"/>
      <c r="EI650" s="96"/>
      <c r="EJ650" s="96"/>
      <c r="EK650" s="96"/>
      <c r="EL650" s="96"/>
      <c r="EM650" s="96"/>
      <c r="EN650" s="96"/>
      <c r="EO650" s="96"/>
      <c r="EP650" s="96"/>
      <c r="EQ650" s="96"/>
      <c r="ER650" s="96"/>
      <c r="ES650" s="96"/>
      <c r="ET650" s="96"/>
      <c r="EU650" s="96"/>
      <c r="EV650" s="96"/>
      <c r="EW650" s="96"/>
      <c r="EX650" s="96"/>
      <c r="EY650" s="96"/>
      <c r="EZ650" s="96"/>
      <c r="FA650" s="96"/>
      <c r="FB650" s="96"/>
      <c r="FC650" s="96"/>
      <c r="FD650" s="96"/>
      <c r="FE650" s="96"/>
      <c r="FF650" s="96"/>
      <c r="FG650" s="96"/>
      <c r="FH650" s="96"/>
      <c r="FI650" s="96"/>
      <c r="FJ650" s="96"/>
      <c r="FK650" s="96"/>
      <c r="FL650" s="96"/>
      <c r="FM650" s="96"/>
      <c r="FN650" s="96"/>
      <c r="FO650" s="96"/>
      <c r="FP650" s="96"/>
      <c r="FQ650" s="96"/>
      <c r="FR650" s="96"/>
      <c r="FS650" s="96"/>
      <c r="FT650" s="96"/>
      <c r="FU650" s="96"/>
      <c r="FV650" s="96"/>
      <c r="FW650" s="96"/>
      <c r="FX650" s="96"/>
      <c r="FY650" s="96"/>
      <c r="FZ650" s="96"/>
      <c r="GA650" s="96"/>
      <c r="GB650" s="96"/>
      <c r="GC650" s="96"/>
      <c r="GD650" s="96"/>
      <c r="GE650" s="96"/>
      <c r="GF650" s="96"/>
      <c r="GG650" s="96"/>
      <c r="GH650" s="96"/>
      <c r="GI650" s="96"/>
      <c r="GJ650" s="96"/>
      <c r="GK650" s="96"/>
      <c r="GL650" s="96"/>
      <c r="GM650" s="96"/>
      <c r="GN650" s="96"/>
      <c r="GO650" s="96"/>
    </row>
    <row r="651" spans="1:197" ht="16.5" hidden="1" customHeight="1">
      <c r="A651" s="351">
        <v>46</v>
      </c>
      <c r="B651" s="517" t="s">
        <v>115</v>
      </c>
      <c r="C651" s="406">
        <v>2021</v>
      </c>
      <c r="D651" s="341">
        <v>2023</v>
      </c>
      <c r="E651" s="346" t="s">
        <v>251</v>
      </c>
      <c r="F651" s="374">
        <f>W651</f>
        <v>0</v>
      </c>
      <c r="G651" s="403">
        <v>80195</v>
      </c>
      <c r="H651" s="403">
        <v>6050</v>
      </c>
      <c r="I651" s="61" t="s">
        <v>28</v>
      </c>
      <c r="J651" s="62"/>
      <c r="K651" s="62"/>
      <c r="L651" s="87"/>
      <c r="M651" s="87"/>
      <c r="N651" s="87"/>
      <c r="O651" s="71"/>
      <c r="P651" s="71"/>
      <c r="Q651" s="71"/>
      <c r="R651" s="71"/>
      <c r="S651" s="71"/>
      <c r="T651" s="71"/>
      <c r="U651" s="71"/>
      <c r="V651" s="71"/>
      <c r="W651" s="401">
        <f>SUM(L655:O655)</f>
        <v>0</v>
      </c>
      <c r="X651" s="40"/>
      <c r="Y651" s="96"/>
      <c r="Z651" s="96"/>
      <c r="AA651" s="96"/>
      <c r="AB651" s="96"/>
      <c r="AC651" s="96"/>
      <c r="AD651" s="96"/>
      <c r="AE651" s="96"/>
      <c r="AF651" s="96"/>
      <c r="AG651" s="96"/>
      <c r="AH651" s="96"/>
      <c r="AI651" s="96"/>
      <c r="AJ651" s="96"/>
      <c r="AK651" s="96"/>
      <c r="AL651" s="96"/>
      <c r="AM651" s="96"/>
      <c r="AN651" s="96"/>
      <c r="AO651" s="96"/>
      <c r="AP651" s="96"/>
      <c r="AQ651" s="96"/>
      <c r="AR651" s="96"/>
      <c r="AS651" s="96"/>
      <c r="AT651" s="96"/>
      <c r="AU651" s="96"/>
      <c r="AV651" s="96"/>
      <c r="AW651" s="96"/>
      <c r="AX651" s="96"/>
      <c r="AY651" s="96"/>
      <c r="AZ651" s="96"/>
      <c r="BA651" s="96"/>
      <c r="BB651" s="96"/>
      <c r="BC651" s="96"/>
      <c r="BD651" s="96"/>
      <c r="BE651" s="96"/>
      <c r="BF651" s="96"/>
      <c r="BG651" s="96"/>
      <c r="BH651" s="96"/>
      <c r="BI651" s="96"/>
      <c r="BJ651" s="96"/>
      <c r="BK651" s="96"/>
      <c r="BL651" s="96"/>
      <c r="BM651" s="96"/>
      <c r="BN651" s="96"/>
      <c r="BO651" s="96"/>
      <c r="BP651" s="96"/>
      <c r="BQ651" s="96"/>
      <c r="BR651" s="96"/>
      <c r="BS651" s="96"/>
      <c r="BT651" s="96"/>
      <c r="BU651" s="96"/>
      <c r="BV651" s="96"/>
      <c r="BW651" s="96"/>
      <c r="BX651" s="96"/>
      <c r="BY651" s="96"/>
      <c r="BZ651" s="96"/>
      <c r="CA651" s="96"/>
      <c r="CB651" s="96"/>
      <c r="CC651" s="96"/>
      <c r="CD651" s="96"/>
      <c r="CE651" s="96"/>
      <c r="CF651" s="96"/>
      <c r="CG651" s="96"/>
      <c r="CH651" s="96"/>
      <c r="CI651" s="96"/>
      <c r="CJ651" s="96"/>
      <c r="CK651" s="96"/>
      <c r="CL651" s="96"/>
      <c r="CM651" s="96"/>
      <c r="CN651" s="96"/>
      <c r="CO651" s="96"/>
      <c r="CP651" s="96"/>
      <c r="CQ651" s="96"/>
      <c r="CR651" s="96"/>
      <c r="CS651" s="96"/>
      <c r="CT651" s="96"/>
      <c r="CU651" s="96"/>
      <c r="CV651" s="96"/>
      <c r="CW651" s="96"/>
      <c r="CX651" s="96"/>
      <c r="CY651" s="96"/>
      <c r="CZ651" s="96"/>
      <c r="DA651" s="96"/>
      <c r="DB651" s="96"/>
      <c r="DC651" s="96"/>
      <c r="DD651" s="96"/>
      <c r="DE651" s="96"/>
      <c r="DF651" s="96"/>
      <c r="DG651" s="96"/>
      <c r="DH651" s="96"/>
      <c r="DI651" s="96"/>
      <c r="DJ651" s="96"/>
      <c r="DK651" s="96"/>
      <c r="DL651" s="96"/>
      <c r="DM651" s="96"/>
      <c r="DN651" s="96"/>
      <c r="DO651" s="96"/>
      <c r="DP651" s="96"/>
      <c r="DQ651" s="96"/>
      <c r="DR651" s="96"/>
      <c r="DS651" s="96"/>
      <c r="DT651" s="96"/>
      <c r="DU651" s="96"/>
      <c r="DV651" s="96"/>
      <c r="DW651" s="96"/>
      <c r="DX651" s="96"/>
      <c r="DY651" s="96"/>
      <c r="DZ651" s="96"/>
      <c r="EA651" s="96"/>
      <c r="EB651" s="96"/>
      <c r="EC651" s="96"/>
      <c r="ED651" s="96"/>
      <c r="EE651" s="96"/>
      <c r="EF651" s="96"/>
      <c r="EG651" s="96"/>
      <c r="EH651" s="96"/>
      <c r="EI651" s="96"/>
      <c r="EJ651" s="96"/>
      <c r="EK651" s="96"/>
      <c r="EL651" s="96"/>
      <c r="EM651" s="96"/>
      <c r="EN651" s="96"/>
      <c r="EO651" s="96"/>
      <c r="EP651" s="96"/>
      <c r="EQ651" s="96"/>
      <c r="ER651" s="96"/>
      <c r="ES651" s="96"/>
      <c r="ET651" s="96"/>
      <c r="EU651" s="96"/>
      <c r="EV651" s="96"/>
      <c r="EW651" s="96"/>
      <c r="EX651" s="96"/>
      <c r="EY651" s="96"/>
      <c r="EZ651" s="96"/>
      <c r="FA651" s="96"/>
      <c r="FB651" s="96"/>
      <c r="FC651" s="96"/>
      <c r="FD651" s="96"/>
      <c r="FE651" s="96"/>
      <c r="FF651" s="96"/>
      <c r="FG651" s="96"/>
      <c r="FH651" s="96"/>
      <c r="FI651" s="96"/>
      <c r="FJ651" s="96"/>
      <c r="FK651" s="96"/>
      <c r="FL651" s="96"/>
      <c r="FM651" s="96"/>
      <c r="FN651" s="96"/>
      <c r="FO651" s="96"/>
      <c r="FP651" s="96"/>
      <c r="FQ651" s="96"/>
      <c r="FR651" s="96"/>
      <c r="FS651" s="96"/>
      <c r="FT651" s="96"/>
      <c r="FU651" s="96"/>
      <c r="FV651" s="96"/>
      <c r="FW651" s="96"/>
      <c r="FX651" s="96"/>
      <c r="FY651" s="96"/>
      <c r="FZ651" s="96"/>
      <c r="GA651" s="96"/>
      <c r="GB651" s="96"/>
      <c r="GC651" s="96"/>
      <c r="GD651" s="96"/>
      <c r="GE651" s="96"/>
      <c r="GF651" s="96"/>
      <c r="GG651" s="96"/>
      <c r="GH651" s="96"/>
      <c r="GI651" s="96"/>
      <c r="GJ651" s="96"/>
      <c r="GK651" s="96"/>
      <c r="GL651" s="96"/>
      <c r="GM651" s="96"/>
      <c r="GN651" s="96"/>
      <c r="GO651" s="96"/>
    </row>
    <row r="652" spans="1:197" ht="13.5" hidden="1" customHeight="1">
      <c r="A652" s="352"/>
      <c r="B652" s="518"/>
      <c r="C652" s="407"/>
      <c r="D652" s="341"/>
      <c r="E652" s="346"/>
      <c r="F652" s="374"/>
      <c r="G652" s="404"/>
      <c r="H652" s="404"/>
      <c r="I652" s="61" t="s">
        <v>31</v>
      </c>
      <c r="J652" s="62"/>
      <c r="K652" s="62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401"/>
      <c r="X652" s="40"/>
      <c r="Y652" s="96"/>
      <c r="Z652" s="96"/>
      <c r="AA652" s="96"/>
      <c r="AB652" s="96"/>
      <c r="AC652" s="96"/>
      <c r="AD652" s="96"/>
      <c r="AE652" s="96"/>
      <c r="AF652" s="96"/>
      <c r="AG652" s="96"/>
      <c r="AH652" s="96"/>
      <c r="AI652" s="96"/>
      <c r="AJ652" s="96"/>
      <c r="AK652" s="96"/>
      <c r="AL652" s="96"/>
      <c r="AM652" s="96"/>
      <c r="AN652" s="96"/>
      <c r="AO652" s="96"/>
      <c r="AP652" s="96"/>
      <c r="AQ652" s="96"/>
      <c r="AR652" s="96"/>
      <c r="AS652" s="96"/>
      <c r="AT652" s="96"/>
      <c r="AU652" s="96"/>
      <c r="AV652" s="96"/>
      <c r="AW652" s="96"/>
      <c r="AX652" s="96"/>
      <c r="AY652" s="96"/>
      <c r="AZ652" s="96"/>
      <c r="BA652" s="96"/>
      <c r="BB652" s="96"/>
      <c r="BC652" s="96"/>
      <c r="BD652" s="96"/>
      <c r="BE652" s="96"/>
      <c r="BF652" s="96"/>
      <c r="BG652" s="96"/>
      <c r="BH652" s="96"/>
      <c r="BI652" s="96"/>
      <c r="BJ652" s="96"/>
      <c r="BK652" s="96"/>
      <c r="BL652" s="96"/>
      <c r="BM652" s="96"/>
      <c r="BN652" s="96"/>
      <c r="BO652" s="96"/>
      <c r="BP652" s="96"/>
      <c r="BQ652" s="96"/>
      <c r="BR652" s="96"/>
      <c r="BS652" s="96"/>
      <c r="BT652" s="96"/>
      <c r="BU652" s="96"/>
      <c r="BV652" s="96"/>
      <c r="BW652" s="96"/>
      <c r="BX652" s="96"/>
      <c r="BY652" s="96"/>
      <c r="BZ652" s="96"/>
      <c r="CA652" s="96"/>
      <c r="CB652" s="96"/>
      <c r="CC652" s="96"/>
      <c r="CD652" s="96"/>
      <c r="CE652" s="96"/>
      <c r="CF652" s="96"/>
      <c r="CG652" s="96"/>
      <c r="CH652" s="96"/>
      <c r="CI652" s="96"/>
      <c r="CJ652" s="96"/>
      <c r="CK652" s="96"/>
      <c r="CL652" s="96"/>
      <c r="CM652" s="96"/>
      <c r="CN652" s="96"/>
      <c r="CO652" s="96"/>
      <c r="CP652" s="96"/>
      <c r="CQ652" s="96"/>
      <c r="CR652" s="96"/>
      <c r="CS652" s="96"/>
      <c r="CT652" s="96"/>
      <c r="CU652" s="96"/>
      <c r="CV652" s="96"/>
      <c r="CW652" s="96"/>
      <c r="CX652" s="96"/>
      <c r="CY652" s="96"/>
      <c r="CZ652" s="96"/>
      <c r="DA652" s="96"/>
      <c r="DB652" s="96"/>
      <c r="DC652" s="96"/>
      <c r="DD652" s="96"/>
      <c r="DE652" s="96"/>
      <c r="DF652" s="96"/>
      <c r="DG652" s="96"/>
      <c r="DH652" s="96"/>
      <c r="DI652" s="96"/>
      <c r="DJ652" s="96"/>
      <c r="DK652" s="96"/>
      <c r="DL652" s="96"/>
      <c r="DM652" s="96"/>
      <c r="DN652" s="96"/>
      <c r="DO652" s="96"/>
      <c r="DP652" s="96"/>
      <c r="DQ652" s="96"/>
      <c r="DR652" s="96"/>
      <c r="DS652" s="96"/>
      <c r="DT652" s="96"/>
      <c r="DU652" s="96"/>
      <c r="DV652" s="96"/>
      <c r="DW652" s="96"/>
      <c r="DX652" s="96"/>
      <c r="DY652" s="96"/>
      <c r="DZ652" s="96"/>
      <c r="EA652" s="96"/>
      <c r="EB652" s="96"/>
      <c r="EC652" s="96"/>
      <c r="ED652" s="96"/>
      <c r="EE652" s="96"/>
      <c r="EF652" s="96"/>
      <c r="EG652" s="96"/>
      <c r="EH652" s="96"/>
      <c r="EI652" s="96"/>
      <c r="EJ652" s="96"/>
      <c r="EK652" s="96"/>
      <c r="EL652" s="96"/>
      <c r="EM652" s="96"/>
      <c r="EN652" s="96"/>
      <c r="EO652" s="96"/>
      <c r="EP652" s="96"/>
      <c r="EQ652" s="96"/>
      <c r="ER652" s="96"/>
      <c r="ES652" s="96"/>
      <c r="ET652" s="96"/>
      <c r="EU652" s="96"/>
      <c r="EV652" s="96"/>
      <c r="EW652" s="96"/>
      <c r="EX652" s="96"/>
      <c r="EY652" s="96"/>
      <c r="EZ652" s="96"/>
      <c r="FA652" s="96"/>
      <c r="FB652" s="96"/>
      <c r="FC652" s="96"/>
      <c r="FD652" s="96"/>
      <c r="FE652" s="96"/>
      <c r="FF652" s="96"/>
      <c r="FG652" s="96"/>
      <c r="FH652" s="96"/>
      <c r="FI652" s="96"/>
      <c r="FJ652" s="96"/>
      <c r="FK652" s="96"/>
      <c r="FL652" s="96"/>
      <c r="FM652" s="96"/>
      <c r="FN652" s="96"/>
      <c r="FO652" s="96"/>
      <c r="FP652" s="96"/>
      <c r="FQ652" s="96"/>
      <c r="FR652" s="96"/>
      <c r="FS652" s="96"/>
      <c r="FT652" s="96"/>
      <c r="FU652" s="96"/>
      <c r="FV652" s="96"/>
      <c r="FW652" s="96"/>
      <c r="FX652" s="96"/>
      <c r="FY652" s="96"/>
      <c r="FZ652" s="96"/>
      <c r="GA652" s="96"/>
      <c r="GB652" s="96"/>
      <c r="GC652" s="96"/>
      <c r="GD652" s="96"/>
      <c r="GE652" s="96"/>
      <c r="GF652" s="96"/>
      <c r="GG652" s="96"/>
      <c r="GH652" s="96"/>
      <c r="GI652" s="96"/>
      <c r="GJ652" s="96"/>
      <c r="GK652" s="96"/>
      <c r="GL652" s="96"/>
      <c r="GM652" s="96"/>
      <c r="GN652" s="96"/>
      <c r="GO652" s="96"/>
    </row>
    <row r="653" spans="1:197" ht="13.5" hidden="1" customHeight="1">
      <c r="A653" s="352"/>
      <c r="B653" s="518"/>
      <c r="C653" s="407"/>
      <c r="D653" s="341"/>
      <c r="E653" s="346"/>
      <c r="F653" s="374"/>
      <c r="G653" s="404"/>
      <c r="H653" s="404"/>
      <c r="I653" s="61" t="s">
        <v>30</v>
      </c>
      <c r="J653" s="62"/>
      <c r="K653" s="62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401"/>
      <c r="X653" s="40"/>
      <c r="Y653" s="96"/>
      <c r="Z653" s="96"/>
      <c r="AA653" s="96"/>
      <c r="AB653" s="96"/>
      <c r="AC653" s="96"/>
      <c r="AD653" s="96"/>
      <c r="AE653" s="96"/>
      <c r="AF653" s="96"/>
      <c r="AG653" s="96"/>
      <c r="AH653" s="96"/>
      <c r="AI653" s="96"/>
      <c r="AJ653" s="96"/>
      <c r="AK653" s="96"/>
      <c r="AL653" s="96"/>
      <c r="AM653" s="96"/>
      <c r="AN653" s="96"/>
      <c r="AO653" s="96"/>
      <c r="AP653" s="96"/>
      <c r="AQ653" s="96"/>
      <c r="AR653" s="96"/>
      <c r="AS653" s="96"/>
      <c r="AT653" s="96"/>
      <c r="AU653" s="96"/>
      <c r="AV653" s="96"/>
      <c r="AW653" s="96"/>
      <c r="AX653" s="96"/>
      <c r="AY653" s="96"/>
      <c r="AZ653" s="96"/>
      <c r="BA653" s="96"/>
      <c r="BB653" s="96"/>
      <c r="BC653" s="96"/>
      <c r="BD653" s="96"/>
      <c r="BE653" s="96"/>
      <c r="BF653" s="96"/>
      <c r="BG653" s="96"/>
      <c r="BH653" s="96"/>
      <c r="BI653" s="96"/>
      <c r="BJ653" s="96"/>
      <c r="BK653" s="96"/>
      <c r="BL653" s="96"/>
      <c r="BM653" s="96"/>
      <c r="BN653" s="96"/>
      <c r="BO653" s="96"/>
      <c r="BP653" s="96"/>
      <c r="BQ653" s="96"/>
      <c r="BR653" s="96"/>
      <c r="BS653" s="96"/>
      <c r="BT653" s="96"/>
      <c r="BU653" s="96"/>
      <c r="BV653" s="96"/>
      <c r="BW653" s="96"/>
      <c r="BX653" s="96"/>
      <c r="BY653" s="96"/>
      <c r="BZ653" s="96"/>
      <c r="CA653" s="96"/>
      <c r="CB653" s="96"/>
      <c r="CC653" s="96"/>
      <c r="CD653" s="96"/>
      <c r="CE653" s="96"/>
      <c r="CF653" s="96"/>
      <c r="CG653" s="96"/>
      <c r="CH653" s="96"/>
      <c r="CI653" s="96"/>
      <c r="CJ653" s="96"/>
      <c r="CK653" s="96"/>
      <c r="CL653" s="96"/>
      <c r="CM653" s="96"/>
      <c r="CN653" s="96"/>
      <c r="CO653" s="96"/>
      <c r="CP653" s="96"/>
      <c r="CQ653" s="96"/>
      <c r="CR653" s="96"/>
      <c r="CS653" s="96"/>
      <c r="CT653" s="96"/>
      <c r="CU653" s="96"/>
      <c r="CV653" s="96"/>
      <c r="CW653" s="96"/>
      <c r="CX653" s="96"/>
      <c r="CY653" s="96"/>
      <c r="CZ653" s="96"/>
      <c r="DA653" s="96"/>
      <c r="DB653" s="96"/>
      <c r="DC653" s="96"/>
      <c r="DD653" s="96"/>
      <c r="DE653" s="96"/>
      <c r="DF653" s="96"/>
      <c r="DG653" s="96"/>
      <c r="DH653" s="96"/>
      <c r="DI653" s="96"/>
      <c r="DJ653" s="96"/>
      <c r="DK653" s="96"/>
      <c r="DL653" s="96"/>
      <c r="DM653" s="96"/>
      <c r="DN653" s="96"/>
      <c r="DO653" s="96"/>
      <c r="DP653" s="96"/>
      <c r="DQ653" s="96"/>
      <c r="DR653" s="96"/>
      <c r="DS653" s="96"/>
      <c r="DT653" s="96"/>
      <c r="DU653" s="96"/>
      <c r="DV653" s="96"/>
      <c r="DW653" s="96"/>
      <c r="DX653" s="96"/>
      <c r="DY653" s="96"/>
      <c r="DZ653" s="96"/>
      <c r="EA653" s="96"/>
      <c r="EB653" s="96"/>
      <c r="EC653" s="96"/>
      <c r="ED653" s="96"/>
      <c r="EE653" s="96"/>
      <c r="EF653" s="96"/>
      <c r="EG653" s="96"/>
      <c r="EH653" s="96"/>
      <c r="EI653" s="96"/>
      <c r="EJ653" s="96"/>
      <c r="EK653" s="96"/>
      <c r="EL653" s="96"/>
      <c r="EM653" s="96"/>
      <c r="EN653" s="96"/>
      <c r="EO653" s="96"/>
      <c r="EP653" s="96"/>
      <c r="EQ653" s="96"/>
      <c r="ER653" s="96"/>
      <c r="ES653" s="96"/>
      <c r="ET653" s="96"/>
      <c r="EU653" s="96"/>
      <c r="EV653" s="96"/>
      <c r="EW653" s="96"/>
      <c r="EX653" s="96"/>
      <c r="EY653" s="96"/>
      <c r="EZ653" s="96"/>
      <c r="FA653" s="96"/>
      <c r="FB653" s="96"/>
      <c r="FC653" s="96"/>
      <c r="FD653" s="96"/>
      <c r="FE653" s="96"/>
      <c r="FF653" s="96"/>
      <c r="FG653" s="96"/>
      <c r="FH653" s="96"/>
      <c r="FI653" s="96"/>
      <c r="FJ653" s="96"/>
      <c r="FK653" s="96"/>
      <c r="FL653" s="96"/>
      <c r="FM653" s="96"/>
      <c r="FN653" s="96"/>
      <c r="FO653" s="96"/>
      <c r="FP653" s="96"/>
      <c r="FQ653" s="96"/>
      <c r="FR653" s="96"/>
      <c r="FS653" s="96"/>
      <c r="FT653" s="96"/>
      <c r="FU653" s="96"/>
      <c r="FV653" s="96"/>
      <c r="FW653" s="96"/>
      <c r="FX653" s="96"/>
      <c r="FY653" s="96"/>
      <c r="FZ653" s="96"/>
      <c r="GA653" s="96"/>
      <c r="GB653" s="96"/>
      <c r="GC653" s="96"/>
      <c r="GD653" s="96"/>
      <c r="GE653" s="96"/>
      <c r="GF653" s="96"/>
      <c r="GG653" s="96"/>
      <c r="GH653" s="96"/>
      <c r="GI653" s="96"/>
      <c r="GJ653" s="96"/>
      <c r="GK653" s="96"/>
      <c r="GL653" s="96"/>
      <c r="GM653" s="96"/>
      <c r="GN653" s="96"/>
      <c r="GO653" s="96"/>
    </row>
    <row r="654" spans="1:197" ht="13.5" hidden="1" customHeight="1">
      <c r="A654" s="352"/>
      <c r="B654" s="518"/>
      <c r="C654" s="407"/>
      <c r="D654" s="341"/>
      <c r="E654" s="346"/>
      <c r="F654" s="374"/>
      <c r="G654" s="404"/>
      <c r="H654" s="404"/>
      <c r="I654" s="61" t="s">
        <v>130</v>
      </c>
      <c r="J654" s="62"/>
      <c r="K654" s="62"/>
      <c r="L654" s="87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401"/>
      <c r="X654" s="40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  <c r="AK654" s="96"/>
      <c r="AL654" s="96"/>
      <c r="AM654" s="96"/>
      <c r="AN654" s="96"/>
      <c r="AO654" s="96"/>
      <c r="AP654" s="96"/>
      <c r="AQ654" s="96"/>
      <c r="AR654" s="96"/>
      <c r="AS654" s="96"/>
      <c r="AT654" s="96"/>
      <c r="AU654" s="96"/>
      <c r="AV654" s="96"/>
      <c r="AW654" s="96"/>
      <c r="AX654" s="96"/>
      <c r="AY654" s="96"/>
      <c r="AZ654" s="96"/>
      <c r="BA654" s="96"/>
      <c r="BB654" s="96"/>
      <c r="BC654" s="96"/>
      <c r="BD654" s="96"/>
      <c r="BE654" s="96"/>
      <c r="BF654" s="96"/>
      <c r="BG654" s="96"/>
      <c r="BH654" s="96"/>
      <c r="BI654" s="96"/>
      <c r="BJ654" s="96"/>
      <c r="BK654" s="96"/>
      <c r="BL654" s="96"/>
      <c r="BM654" s="96"/>
      <c r="BN654" s="96"/>
      <c r="BO654" s="96"/>
      <c r="BP654" s="96"/>
      <c r="BQ654" s="96"/>
      <c r="BR654" s="96"/>
      <c r="BS654" s="96"/>
      <c r="BT654" s="96"/>
      <c r="BU654" s="96"/>
      <c r="BV654" s="96"/>
      <c r="BW654" s="96"/>
      <c r="BX654" s="96"/>
      <c r="BY654" s="96"/>
      <c r="BZ654" s="96"/>
      <c r="CA654" s="96"/>
      <c r="CB654" s="96"/>
      <c r="CC654" s="96"/>
      <c r="CD654" s="96"/>
      <c r="CE654" s="96"/>
      <c r="CF654" s="96"/>
      <c r="CG654" s="96"/>
      <c r="CH654" s="96"/>
      <c r="CI654" s="96"/>
      <c r="CJ654" s="96"/>
      <c r="CK654" s="96"/>
      <c r="CL654" s="96"/>
      <c r="CM654" s="96"/>
      <c r="CN654" s="96"/>
      <c r="CO654" s="96"/>
      <c r="CP654" s="96"/>
      <c r="CQ654" s="96"/>
      <c r="CR654" s="96"/>
      <c r="CS654" s="96"/>
      <c r="CT654" s="96"/>
      <c r="CU654" s="96"/>
      <c r="CV654" s="96"/>
      <c r="CW654" s="96"/>
      <c r="CX654" s="96"/>
      <c r="CY654" s="96"/>
      <c r="CZ654" s="96"/>
      <c r="DA654" s="96"/>
      <c r="DB654" s="96"/>
      <c r="DC654" s="96"/>
      <c r="DD654" s="96"/>
      <c r="DE654" s="96"/>
      <c r="DF654" s="96"/>
      <c r="DG654" s="96"/>
      <c r="DH654" s="96"/>
      <c r="DI654" s="96"/>
      <c r="DJ654" s="96"/>
      <c r="DK654" s="96"/>
      <c r="DL654" s="96"/>
      <c r="DM654" s="96"/>
      <c r="DN654" s="96"/>
      <c r="DO654" s="96"/>
      <c r="DP654" s="96"/>
      <c r="DQ654" s="96"/>
      <c r="DR654" s="96"/>
      <c r="DS654" s="96"/>
      <c r="DT654" s="96"/>
      <c r="DU654" s="96"/>
      <c r="DV654" s="96"/>
      <c r="DW654" s="96"/>
      <c r="DX654" s="96"/>
      <c r="DY654" s="96"/>
      <c r="DZ654" s="96"/>
      <c r="EA654" s="96"/>
      <c r="EB654" s="96"/>
      <c r="EC654" s="96"/>
      <c r="ED654" s="96"/>
      <c r="EE654" s="96"/>
      <c r="EF654" s="96"/>
      <c r="EG654" s="96"/>
      <c r="EH654" s="96"/>
      <c r="EI654" s="96"/>
      <c r="EJ654" s="96"/>
      <c r="EK654" s="96"/>
      <c r="EL654" s="96"/>
      <c r="EM654" s="96"/>
      <c r="EN654" s="96"/>
      <c r="EO654" s="96"/>
      <c r="EP654" s="96"/>
      <c r="EQ654" s="96"/>
      <c r="ER654" s="96"/>
      <c r="ES654" s="96"/>
      <c r="ET654" s="96"/>
      <c r="EU654" s="96"/>
      <c r="EV654" s="96"/>
      <c r="EW654" s="96"/>
      <c r="EX654" s="96"/>
      <c r="EY654" s="96"/>
      <c r="EZ654" s="96"/>
      <c r="FA654" s="96"/>
      <c r="FB654" s="96"/>
      <c r="FC654" s="96"/>
      <c r="FD654" s="96"/>
      <c r="FE654" s="96"/>
      <c r="FF654" s="96"/>
      <c r="FG654" s="96"/>
      <c r="FH654" s="96"/>
      <c r="FI654" s="96"/>
      <c r="FJ654" s="96"/>
      <c r="FK654" s="96"/>
      <c r="FL654" s="96"/>
      <c r="FM654" s="96"/>
      <c r="FN654" s="96"/>
      <c r="FO654" s="96"/>
      <c r="FP654" s="96"/>
      <c r="FQ654" s="96"/>
      <c r="FR654" s="96"/>
      <c r="FS654" s="96"/>
      <c r="FT654" s="96"/>
      <c r="FU654" s="96"/>
      <c r="FV654" s="96"/>
      <c r="FW654" s="96"/>
      <c r="FX654" s="96"/>
      <c r="FY654" s="96"/>
      <c r="FZ654" s="96"/>
      <c r="GA654" s="96"/>
      <c r="GB654" s="96"/>
      <c r="GC654" s="96"/>
      <c r="GD654" s="96"/>
      <c r="GE654" s="96"/>
      <c r="GF654" s="96"/>
      <c r="GG654" s="96"/>
      <c r="GH654" s="96"/>
      <c r="GI654" s="96"/>
      <c r="GJ654" s="96"/>
      <c r="GK654" s="96"/>
      <c r="GL654" s="96"/>
      <c r="GM654" s="96"/>
      <c r="GN654" s="96"/>
      <c r="GO654" s="96"/>
    </row>
    <row r="655" spans="1:197" ht="2.25" hidden="1" customHeight="1">
      <c r="A655" s="353"/>
      <c r="B655" s="519"/>
      <c r="C655" s="408"/>
      <c r="D655" s="341"/>
      <c r="E655" s="346"/>
      <c r="F655" s="374"/>
      <c r="G655" s="405"/>
      <c r="H655" s="405"/>
      <c r="I655" s="64" t="s">
        <v>26</v>
      </c>
      <c r="J655" s="65"/>
      <c r="K655" s="65"/>
      <c r="L655" s="65">
        <f>SUM(L651:L654)</f>
        <v>0</v>
      </c>
      <c r="M655" s="65">
        <f>SUM(M651:M654)</f>
        <v>0</v>
      </c>
      <c r="N655" s="65">
        <f t="shared" ref="N655:O655" si="172">SUM(N651:N654)</f>
        <v>0</v>
      </c>
      <c r="O655" s="65">
        <f t="shared" si="172"/>
        <v>0</v>
      </c>
      <c r="P655" s="65"/>
      <c r="Q655" s="65"/>
      <c r="R655" s="65"/>
      <c r="S655" s="65"/>
      <c r="T655" s="65"/>
      <c r="U655" s="65"/>
      <c r="V655" s="65"/>
      <c r="W655" s="401"/>
      <c r="X655" s="40"/>
      <c r="Y655" s="96"/>
      <c r="Z655" s="96"/>
      <c r="AA655" s="96"/>
      <c r="AB655" s="96"/>
      <c r="AC655" s="96"/>
      <c r="AD655" s="96"/>
      <c r="AE655" s="96"/>
      <c r="AF655" s="96"/>
      <c r="AG655" s="96"/>
      <c r="AH655" s="96"/>
      <c r="AI655" s="96"/>
      <c r="AJ655" s="96"/>
      <c r="AK655" s="96"/>
      <c r="AL655" s="96"/>
      <c r="AM655" s="96"/>
      <c r="AN655" s="96"/>
      <c r="AO655" s="96"/>
      <c r="AP655" s="96"/>
      <c r="AQ655" s="96"/>
      <c r="AR655" s="96"/>
      <c r="AS655" s="96"/>
      <c r="AT655" s="96"/>
      <c r="AU655" s="96"/>
      <c r="AV655" s="96"/>
      <c r="AW655" s="96"/>
      <c r="AX655" s="96"/>
      <c r="AY655" s="96"/>
      <c r="AZ655" s="96"/>
      <c r="BA655" s="96"/>
      <c r="BB655" s="96"/>
      <c r="BC655" s="96"/>
      <c r="BD655" s="96"/>
      <c r="BE655" s="96"/>
      <c r="BF655" s="96"/>
      <c r="BG655" s="96"/>
      <c r="BH655" s="96"/>
      <c r="BI655" s="96"/>
      <c r="BJ655" s="96"/>
      <c r="BK655" s="96"/>
      <c r="BL655" s="96"/>
      <c r="BM655" s="96"/>
      <c r="BN655" s="96"/>
      <c r="BO655" s="96"/>
      <c r="BP655" s="96"/>
      <c r="BQ655" s="96"/>
      <c r="BR655" s="96"/>
      <c r="BS655" s="96"/>
      <c r="BT655" s="96"/>
      <c r="BU655" s="96"/>
      <c r="BV655" s="96"/>
      <c r="BW655" s="96"/>
      <c r="BX655" s="96"/>
      <c r="BY655" s="96"/>
      <c r="BZ655" s="96"/>
      <c r="CA655" s="96"/>
      <c r="CB655" s="96"/>
      <c r="CC655" s="96"/>
      <c r="CD655" s="96"/>
      <c r="CE655" s="96"/>
      <c r="CF655" s="96"/>
      <c r="CG655" s="96"/>
      <c r="CH655" s="96"/>
      <c r="CI655" s="96"/>
      <c r="CJ655" s="96"/>
      <c r="CK655" s="96"/>
      <c r="CL655" s="96"/>
      <c r="CM655" s="96"/>
      <c r="CN655" s="96"/>
      <c r="CO655" s="96"/>
      <c r="CP655" s="96"/>
      <c r="CQ655" s="96"/>
      <c r="CR655" s="96"/>
      <c r="CS655" s="96"/>
      <c r="CT655" s="96"/>
      <c r="CU655" s="96"/>
      <c r="CV655" s="96"/>
      <c r="CW655" s="96"/>
      <c r="CX655" s="96"/>
      <c r="CY655" s="96"/>
      <c r="CZ655" s="96"/>
      <c r="DA655" s="96"/>
      <c r="DB655" s="96"/>
      <c r="DC655" s="96"/>
      <c r="DD655" s="96"/>
      <c r="DE655" s="96"/>
      <c r="DF655" s="96"/>
      <c r="DG655" s="96"/>
      <c r="DH655" s="96"/>
      <c r="DI655" s="96"/>
      <c r="DJ655" s="96"/>
      <c r="DK655" s="96"/>
      <c r="DL655" s="96"/>
      <c r="DM655" s="96"/>
      <c r="DN655" s="96"/>
      <c r="DO655" s="96"/>
      <c r="DP655" s="96"/>
      <c r="DQ655" s="96"/>
      <c r="DR655" s="96"/>
      <c r="DS655" s="96"/>
      <c r="DT655" s="96"/>
      <c r="DU655" s="96"/>
      <c r="DV655" s="96"/>
      <c r="DW655" s="96"/>
      <c r="DX655" s="96"/>
      <c r="DY655" s="96"/>
      <c r="DZ655" s="96"/>
      <c r="EA655" s="96"/>
      <c r="EB655" s="96"/>
      <c r="EC655" s="96"/>
      <c r="ED655" s="96"/>
      <c r="EE655" s="96"/>
      <c r="EF655" s="96"/>
      <c r="EG655" s="96"/>
      <c r="EH655" s="96"/>
      <c r="EI655" s="96"/>
      <c r="EJ655" s="96"/>
      <c r="EK655" s="96"/>
      <c r="EL655" s="96"/>
      <c r="EM655" s="96"/>
      <c r="EN655" s="96"/>
      <c r="EO655" s="96"/>
      <c r="EP655" s="96"/>
      <c r="EQ655" s="96"/>
      <c r="ER655" s="96"/>
      <c r="ES655" s="96"/>
      <c r="ET655" s="96"/>
      <c r="EU655" s="96"/>
      <c r="EV655" s="96"/>
      <c r="EW655" s="96"/>
      <c r="EX655" s="96"/>
      <c r="EY655" s="96"/>
      <c r="EZ655" s="96"/>
      <c r="FA655" s="96"/>
      <c r="FB655" s="96"/>
      <c r="FC655" s="96"/>
      <c r="FD655" s="96"/>
      <c r="FE655" s="96"/>
      <c r="FF655" s="96"/>
      <c r="FG655" s="96"/>
      <c r="FH655" s="96"/>
      <c r="FI655" s="96"/>
      <c r="FJ655" s="96"/>
      <c r="FK655" s="96"/>
      <c r="FL655" s="96"/>
      <c r="FM655" s="96"/>
      <c r="FN655" s="96"/>
      <c r="FO655" s="96"/>
      <c r="FP655" s="96"/>
      <c r="FQ655" s="96"/>
      <c r="FR655" s="96"/>
      <c r="FS655" s="96"/>
      <c r="FT655" s="96"/>
      <c r="FU655" s="96"/>
      <c r="FV655" s="96"/>
      <c r="FW655" s="96"/>
      <c r="FX655" s="96"/>
      <c r="FY655" s="96"/>
      <c r="FZ655" s="96"/>
      <c r="GA655" s="96"/>
      <c r="GB655" s="96"/>
      <c r="GC655" s="96"/>
      <c r="GD655" s="96"/>
      <c r="GE655" s="96"/>
      <c r="GF655" s="96"/>
      <c r="GG655" s="96"/>
      <c r="GH655" s="96"/>
      <c r="GI655" s="96"/>
      <c r="GJ655" s="96"/>
      <c r="GK655" s="96"/>
      <c r="GL655" s="96"/>
      <c r="GM655" s="96"/>
      <c r="GN655" s="96"/>
      <c r="GO655" s="96"/>
    </row>
    <row r="656" spans="1:197" ht="12" customHeight="1">
      <c r="A656" s="339">
        <v>31</v>
      </c>
      <c r="B656" s="363" t="s">
        <v>63</v>
      </c>
      <c r="C656" s="415">
        <v>2017</v>
      </c>
      <c r="D656" s="365">
        <v>2030</v>
      </c>
      <c r="E656" s="346" t="s">
        <v>251</v>
      </c>
      <c r="F656" s="372">
        <f>W656+1243191+79574+200000</f>
        <v>2302765</v>
      </c>
      <c r="G656" s="367">
        <v>90015</v>
      </c>
      <c r="H656" s="153">
        <v>6050</v>
      </c>
      <c r="I656" s="162" t="s">
        <v>28</v>
      </c>
      <c r="J656" s="163">
        <v>227100</v>
      </c>
      <c r="K656" s="163">
        <v>100518</v>
      </c>
      <c r="L656" s="163"/>
      <c r="M656" s="163"/>
      <c r="N656" s="163">
        <v>100000</v>
      </c>
      <c r="O656" s="163">
        <v>170000</v>
      </c>
      <c r="P656" s="163">
        <v>170000</v>
      </c>
      <c r="Q656" s="163">
        <v>120000</v>
      </c>
      <c r="R656" s="163">
        <v>220000</v>
      </c>
      <c r="S656" s="163">
        <v>0</v>
      </c>
      <c r="T656" s="163"/>
      <c r="U656" s="163"/>
      <c r="V656" s="163"/>
      <c r="W656" s="413">
        <f>SUM(L660:V660)</f>
        <v>780000</v>
      </c>
      <c r="X656" s="140"/>
      <c r="Y656" s="96"/>
      <c r="Z656" s="96"/>
      <c r="AA656" s="96"/>
      <c r="AB656" s="96"/>
      <c r="AC656" s="96"/>
      <c r="AD656" s="96"/>
      <c r="AE656" s="96"/>
      <c r="AF656" s="96"/>
      <c r="AG656" s="96"/>
      <c r="AH656" s="96"/>
      <c r="AI656" s="96"/>
      <c r="AJ656" s="96"/>
      <c r="AK656" s="96"/>
      <c r="AL656" s="96"/>
      <c r="AM656" s="96"/>
      <c r="AN656" s="96"/>
      <c r="AO656" s="96"/>
      <c r="AP656" s="96"/>
      <c r="AQ656" s="96"/>
      <c r="AR656" s="96"/>
      <c r="AS656" s="96"/>
      <c r="AT656" s="96"/>
      <c r="AU656" s="96"/>
      <c r="AV656" s="96"/>
      <c r="AW656" s="96"/>
      <c r="AX656" s="96"/>
      <c r="AY656" s="96"/>
      <c r="AZ656" s="96"/>
      <c r="BA656" s="96"/>
      <c r="BB656" s="96"/>
      <c r="BC656" s="96"/>
      <c r="BD656" s="96"/>
      <c r="BE656" s="96"/>
      <c r="BF656" s="96"/>
      <c r="BG656" s="96"/>
      <c r="BH656" s="96"/>
      <c r="BI656" s="96"/>
      <c r="BJ656" s="96"/>
      <c r="BK656" s="96"/>
      <c r="BL656" s="96"/>
      <c r="BM656" s="96"/>
      <c r="BN656" s="96"/>
      <c r="BO656" s="96"/>
      <c r="BP656" s="96"/>
      <c r="BQ656" s="96"/>
      <c r="BR656" s="96"/>
      <c r="BS656" s="96"/>
      <c r="BT656" s="96"/>
      <c r="BU656" s="96"/>
      <c r="BV656" s="96"/>
      <c r="BW656" s="96"/>
      <c r="BX656" s="96"/>
      <c r="BY656" s="96"/>
      <c r="BZ656" s="96"/>
      <c r="CA656" s="96"/>
      <c r="CB656" s="96"/>
      <c r="CC656" s="96"/>
      <c r="CD656" s="96"/>
      <c r="CE656" s="96"/>
      <c r="CF656" s="96"/>
      <c r="CG656" s="96"/>
      <c r="CH656" s="96"/>
      <c r="CI656" s="96"/>
      <c r="CJ656" s="96"/>
      <c r="CK656" s="96"/>
      <c r="CL656" s="96"/>
      <c r="CM656" s="96"/>
      <c r="CN656" s="96"/>
      <c r="CO656" s="96"/>
      <c r="CP656" s="96"/>
      <c r="CQ656" s="96"/>
      <c r="CR656" s="96"/>
      <c r="CS656" s="96"/>
      <c r="CT656" s="96"/>
      <c r="CU656" s="96"/>
      <c r="CV656" s="96"/>
      <c r="CW656" s="96"/>
      <c r="CX656" s="96"/>
      <c r="CY656" s="96"/>
      <c r="CZ656" s="96"/>
      <c r="DA656" s="96"/>
      <c r="DB656" s="96"/>
      <c r="DC656" s="96"/>
      <c r="DD656" s="96"/>
      <c r="DE656" s="96"/>
      <c r="DF656" s="96"/>
      <c r="DG656" s="96"/>
      <c r="DH656" s="96"/>
      <c r="DI656" s="96"/>
      <c r="DJ656" s="96"/>
      <c r="DK656" s="96"/>
      <c r="DL656" s="96"/>
      <c r="DM656" s="96"/>
      <c r="DN656" s="96"/>
      <c r="DO656" s="96"/>
      <c r="DP656" s="96"/>
      <c r="DQ656" s="96"/>
      <c r="DR656" s="96"/>
      <c r="DS656" s="96"/>
      <c r="DT656" s="96"/>
      <c r="DU656" s="96"/>
      <c r="DV656" s="96"/>
      <c r="DW656" s="96"/>
      <c r="DX656" s="96"/>
      <c r="DY656" s="96"/>
      <c r="DZ656" s="96"/>
      <c r="EA656" s="96"/>
      <c r="EB656" s="96"/>
      <c r="EC656" s="96"/>
      <c r="ED656" s="96"/>
      <c r="EE656" s="96"/>
      <c r="EF656" s="96"/>
      <c r="EG656" s="96"/>
      <c r="EH656" s="96"/>
      <c r="EI656" s="96"/>
      <c r="EJ656" s="96"/>
      <c r="EK656" s="96"/>
      <c r="EL656" s="96"/>
      <c r="EM656" s="96"/>
      <c r="EN656" s="96"/>
      <c r="EO656" s="96"/>
      <c r="EP656" s="96"/>
      <c r="EQ656" s="96"/>
      <c r="ER656" s="96"/>
      <c r="ES656" s="96"/>
      <c r="ET656" s="96"/>
      <c r="EU656" s="96"/>
      <c r="EV656" s="96"/>
      <c r="EW656" s="96"/>
      <c r="EX656" s="96"/>
      <c r="EY656" s="96"/>
      <c r="EZ656" s="96"/>
      <c r="FA656" s="96"/>
      <c r="FB656" s="96"/>
      <c r="FC656" s="96"/>
      <c r="FD656" s="96"/>
      <c r="FE656" s="96"/>
      <c r="FF656" s="96"/>
      <c r="FG656" s="96"/>
      <c r="FH656" s="96"/>
      <c r="FI656" s="96"/>
      <c r="FJ656" s="96"/>
      <c r="FK656" s="96"/>
      <c r="FL656" s="96"/>
      <c r="FM656" s="96"/>
      <c r="FN656" s="96"/>
      <c r="FO656" s="96"/>
      <c r="FP656" s="96"/>
      <c r="FQ656" s="96"/>
      <c r="FR656" s="96"/>
      <c r="FS656" s="96"/>
      <c r="FT656" s="96"/>
      <c r="FU656" s="96"/>
      <c r="FV656" s="96"/>
      <c r="FW656" s="96"/>
      <c r="FX656" s="96"/>
      <c r="FY656" s="96"/>
      <c r="FZ656" s="96"/>
      <c r="GA656" s="96"/>
      <c r="GB656" s="96"/>
      <c r="GC656" s="96"/>
      <c r="GD656" s="96"/>
      <c r="GE656" s="96"/>
      <c r="GF656" s="96"/>
      <c r="GG656" s="96"/>
      <c r="GH656" s="96"/>
      <c r="GI656" s="96"/>
      <c r="GJ656" s="96"/>
      <c r="GK656" s="96"/>
      <c r="GL656" s="96"/>
      <c r="GM656" s="96"/>
      <c r="GN656" s="96"/>
      <c r="GO656" s="96"/>
    </row>
    <row r="657" spans="1:197" ht="12" customHeight="1">
      <c r="A657" s="339"/>
      <c r="B657" s="363"/>
      <c r="C657" s="415"/>
      <c r="D657" s="365"/>
      <c r="E657" s="346"/>
      <c r="F657" s="372"/>
      <c r="G657" s="367"/>
      <c r="H657" s="153"/>
      <c r="I657" s="162" t="s">
        <v>31</v>
      </c>
      <c r="J657" s="155"/>
      <c r="K657" s="155"/>
      <c r="L657" s="157"/>
      <c r="M657" s="157"/>
      <c r="N657" s="185"/>
      <c r="O657" s="185"/>
      <c r="P657" s="185"/>
      <c r="Q657" s="185"/>
      <c r="R657" s="185"/>
      <c r="S657" s="185"/>
      <c r="T657" s="185"/>
      <c r="U657" s="185"/>
      <c r="V657" s="185"/>
      <c r="W657" s="413"/>
      <c r="X657" s="40"/>
      <c r="Y657" s="96"/>
      <c r="Z657" s="96"/>
      <c r="AA657" s="96"/>
      <c r="AB657" s="96"/>
      <c r="AC657" s="96"/>
      <c r="AD657" s="96"/>
      <c r="AE657" s="96"/>
      <c r="AF657" s="96"/>
      <c r="AG657" s="96"/>
      <c r="AH657" s="96"/>
      <c r="AI657" s="96"/>
      <c r="AJ657" s="96"/>
      <c r="AK657" s="96"/>
      <c r="AL657" s="96"/>
      <c r="AM657" s="96"/>
      <c r="AN657" s="96"/>
      <c r="AO657" s="96"/>
      <c r="AP657" s="96"/>
      <c r="AQ657" s="96"/>
      <c r="AR657" s="96"/>
      <c r="AS657" s="96"/>
      <c r="AT657" s="96"/>
      <c r="AU657" s="96"/>
      <c r="AV657" s="96"/>
      <c r="AW657" s="96"/>
      <c r="AX657" s="96"/>
      <c r="AY657" s="96"/>
      <c r="AZ657" s="96"/>
      <c r="BA657" s="96"/>
      <c r="BB657" s="96"/>
      <c r="BC657" s="96"/>
      <c r="BD657" s="96"/>
      <c r="BE657" s="96"/>
      <c r="BF657" s="96"/>
      <c r="BG657" s="96"/>
      <c r="BH657" s="96"/>
      <c r="BI657" s="96"/>
      <c r="BJ657" s="96"/>
      <c r="BK657" s="96"/>
      <c r="BL657" s="96"/>
      <c r="BM657" s="96"/>
      <c r="BN657" s="96"/>
      <c r="BO657" s="96"/>
      <c r="BP657" s="96"/>
      <c r="BQ657" s="96"/>
      <c r="BR657" s="96"/>
      <c r="BS657" s="96"/>
      <c r="BT657" s="96"/>
      <c r="BU657" s="96"/>
      <c r="BV657" s="96"/>
      <c r="BW657" s="96"/>
      <c r="BX657" s="96"/>
      <c r="BY657" s="96"/>
      <c r="BZ657" s="96"/>
      <c r="CA657" s="96"/>
      <c r="CB657" s="96"/>
      <c r="CC657" s="96"/>
      <c r="CD657" s="96"/>
      <c r="CE657" s="96"/>
      <c r="CF657" s="96"/>
      <c r="CG657" s="96"/>
      <c r="CH657" s="96"/>
      <c r="CI657" s="96"/>
      <c r="CJ657" s="96"/>
      <c r="CK657" s="96"/>
      <c r="CL657" s="96"/>
      <c r="CM657" s="96"/>
      <c r="CN657" s="96"/>
      <c r="CO657" s="96"/>
      <c r="CP657" s="96"/>
      <c r="CQ657" s="96"/>
      <c r="CR657" s="96"/>
      <c r="CS657" s="96"/>
      <c r="CT657" s="96"/>
      <c r="CU657" s="96"/>
      <c r="CV657" s="96"/>
      <c r="CW657" s="96"/>
      <c r="CX657" s="96"/>
      <c r="CY657" s="96"/>
      <c r="CZ657" s="96"/>
      <c r="DA657" s="96"/>
      <c r="DB657" s="96"/>
      <c r="DC657" s="96"/>
      <c r="DD657" s="96"/>
      <c r="DE657" s="96"/>
      <c r="DF657" s="96"/>
      <c r="DG657" s="96"/>
      <c r="DH657" s="96"/>
      <c r="DI657" s="96"/>
      <c r="DJ657" s="96"/>
      <c r="DK657" s="96"/>
      <c r="DL657" s="96"/>
      <c r="DM657" s="96"/>
      <c r="DN657" s="96"/>
      <c r="DO657" s="96"/>
      <c r="DP657" s="96"/>
      <c r="DQ657" s="96"/>
      <c r="DR657" s="96"/>
      <c r="DS657" s="96"/>
      <c r="DT657" s="96"/>
      <c r="DU657" s="96"/>
      <c r="DV657" s="96"/>
      <c r="DW657" s="96"/>
      <c r="DX657" s="96"/>
      <c r="DY657" s="96"/>
      <c r="DZ657" s="96"/>
      <c r="EA657" s="96"/>
      <c r="EB657" s="96"/>
      <c r="EC657" s="96"/>
      <c r="ED657" s="96"/>
      <c r="EE657" s="96"/>
      <c r="EF657" s="96"/>
      <c r="EG657" s="96"/>
      <c r="EH657" s="96"/>
      <c r="EI657" s="96"/>
      <c r="EJ657" s="96"/>
      <c r="EK657" s="96"/>
      <c r="EL657" s="96"/>
      <c r="EM657" s="96"/>
      <c r="EN657" s="96"/>
      <c r="EO657" s="96"/>
      <c r="EP657" s="96"/>
      <c r="EQ657" s="96"/>
      <c r="ER657" s="96"/>
      <c r="ES657" s="96"/>
      <c r="ET657" s="96"/>
      <c r="EU657" s="96"/>
      <c r="EV657" s="96"/>
      <c r="EW657" s="96"/>
      <c r="EX657" s="96"/>
      <c r="EY657" s="96"/>
      <c r="EZ657" s="96"/>
      <c r="FA657" s="96"/>
      <c r="FB657" s="96"/>
      <c r="FC657" s="96"/>
      <c r="FD657" s="96"/>
      <c r="FE657" s="96"/>
      <c r="FF657" s="96"/>
      <c r="FG657" s="96"/>
      <c r="FH657" s="96"/>
      <c r="FI657" s="96"/>
      <c r="FJ657" s="96"/>
      <c r="FK657" s="96"/>
      <c r="FL657" s="96"/>
      <c r="FM657" s="96"/>
      <c r="FN657" s="96"/>
      <c r="FO657" s="96"/>
      <c r="FP657" s="96"/>
      <c r="FQ657" s="96"/>
      <c r="FR657" s="96"/>
      <c r="FS657" s="96"/>
      <c r="FT657" s="96"/>
      <c r="FU657" s="96"/>
      <c r="FV657" s="96"/>
      <c r="FW657" s="96"/>
      <c r="FX657" s="96"/>
      <c r="FY657" s="96"/>
      <c r="FZ657" s="96"/>
      <c r="GA657" s="96"/>
      <c r="GB657" s="96"/>
      <c r="GC657" s="96"/>
      <c r="GD657" s="96"/>
      <c r="GE657" s="96"/>
      <c r="GF657" s="96"/>
      <c r="GG657" s="96"/>
      <c r="GH657" s="96"/>
      <c r="GI657" s="96"/>
      <c r="GJ657" s="96"/>
      <c r="GK657" s="96"/>
      <c r="GL657" s="96"/>
      <c r="GM657" s="96"/>
      <c r="GN657" s="96"/>
      <c r="GO657" s="96"/>
    </row>
    <row r="658" spans="1:197" ht="12" customHeight="1">
      <c r="A658" s="339"/>
      <c r="B658" s="363"/>
      <c r="C658" s="415"/>
      <c r="D658" s="365"/>
      <c r="E658" s="346"/>
      <c r="F658" s="372"/>
      <c r="G658" s="367"/>
      <c r="H658" s="153"/>
      <c r="I658" s="162" t="s">
        <v>30</v>
      </c>
      <c r="J658" s="155"/>
      <c r="K658" s="155"/>
      <c r="L658" s="157"/>
      <c r="M658" s="157"/>
      <c r="N658" s="185"/>
      <c r="O658" s="185"/>
      <c r="P658" s="185"/>
      <c r="Q658" s="185"/>
      <c r="R658" s="185"/>
      <c r="S658" s="185"/>
      <c r="T658" s="185"/>
      <c r="U658" s="185"/>
      <c r="V658" s="185"/>
      <c r="W658" s="413"/>
      <c r="X658" s="40"/>
      <c r="Y658" s="96"/>
      <c r="Z658" s="96"/>
      <c r="AA658" s="96"/>
      <c r="AB658" s="96"/>
      <c r="AC658" s="96"/>
      <c r="AD658" s="96"/>
      <c r="AE658" s="96"/>
      <c r="AF658" s="96"/>
      <c r="AG658" s="96"/>
      <c r="AH658" s="96"/>
      <c r="AI658" s="96"/>
      <c r="AJ658" s="96"/>
      <c r="AK658" s="96"/>
      <c r="AL658" s="96"/>
      <c r="AM658" s="96"/>
      <c r="AN658" s="96"/>
      <c r="AO658" s="96"/>
      <c r="AP658" s="96"/>
      <c r="AQ658" s="96"/>
      <c r="AR658" s="96"/>
      <c r="AS658" s="96"/>
      <c r="AT658" s="96"/>
      <c r="AU658" s="96"/>
      <c r="AV658" s="96"/>
      <c r="AW658" s="96"/>
      <c r="AX658" s="96"/>
      <c r="AY658" s="96"/>
      <c r="AZ658" s="96"/>
      <c r="BA658" s="96"/>
      <c r="BB658" s="96"/>
      <c r="BC658" s="96"/>
      <c r="BD658" s="96"/>
      <c r="BE658" s="96"/>
      <c r="BF658" s="96"/>
      <c r="BG658" s="96"/>
      <c r="BH658" s="96"/>
      <c r="BI658" s="96"/>
      <c r="BJ658" s="96"/>
      <c r="BK658" s="96"/>
      <c r="BL658" s="96"/>
      <c r="BM658" s="96"/>
      <c r="BN658" s="96"/>
      <c r="BO658" s="96"/>
      <c r="BP658" s="96"/>
      <c r="BQ658" s="96"/>
      <c r="BR658" s="96"/>
      <c r="BS658" s="96"/>
      <c r="BT658" s="96"/>
      <c r="BU658" s="96"/>
      <c r="BV658" s="96"/>
      <c r="BW658" s="96"/>
      <c r="BX658" s="96"/>
      <c r="BY658" s="96"/>
      <c r="BZ658" s="96"/>
      <c r="CA658" s="96"/>
      <c r="CB658" s="96"/>
      <c r="CC658" s="96"/>
      <c r="CD658" s="96"/>
      <c r="CE658" s="96"/>
      <c r="CF658" s="96"/>
      <c r="CG658" s="96"/>
      <c r="CH658" s="96"/>
      <c r="CI658" s="96"/>
      <c r="CJ658" s="96"/>
      <c r="CK658" s="96"/>
      <c r="CL658" s="96"/>
      <c r="CM658" s="96"/>
      <c r="CN658" s="96"/>
      <c r="CO658" s="96"/>
      <c r="CP658" s="96"/>
      <c r="CQ658" s="96"/>
      <c r="CR658" s="96"/>
      <c r="CS658" s="96"/>
      <c r="CT658" s="96"/>
      <c r="CU658" s="96"/>
      <c r="CV658" s="96"/>
      <c r="CW658" s="96"/>
      <c r="CX658" s="96"/>
      <c r="CY658" s="96"/>
      <c r="CZ658" s="96"/>
      <c r="DA658" s="96"/>
      <c r="DB658" s="96"/>
      <c r="DC658" s="96"/>
      <c r="DD658" s="96"/>
      <c r="DE658" s="96"/>
      <c r="DF658" s="96"/>
      <c r="DG658" s="96"/>
      <c r="DH658" s="96"/>
      <c r="DI658" s="96"/>
      <c r="DJ658" s="96"/>
      <c r="DK658" s="96"/>
      <c r="DL658" s="96"/>
      <c r="DM658" s="96"/>
      <c r="DN658" s="96"/>
      <c r="DO658" s="96"/>
      <c r="DP658" s="96"/>
      <c r="DQ658" s="96"/>
      <c r="DR658" s="96"/>
      <c r="DS658" s="96"/>
      <c r="DT658" s="96"/>
      <c r="DU658" s="96"/>
      <c r="DV658" s="96"/>
      <c r="DW658" s="96"/>
      <c r="DX658" s="96"/>
      <c r="DY658" s="96"/>
      <c r="DZ658" s="96"/>
      <c r="EA658" s="96"/>
      <c r="EB658" s="96"/>
      <c r="EC658" s="96"/>
      <c r="ED658" s="96"/>
      <c r="EE658" s="96"/>
      <c r="EF658" s="96"/>
      <c r="EG658" s="96"/>
      <c r="EH658" s="96"/>
      <c r="EI658" s="96"/>
      <c r="EJ658" s="96"/>
      <c r="EK658" s="96"/>
      <c r="EL658" s="96"/>
      <c r="EM658" s="96"/>
      <c r="EN658" s="96"/>
      <c r="EO658" s="96"/>
      <c r="EP658" s="96"/>
      <c r="EQ658" s="96"/>
      <c r="ER658" s="96"/>
      <c r="ES658" s="96"/>
      <c r="ET658" s="96"/>
      <c r="EU658" s="96"/>
      <c r="EV658" s="96"/>
      <c r="EW658" s="96"/>
      <c r="EX658" s="96"/>
      <c r="EY658" s="96"/>
      <c r="EZ658" s="96"/>
      <c r="FA658" s="96"/>
      <c r="FB658" s="96"/>
      <c r="FC658" s="96"/>
      <c r="FD658" s="96"/>
      <c r="FE658" s="96"/>
      <c r="FF658" s="96"/>
      <c r="FG658" s="96"/>
      <c r="FH658" s="96"/>
      <c r="FI658" s="96"/>
      <c r="FJ658" s="96"/>
      <c r="FK658" s="96"/>
      <c r="FL658" s="96"/>
      <c r="FM658" s="96"/>
      <c r="FN658" s="96"/>
      <c r="FO658" s="96"/>
      <c r="FP658" s="96"/>
      <c r="FQ658" s="96"/>
      <c r="FR658" s="96"/>
      <c r="FS658" s="96"/>
      <c r="FT658" s="96"/>
      <c r="FU658" s="96"/>
      <c r="FV658" s="96"/>
      <c r="FW658" s="96"/>
      <c r="FX658" s="96"/>
      <c r="FY658" s="96"/>
      <c r="FZ658" s="96"/>
      <c r="GA658" s="96"/>
      <c r="GB658" s="96"/>
      <c r="GC658" s="96"/>
      <c r="GD658" s="96"/>
      <c r="GE658" s="96"/>
      <c r="GF658" s="96"/>
      <c r="GG658" s="96"/>
      <c r="GH658" s="96"/>
      <c r="GI658" s="96"/>
      <c r="GJ658" s="96"/>
      <c r="GK658" s="96"/>
      <c r="GL658" s="96"/>
      <c r="GM658" s="96"/>
      <c r="GN658" s="96"/>
      <c r="GO658" s="96"/>
    </row>
    <row r="659" spans="1:197" ht="12" customHeight="1">
      <c r="A659" s="339"/>
      <c r="B659" s="363"/>
      <c r="C659" s="415"/>
      <c r="D659" s="365"/>
      <c r="E659" s="346"/>
      <c r="F659" s="372"/>
      <c r="G659" s="367"/>
      <c r="H659" s="153"/>
      <c r="I659" s="162" t="s">
        <v>33</v>
      </c>
      <c r="J659" s="157"/>
      <c r="K659" s="157"/>
      <c r="L659" s="157"/>
      <c r="M659" s="157"/>
      <c r="N659" s="185"/>
      <c r="O659" s="185"/>
      <c r="P659" s="185"/>
      <c r="Q659" s="185"/>
      <c r="R659" s="185"/>
      <c r="S659" s="185"/>
      <c r="T659" s="185"/>
      <c r="U659" s="185"/>
      <c r="V659" s="185"/>
      <c r="W659" s="413"/>
      <c r="X659" s="40"/>
      <c r="Y659" s="96"/>
      <c r="Z659" s="96"/>
      <c r="AA659" s="96"/>
      <c r="AB659" s="96"/>
      <c r="AC659" s="96"/>
      <c r="AD659" s="96"/>
      <c r="AE659" s="96"/>
      <c r="AF659" s="96"/>
      <c r="AG659" s="96"/>
      <c r="AH659" s="96"/>
      <c r="AI659" s="96"/>
      <c r="AJ659" s="96"/>
      <c r="AK659" s="96"/>
      <c r="AL659" s="96"/>
      <c r="AM659" s="96"/>
      <c r="AN659" s="96"/>
      <c r="AO659" s="96"/>
      <c r="AP659" s="96"/>
      <c r="AQ659" s="96"/>
      <c r="AR659" s="96"/>
      <c r="AS659" s="96"/>
      <c r="AT659" s="96"/>
      <c r="AU659" s="96"/>
      <c r="AV659" s="96"/>
      <c r="AW659" s="96"/>
      <c r="AX659" s="96"/>
      <c r="AY659" s="96"/>
      <c r="AZ659" s="96"/>
      <c r="BA659" s="96"/>
      <c r="BB659" s="96"/>
      <c r="BC659" s="96"/>
      <c r="BD659" s="96"/>
      <c r="BE659" s="96"/>
      <c r="BF659" s="96"/>
      <c r="BG659" s="96"/>
      <c r="BH659" s="96"/>
      <c r="BI659" s="96"/>
      <c r="BJ659" s="96"/>
      <c r="BK659" s="96"/>
      <c r="BL659" s="96"/>
      <c r="BM659" s="96"/>
      <c r="BN659" s="96"/>
      <c r="BO659" s="96"/>
      <c r="BP659" s="96"/>
      <c r="BQ659" s="96"/>
      <c r="BR659" s="96"/>
      <c r="BS659" s="96"/>
      <c r="BT659" s="96"/>
      <c r="BU659" s="96"/>
      <c r="BV659" s="96"/>
      <c r="BW659" s="96"/>
      <c r="BX659" s="96"/>
      <c r="BY659" s="96"/>
      <c r="BZ659" s="96"/>
      <c r="CA659" s="96"/>
      <c r="CB659" s="96"/>
      <c r="CC659" s="96"/>
      <c r="CD659" s="96"/>
      <c r="CE659" s="96"/>
      <c r="CF659" s="96"/>
      <c r="CG659" s="96"/>
      <c r="CH659" s="96"/>
      <c r="CI659" s="96"/>
      <c r="CJ659" s="96"/>
      <c r="CK659" s="96"/>
      <c r="CL659" s="96"/>
      <c r="CM659" s="96"/>
      <c r="CN659" s="96"/>
      <c r="CO659" s="96"/>
      <c r="CP659" s="96"/>
      <c r="CQ659" s="96"/>
      <c r="CR659" s="96"/>
      <c r="CS659" s="96"/>
      <c r="CT659" s="96"/>
      <c r="CU659" s="96"/>
      <c r="CV659" s="96"/>
      <c r="CW659" s="96"/>
      <c r="CX659" s="96"/>
      <c r="CY659" s="96"/>
      <c r="CZ659" s="96"/>
      <c r="DA659" s="96"/>
      <c r="DB659" s="96"/>
      <c r="DC659" s="96"/>
      <c r="DD659" s="96"/>
      <c r="DE659" s="96"/>
      <c r="DF659" s="96"/>
      <c r="DG659" s="96"/>
      <c r="DH659" s="96"/>
      <c r="DI659" s="96"/>
      <c r="DJ659" s="96"/>
      <c r="DK659" s="96"/>
      <c r="DL659" s="96"/>
      <c r="DM659" s="96"/>
      <c r="DN659" s="96"/>
      <c r="DO659" s="96"/>
      <c r="DP659" s="96"/>
      <c r="DQ659" s="96"/>
      <c r="DR659" s="96"/>
      <c r="DS659" s="96"/>
      <c r="DT659" s="96"/>
      <c r="DU659" s="96"/>
      <c r="DV659" s="96"/>
      <c r="DW659" s="96"/>
      <c r="DX659" s="96"/>
      <c r="DY659" s="96"/>
      <c r="DZ659" s="96"/>
      <c r="EA659" s="96"/>
      <c r="EB659" s="96"/>
      <c r="EC659" s="96"/>
      <c r="ED659" s="96"/>
      <c r="EE659" s="96"/>
      <c r="EF659" s="96"/>
      <c r="EG659" s="96"/>
      <c r="EH659" s="96"/>
      <c r="EI659" s="96"/>
      <c r="EJ659" s="96"/>
      <c r="EK659" s="96"/>
      <c r="EL659" s="96"/>
      <c r="EM659" s="96"/>
      <c r="EN659" s="96"/>
      <c r="EO659" s="96"/>
      <c r="EP659" s="96"/>
      <c r="EQ659" s="96"/>
      <c r="ER659" s="96"/>
      <c r="ES659" s="96"/>
      <c r="ET659" s="96"/>
      <c r="EU659" s="96"/>
      <c r="EV659" s="96"/>
      <c r="EW659" s="96"/>
      <c r="EX659" s="96"/>
      <c r="EY659" s="96"/>
      <c r="EZ659" s="96"/>
      <c r="FA659" s="96"/>
      <c r="FB659" s="96"/>
      <c r="FC659" s="96"/>
      <c r="FD659" s="96"/>
      <c r="FE659" s="96"/>
      <c r="FF659" s="96"/>
      <c r="FG659" s="96"/>
      <c r="FH659" s="96"/>
      <c r="FI659" s="96"/>
      <c r="FJ659" s="96"/>
      <c r="FK659" s="96"/>
      <c r="FL659" s="96"/>
      <c r="FM659" s="96"/>
      <c r="FN659" s="96"/>
      <c r="FO659" s="96"/>
      <c r="FP659" s="96"/>
      <c r="FQ659" s="96"/>
      <c r="FR659" s="96"/>
      <c r="FS659" s="96"/>
      <c r="FT659" s="96"/>
      <c r="FU659" s="96"/>
      <c r="FV659" s="96"/>
      <c r="FW659" s="96"/>
      <c r="FX659" s="96"/>
      <c r="FY659" s="96"/>
      <c r="FZ659" s="96"/>
      <c r="GA659" s="96"/>
      <c r="GB659" s="96"/>
      <c r="GC659" s="96"/>
      <c r="GD659" s="96"/>
      <c r="GE659" s="96"/>
      <c r="GF659" s="96"/>
      <c r="GG659" s="96"/>
      <c r="GH659" s="96"/>
      <c r="GI659" s="96"/>
      <c r="GJ659" s="96"/>
      <c r="GK659" s="96"/>
      <c r="GL659" s="96"/>
      <c r="GM659" s="96"/>
      <c r="GN659" s="96"/>
      <c r="GO659" s="96"/>
    </row>
    <row r="660" spans="1:197" ht="9.75" customHeight="1">
      <c r="A660" s="339"/>
      <c r="B660" s="363"/>
      <c r="C660" s="415"/>
      <c r="D660" s="365"/>
      <c r="E660" s="346"/>
      <c r="F660" s="372"/>
      <c r="G660" s="367"/>
      <c r="H660" s="153"/>
      <c r="I660" s="159" t="s">
        <v>26</v>
      </c>
      <c r="J660" s="160">
        <f t="shared" ref="J660:V660" si="173">SUM(J656:J659)</f>
        <v>227100</v>
      </c>
      <c r="K660" s="160">
        <f t="shared" si="173"/>
        <v>100518</v>
      </c>
      <c r="L660" s="160">
        <f t="shared" si="173"/>
        <v>0</v>
      </c>
      <c r="M660" s="160">
        <f t="shared" si="173"/>
        <v>0</v>
      </c>
      <c r="N660" s="160">
        <f t="shared" si="173"/>
        <v>100000</v>
      </c>
      <c r="O660" s="160">
        <f t="shared" si="173"/>
        <v>170000</v>
      </c>
      <c r="P660" s="160">
        <f t="shared" si="173"/>
        <v>170000</v>
      </c>
      <c r="Q660" s="160">
        <f t="shared" si="173"/>
        <v>120000</v>
      </c>
      <c r="R660" s="160">
        <f t="shared" si="173"/>
        <v>220000</v>
      </c>
      <c r="S660" s="160">
        <f t="shared" si="173"/>
        <v>0</v>
      </c>
      <c r="T660" s="160">
        <f t="shared" si="173"/>
        <v>0</v>
      </c>
      <c r="U660" s="160">
        <f t="shared" si="173"/>
        <v>0</v>
      </c>
      <c r="V660" s="160">
        <f t="shared" si="173"/>
        <v>0</v>
      </c>
      <c r="W660" s="413"/>
      <c r="X660" s="40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  <c r="AK660" s="96"/>
      <c r="AL660" s="96"/>
      <c r="AM660" s="96"/>
      <c r="AN660" s="96"/>
      <c r="AO660" s="96"/>
      <c r="AP660" s="96"/>
      <c r="AQ660" s="96"/>
      <c r="AR660" s="96"/>
      <c r="AS660" s="96"/>
      <c r="AT660" s="96"/>
      <c r="AU660" s="96"/>
      <c r="AV660" s="96"/>
      <c r="AW660" s="96"/>
      <c r="AX660" s="96"/>
      <c r="AY660" s="96"/>
      <c r="AZ660" s="96"/>
      <c r="BA660" s="96"/>
      <c r="BB660" s="96"/>
      <c r="BC660" s="96"/>
      <c r="BD660" s="96"/>
      <c r="BE660" s="96"/>
      <c r="BF660" s="96"/>
      <c r="BG660" s="96"/>
      <c r="BH660" s="96"/>
      <c r="BI660" s="96"/>
      <c r="BJ660" s="96"/>
      <c r="BK660" s="96"/>
      <c r="BL660" s="96"/>
      <c r="BM660" s="96"/>
      <c r="BN660" s="96"/>
      <c r="BO660" s="96"/>
      <c r="BP660" s="96"/>
      <c r="BQ660" s="96"/>
      <c r="BR660" s="96"/>
      <c r="BS660" s="96"/>
      <c r="BT660" s="96"/>
      <c r="BU660" s="96"/>
      <c r="BV660" s="96"/>
      <c r="BW660" s="96"/>
      <c r="BX660" s="96"/>
      <c r="BY660" s="96"/>
      <c r="BZ660" s="96"/>
      <c r="CA660" s="96"/>
      <c r="CB660" s="96"/>
      <c r="CC660" s="96"/>
      <c r="CD660" s="96"/>
      <c r="CE660" s="96"/>
      <c r="CF660" s="96"/>
      <c r="CG660" s="96"/>
      <c r="CH660" s="96"/>
      <c r="CI660" s="96"/>
      <c r="CJ660" s="96"/>
      <c r="CK660" s="96"/>
      <c r="CL660" s="96"/>
      <c r="CM660" s="96"/>
      <c r="CN660" s="96"/>
      <c r="CO660" s="96"/>
      <c r="CP660" s="96"/>
      <c r="CQ660" s="96"/>
      <c r="CR660" s="96"/>
      <c r="CS660" s="96"/>
      <c r="CT660" s="96"/>
      <c r="CU660" s="96"/>
      <c r="CV660" s="96"/>
      <c r="CW660" s="96"/>
      <c r="CX660" s="96"/>
      <c r="CY660" s="96"/>
      <c r="CZ660" s="96"/>
      <c r="DA660" s="96"/>
      <c r="DB660" s="96"/>
      <c r="DC660" s="96"/>
      <c r="DD660" s="96"/>
      <c r="DE660" s="96"/>
      <c r="DF660" s="96"/>
      <c r="DG660" s="96"/>
      <c r="DH660" s="96"/>
      <c r="DI660" s="96"/>
      <c r="DJ660" s="96"/>
      <c r="DK660" s="96"/>
      <c r="DL660" s="96"/>
      <c r="DM660" s="96"/>
      <c r="DN660" s="96"/>
      <c r="DO660" s="96"/>
      <c r="DP660" s="96"/>
      <c r="DQ660" s="96"/>
      <c r="DR660" s="96"/>
      <c r="DS660" s="96"/>
      <c r="DT660" s="96"/>
      <c r="DU660" s="96"/>
      <c r="DV660" s="96"/>
      <c r="DW660" s="96"/>
      <c r="DX660" s="96"/>
      <c r="DY660" s="96"/>
      <c r="DZ660" s="96"/>
      <c r="EA660" s="96"/>
      <c r="EB660" s="96"/>
      <c r="EC660" s="96"/>
      <c r="ED660" s="96"/>
      <c r="EE660" s="96"/>
      <c r="EF660" s="96"/>
      <c r="EG660" s="96"/>
      <c r="EH660" s="96"/>
      <c r="EI660" s="96"/>
      <c r="EJ660" s="96"/>
      <c r="EK660" s="96"/>
      <c r="EL660" s="96"/>
      <c r="EM660" s="96"/>
      <c r="EN660" s="96"/>
      <c r="EO660" s="96"/>
      <c r="EP660" s="96"/>
      <c r="EQ660" s="96"/>
      <c r="ER660" s="96"/>
      <c r="ES660" s="96"/>
      <c r="ET660" s="96"/>
      <c r="EU660" s="96"/>
      <c r="EV660" s="96"/>
      <c r="EW660" s="96"/>
      <c r="EX660" s="96"/>
      <c r="EY660" s="96"/>
      <c r="EZ660" s="96"/>
      <c r="FA660" s="96"/>
      <c r="FB660" s="96"/>
      <c r="FC660" s="96"/>
      <c r="FD660" s="96"/>
      <c r="FE660" s="96"/>
      <c r="FF660" s="96"/>
      <c r="FG660" s="96"/>
      <c r="FH660" s="96"/>
      <c r="FI660" s="96"/>
      <c r="FJ660" s="96"/>
      <c r="FK660" s="96"/>
      <c r="FL660" s="96"/>
      <c r="FM660" s="96"/>
      <c r="FN660" s="96"/>
      <c r="FO660" s="96"/>
      <c r="FP660" s="96"/>
      <c r="FQ660" s="96"/>
      <c r="FR660" s="96"/>
      <c r="FS660" s="96"/>
      <c r="FT660" s="96"/>
      <c r="FU660" s="96"/>
      <c r="FV660" s="96"/>
      <c r="FW660" s="96"/>
      <c r="FX660" s="96"/>
      <c r="FY660" s="96"/>
      <c r="FZ660" s="96"/>
      <c r="GA660" s="96"/>
      <c r="GB660" s="96"/>
      <c r="GC660" s="96"/>
      <c r="GD660" s="96"/>
      <c r="GE660" s="96"/>
      <c r="GF660" s="96"/>
      <c r="GG660" s="96"/>
      <c r="GH660" s="96"/>
      <c r="GI660" s="96"/>
      <c r="GJ660" s="96"/>
      <c r="GK660" s="96"/>
      <c r="GL660" s="96"/>
      <c r="GM660" s="96"/>
      <c r="GN660" s="96"/>
      <c r="GO660" s="96"/>
    </row>
    <row r="661" spans="1:197" ht="12" customHeight="1">
      <c r="A661" s="339">
        <v>32</v>
      </c>
      <c r="B661" s="363" t="s">
        <v>64</v>
      </c>
      <c r="C661" s="373">
        <v>2015</v>
      </c>
      <c r="D661" s="373">
        <v>2033</v>
      </c>
      <c r="E661" s="346" t="s">
        <v>251</v>
      </c>
      <c r="F661" s="374">
        <f>61259+34652+W661+37800+7185</f>
        <v>773896</v>
      </c>
      <c r="G661" s="340">
        <v>90015</v>
      </c>
      <c r="H661" s="90">
        <v>6060</v>
      </c>
      <c r="I661" s="61" t="s">
        <v>28</v>
      </c>
      <c r="J661" s="84">
        <v>39000</v>
      </c>
      <c r="K661" s="84">
        <v>6000</v>
      </c>
      <c r="L661" s="84"/>
      <c r="M661" s="84"/>
      <c r="N661" s="84">
        <v>60000</v>
      </c>
      <c r="O661" s="84">
        <v>13000</v>
      </c>
      <c r="P661" s="84">
        <v>60000</v>
      </c>
      <c r="Q661" s="84">
        <v>100000</v>
      </c>
      <c r="R661" s="84">
        <v>100000</v>
      </c>
      <c r="S661" s="84">
        <v>100000</v>
      </c>
      <c r="T661" s="84">
        <v>100000</v>
      </c>
      <c r="U661" s="84">
        <v>100000</v>
      </c>
      <c r="V661" s="84">
        <v>0</v>
      </c>
      <c r="W661" s="401">
        <f>SUM(L665:V665)</f>
        <v>633000</v>
      </c>
      <c r="X661" s="140"/>
      <c r="Y661" s="96"/>
      <c r="Z661" s="96"/>
      <c r="AA661" s="96"/>
      <c r="AB661" s="96"/>
      <c r="AC661" s="96"/>
      <c r="AD661" s="96"/>
      <c r="AE661" s="96"/>
      <c r="AF661" s="96"/>
      <c r="AG661" s="96"/>
      <c r="AH661" s="96"/>
      <c r="AI661" s="96"/>
      <c r="AJ661" s="96"/>
      <c r="AK661" s="96"/>
      <c r="AL661" s="96"/>
      <c r="AM661" s="96"/>
      <c r="AN661" s="96"/>
      <c r="AO661" s="96"/>
      <c r="AP661" s="96"/>
      <c r="AQ661" s="96"/>
      <c r="AR661" s="96"/>
      <c r="AS661" s="96"/>
      <c r="AT661" s="96"/>
      <c r="AU661" s="96"/>
      <c r="AV661" s="96"/>
      <c r="AW661" s="96"/>
      <c r="AX661" s="96"/>
      <c r="AY661" s="96"/>
      <c r="AZ661" s="96"/>
      <c r="BA661" s="96"/>
      <c r="BB661" s="96"/>
      <c r="BC661" s="96"/>
      <c r="BD661" s="96"/>
      <c r="BE661" s="96"/>
      <c r="BF661" s="96"/>
      <c r="BG661" s="96"/>
      <c r="BH661" s="96"/>
      <c r="BI661" s="96"/>
      <c r="BJ661" s="96"/>
      <c r="BK661" s="96"/>
      <c r="BL661" s="96"/>
      <c r="BM661" s="96"/>
      <c r="BN661" s="96"/>
      <c r="BO661" s="96"/>
      <c r="BP661" s="96"/>
      <c r="BQ661" s="96"/>
      <c r="BR661" s="96"/>
      <c r="BS661" s="96"/>
      <c r="BT661" s="96"/>
      <c r="BU661" s="96"/>
      <c r="BV661" s="96"/>
      <c r="BW661" s="96"/>
      <c r="BX661" s="96"/>
      <c r="BY661" s="96"/>
      <c r="BZ661" s="96"/>
      <c r="CA661" s="96"/>
      <c r="CB661" s="96"/>
      <c r="CC661" s="96"/>
      <c r="CD661" s="96"/>
      <c r="CE661" s="96"/>
      <c r="CF661" s="96"/>
      <c r="CG661" s="96"/>
      <c r="CH661" s="96"/>
      <c r="CI661" s="96"/>
      <c r="CJ661" s="96"/>
      <c r="CK661" s="96"/>
      <c r="CL661" s="96"/>
      <c r="CM661" s="96"/>
      <c r="CN661" s="96"/>
      <c r="CO661" s="96"/>
      <c r="CP661" s="96"/>
      <c r="CQ661" s="96"/>
      <c r="CR661" s="96"/>
      <c r="CS661" s="96"/>
      <c r="CT661" s="96"/>
      <c r="CU661" s="96"/>
      <c r="CV661" s="96"/>
      <c r="CW661" s="96"/>
      <c r="CX661" s="96"/>
      <c r="CY661" s="96"/>
      <c r="CZ661" s="96"/>
      <c r="DA661" s="96"/>
      <c r="DB661" s="96"/>
      <c r="DC661" s="96"/>
      <c r="DD661" s="96"/>
      <c r="DE661" s="96"/>
      <c r="DF661" s="96"/>
      <c r="DG661" s="96"/>
      <c r="DH661" s="96"/>
      <c r="DI661" s="96"/>
      <c r="DJ661" s="96"/>
      <c r="DK661" s="96"/>
      <c r="DL661" s="96"/>
      <c r="DM661" s="96"/>
      <c r="DN661" s="96"/>
      <c r="DO661" s="96"/>
      <c r="DP661" s="96"/>
      <c r="DQ661" s="96"/>
      <c r="DR661" s="96"/>
      <c r="DS661" s="96"/>
      <c r="DT661" s="96"/>
      <c r="DU661" s="96"/>
      <c r="DV661" s="96"/>
      <c r="DW661" s="96"/>
      <c r="DX661" s="96"/>
      <c r="DY661" s="96"/>
      <c r="DZ661" s="96"/>
      <c r="EA661" s="96"/>
      <c r="EB661" s="96"/>
      <c r="EC661" s="96"/>
      <c r="ED661" s="96"/>
      <c r="EE661" s="96"/>
      <c r="EF661" s="96"/>
      <c r="EG661" s="96"/>
      <c r="EH661" s="96"/>
      <c r="EI661" s="96"/>
      <c r="EJ661" s="96"/>
      <c r="EK661" s="96"/>
      <c r="EL661" s="96"/>
      <c r="EM661" s="96"/>
      <c r="EN661" s="96"/>
      <c r="EO661" s="96"/>
      <c r="EP661" s="96"/>
      <c r="EQ661" s="96"/>
      <c r="ER661" s="96"/>
      <c r="ES661" s="96"/>
      <c r="ET661" s="96"/>
      <c r="EU661" s="96"/>
      <c r="EV661" s="96"/>
      <c r="EW661" s="96"/>
      <c r="EX661" s="96"/>
      <c r="EY661" s="96"/>
      <c r="EZ661" s="96"/>
      <c r="FA661" s="96"/>
      <c r="FB661" s="96"/>
      <c r="FC661" s="96"/>
      <c r="FD661" s="96"/>
      <c r="FE661" s="96"/>
      <c r="FF661" s="96"/>
      <c r="FG661" s="96"/>
      <c r="FH661" s="96"/>
      <c r="FI661" s="96"/>
      <c r="FJ661" s="96"/>
      <c r="FK661" s="96"/>
      <c r="FL661" s="96"/>
      <c r="FM661" s="96"/>
      <c r="FN661" s="96"/>
      <c r="FO661" s="96"/>
      <c r="FP661" s="96"/>
      <c r="FQ661" s="96"/>
      <c r="FR661" s="96"/>
      <c r="FS661" s="96"/>
      <c r="FT661" s="96"/>
      <c r="FU661" s="96"/>
      <c r="FV661" s="96"/>
      <c r="FW661" s="96"/>
      <c r="FX661" s="96"/>
      <c r="FY661" s="96"/>
      <c r="FZ661" s="96"/>
      <c r="GA661" s="96"/>
      <c r="GB661" s="96"/>
      <c r="GC661" s="96"/>
      <c r="GD661" s="96"/>
      <c r="GE661" s="96"/>
      <c r="GF661" s="96"/>
      <c r="GG661" s="96"/>
      <c r="GH661" s="96"/>
      <c r="GI661" s="96"/>
      <c r="GJ661" s="96"/>
      <c r="GK661" s="96"/>
      <c r="GL661" s="96"/>
      <c r="GM661" s="96"/>
      <c r="GN661" s="96"/>
      <c r="GO661" s="96"/>
    </row>
    <row r="662" spans="1:197" ht="12" customHeight="1">
      <c r="A662" s="339"/>
      <c r="B662" s="363"/>
      <c r="C662" s="373"/>
      <c r="D662" s="373"/>
      <c r="E662" s="346"/>
      <c r="F662" s="374"/>
      <c r="G662" s="340"/>
      <c r="H662" s="89"/>
      <c r="I662" s="60" t="s">
        <v>31</v>
      </c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401"/>
      <c r="X662" s="40"/>
      <c r="Y662" s="96"/>
      <c r="Z662" s="96"/>
      <c r="AA662" s="96"/>
      <c r="AB662" s="96"/>
      <c r="AC662" s="96"/>
      <c r="AD662" s="96"/>
      <c r="AE662" s="96"/>
      <c r="AF662" s="96"/>
      <c r="AG662" s="96"/>
      <c r="AH662" s="96"/>
      <c r="AI662" s="96"/>
      <c r="AJ662" s="96"/>
      <c r="AK662" s="96"/>
      <c r="AL662" s="96"/>
      <c r="AM662" s="96"/>
      <c r="AN662" s="96"/>
      <c r="AO662" s="96"/>
      <c r="AP662" s="96"/>
      <c r="AQ662" s="96"/>
      <c r="AR662" s="96"/>
      <c r="AS662" s="96"/>
      <c r="AT662" s="96"/>
      <c r="AU662" s="96"/>
      <c r="AV662" s="96"/>
      <c r="AW662" s="96"/>
      <c r="AX662" s="96"/>
      <c r="AY662" s="96"/>
      <c r="AZ662" s="96"/>
      <c r="BA662" s="96"/>
      <c r="BB662" s="96"/>
      <c r="BC662" s="96"/>
      <c r="BD662" s="96"/>
      <c r="BE662" s="96"/>
      <c r="BF662" s="96"/>
      <c r="BG662" s="96"/>
      <c r="BH662" s="96"/>
      <c r="BI662" s="96"/>
      <c r="BJ662" s="96"/>
      <c r="BK662" s="96"/>
      <c r="BL662" s="96"/>
      <c r="BM662" s="96"/>
      <c r="BN662" s="96"/>
      <c r="BO662" s="96"/>
      <c r="BP662" s="96"/>
      <c r="BQ662" s="96"/>
      <c r="BR662" s="96"/>
      <c r="BS662" s="96"/>
      <c r="BT662" s="96"/>
      <c r="BU662" s="96"/>
      <c r="BV662" s="96"/>
      <c r="BW662" s="96"/>
      <c r="BX662" s="96"/>
      <c r="BY662" s="96"/>
      <c r="BZ662" s="96"/>
      <c r="CA662" s="96"/>
      <c r="CB662" s="96"/>
      <c r="CC662" s="96"/>
      <c r="CD662" s="96"/>
      <c r="CE662" s="96"/>
      <c r="CF662" s="96"/>
      <c r="CG662" s="96"/>
      <c r="CH662" s="96"/>
      <c r="CI662" s="96"/>
      <c r="CJ662" s="96"/>
      <c r="CK662" s="96"/>
      <c r="CL662" s="96"/>
      <c r="CM662" s="96"/>
      <c r="CN662" s="96"/>
      <c r="CO662" s="96"/>
      <c r="CP662" s="96"/>
      <c r="CQ662" s="96"/>
      <c r="CR662" s="96"/>
      <c r="CS662" s="96"/>
      <c r="CT662" s="96"/>
      <c r="CU662" s="96"/>
      <c r="CV662" s="96"/>
      <c r="CW662" s="96"/>
      <c r="CX662" s="96"/>
      <c r="CY662" s="96"/>
      <c r="CZ662" s="96"/>
      <c r="DA662" s="96"/>
      <c r="DB662" s="96"/>
      <c r="DC662" s="96"/>
      <c r="DD662" s="96"/>
      <c r="DE662" s="96"/>
      <c r="DF662" s="96"/>
      <c r="DG662" s="96"/>
      <c r="DH662" s="96"/>
      <c r="DI662" s="96"/>
      <c r="DJ662" s="96"/>
      <c r="DK662" s="96"/>
      <c r="DL662" s="96"/>
      <c r="DM662" s="96"/>
      <c r="DN662" s="96"/>
      <c r="DO662" s="96"/>
      <c r="DP662" s="96"/>
      <c r="DQ662" s="96"/>
      <c r="DR662" s="96"/>
      <c r="DS662" s="96"/>
      <c r="DT662" s="96"/>
      <c r="DU662" s="96"/>
      <c r="DV662" s="96"/>
      <c r="DW662" s="96"/>
      <c r="DX662" s="96"/>
      <c r="DY662" s="96"/>
      <c r="DZ662" s="96"/>
      <c r="EA662" s="96"/>
      <c r="EB662" s="96"/>
      <c r="EC662" s="96"/>
      <c r="ED662" s="96"/>
      <c r="EE662" s="96"/>
      <c r="EF662" s="96"/>
      <c r="EG662" s="96"/>
      <c r="EH662" s="96"/>
      <c r="EI662" s="96"/>
      <c r="EJ662" s="96"/>
      <c r="EK662" s="96"/>
      <c r="EL662" s="96"/>
      <c r="EM662" s="96"/>
      <c r="EN662" s="96"/>
      <c r="EO662" s="96"/>
      <c r="EP662" s="96"/>
      <c r="EQ662" s="96"/>
      <c r="ER662" s="96"/>
      <c r="ES662" s="96"/>
      <c r="ET662" s="96"/>
      <c r="EU662" s="96"/>
      <c r="EV662" s="96"/>
      <c r="EW662" s="96"/>
      <c r="EX662" s="96"/>
      <c r="EY662" s="96"/>
      <c r="EZ662" s="96"/>
      <c r="FA662" s="96"/>
      <c r="FB662" s="96"/>
      <c r="FC662" s="96"/>
      <c r="FD662" s="96"/>
      <c r="FE662" s="96"/>
      <c r="FF662" s="96"/>
      <c r="FG662" s="96"/>
      <c r="FH662" s="96"/>
      <c r="FI662" s="96"/>
      <c r="FJ662" s="96"/>
      <c r="FK662" s="96"/>
      <c r="FL662" s="96"/>
      <c r="FM662" s="96"/>
      <c r="FN662" s="96"/>
      <c r="FO662" s="96"/>
      <c r="FP662" s="96"/>
      <c r="FQ662" s="96"/>
      <c r="FR662" s="96"/>
      <c r="FS662" s="96"/>
      <c r="FT662" s="96"/>
      <c r="FU662" s="96"/>
      <c r="FV662" s="96"/>
      <c r="FW662" s="96"/>
      <c r="FX662" s="96"/>
      <c r="FY662" s="96"/>
      <c r="FZ662" s="96"/>
      <c r="GA662" s="96"/>
      <c r="GB662" s="96"/>
      <c r="GC662" s="96"/>
      <c r="GD662" s="96"/>
      <c r="GE662" s="96"/>
      <c r="GF662" s="96"/>
      <c r="GG662" s="96"/>
      <c r="GH662" s="96"/>
      <c r="GI662" s="96"/>
      <c r="GJ662" s="96"/>
      <c r="GK662" s="96"/>
      <c r="GL662" s="96"/>
      <c r="GM662" s="96"/>
      <c r="GN662" s="96"/>
      <c r="GO662" s="96"/>
    </row>
    <row r="663" spans="1:197" ht="12" customHeight="1">
      <c r="A663" s="339"/>
      <c r="B663" s="363"/>
      <c r="C663" s="373"/>
      <c r="D663" s="373"/>
      <c r="E663" s="346"/>
      <c r="F663" s="374"/>
      <c r="G663" s="340"/>
      <c r="H663" s="89"/>
      <c r="I663" s="60" t="s">
        <v>30</v>
      </c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401"/>
      <c r="X663" s="40"/>
      <c r="Y663" s="96"/>
      <c r="Z663" s="96"/>
      <c r="AA663" s="96"/>
      <c r="AB663" s="96"/>
      <c r="AC663" s="96"/>
      <c r="AD663" s="96"/>
      <c r="AE663" s="96"/>
      <c r="AF663" s="96"/>
      <c r="AG663" s="96"/>
      <c r="AH663" s="96"/>
      <c r="AI663" s="96"/>
      <c r="AJ663" s="96"/>
      <c r="AK663" s="96"/>
      <c r="AL663" s="96"/>
      <c r="AM663" s="96"/>
      <c r="AN663" s="96"/>
      <c r="AO663" s="96"/>
      <c r="AP663" s="96"/>
      <c r="AQ663" s="96"/>
      <c r="AR663" s="96"/>
      <c r="AS663" s="96"/>
      <c r="AT663" s="96"/>
      <c r="AU663" s="96"/>
      <c r="AV663" s="96"/>
      <c r="AW663" s="96"/>
      <c r="AX663" s="96"/>
      <c r="AY663" s="96"/>
      <c r="AZ663" s="96"/>
      <c r="BA663" s="96"/>
      <c r="BB663" s="96"/>
      <c r="BC663" s="96"/>
      <c r="BD663" s="96"/>
      <c r="BE663" s="96"/>
      <c r="BF663" s="96"/>
      <c r="BG663" s="96"/>
      <c r="BH663" s="96"/>
      <c r="BI663" s="96"/>
      <c r="BJ663" s="96"/>
      <c r="BK663" s="96"/>
      <c r="BL663" s="96"/>
      <c r="BM663" s="96"/>
      <c r="BN663" s="96"/>
      <c r="BO663" s="96"/>
      <c r="BP663" s="96"/>
      <c r="BQ663" s="96"/>
      <c r="BR663" s="96"/>
      <c r="BS663" s="96"/>
      <c r="BT663" s="96"/>
      <c r="BU663" s="96"/>
      <c r="BV663" s="96"/>
      <c r="BW663" s="96"/>
      <c r="BX663" s="96"/>
      <c r="BY663" s="96"/>
      <c r="BZ663" s="96"/>
      <c r="CA663" s="96"/>
      <c r="CB663" s="96"/>
      <c r="CC663" s="96"/>
      <c r="CD663" s="96"/>
      <c r="CE663" s="96"/>
      <c r="CF663" s="96"/>
      <c r="CG663" s="96"/>
      <c r="CH663" s="96"/>
      <c r="CI663" s="96"/>
      <c r="CJ663" s="96"/>
      <c r="CK663" s="96"/>
      <c r="CL663" s="96"/>
      <c r="CM663" s="96"/>
      <c r="CN663" s="96"/>
      <c r="CO663" s="96"/>
      <c r="CP663" s="96"/>
      <c r="CQ663" s="96"/>
      <c r="CR663" s="96"/>
      <c r="CS663" s="96"/>
      <c r="CT663" s="96"/>
      <c r="CU663" s="96"/>
      <c r="CV663" s="96"/>
      <c r="CW663" s="96"/>
      <c r="CX663" s="96"/>
      <c r="CY663" s="96"/>
      <c r="CZ663" s="96"/>
      <c r="DA663" s="96"/>
      <c r="DB663" s="96"/>
      <c r="DC663" s="96"/>
      <c r="DD663" s="96"/>
      <c r="DE663" s="96"/>
      <c r="DF663" s="96"/>
      <c r="DG663" s="96"/>
      <c r="DH663" s="96"/>
      <c r="DI663" s="96"/>
      <c r="DJ663" s="96"/>
      <c r="DK663" s="96"/>
      <c r="DL663" s="96"/>
      <c r="DM663" s="96"/>
      <c r="DN663" s="96"/>
      <c r="DO663" s="96"/>
      <c r="DP663" s="96"/>
      <c r="DQ663" s="96"/>
      <c r="DR663" s="96"/>
      <c r="DS663" s="96"/>
      <c r="DT663" s="96"/>
      <c r="DU663" s="96"/>
      <c r="DV663" s="96"/>
      <c r="DW663" s="96"/>
      <c r="DX663" s="96"/>
      <c r="DY663" s="96"/>
      <c r="DZ663" s="96"/>
      <c r="EA663" s="96"/>
      <c r="EB663" s="96"/>
      <c r="EC663" s="96"/>
      <c r="ED663" s="96"/>
      <c r="EE663" s="96"/>
      <c r="EF663" s="96"/>
      <c r="EG663" s="96"/>
      <c r="EH663" s="96"/>
      <c r="EI663" s="96"/>
      <c r="EJ663" s="96"/>
      <c r="EK663" s="96"/>
      <c r="EL663" s="96"/>
      <c r="EM663" s="96"/>
      <c r="EN663" s="96"/>
      <c r="EO663" s="96"/>
      <c r="EP663" s="96"/>
      <c r="EQ663" s="96"/>
      <c r="ER663" s="96"/>
      <c r="ES663" s="96"/>
      <c r="ET663" s="96"/>
      <c r="EU663" s="96"/>
      <c r="EV663" s="96"/>
      <c r="EW663" s="96"/>
      <c r="EX663" s="96"/>
      <c r="EY663" s="96"/>
      <c r="EZ663" s="96"/>
      <c r="FA663" s="96"/>
      <c r="FB663" s="96"/>
      <c r="FC663" s="96"/>
      <c r="FD663" s="96"/>
      <c r="FE663" s="96"/>
      <c r="FF663" s="96"/>
      <c r="FG663" s="96"/>
      <c r="FH663" s="96"/>
      <c r="FI663" s="96"/>
      <c r="FJ663" s="96"/>
      <c r="FK663" s="96"/>
      <c r="FL663" s="96"/>
      <c r="FM663" s="96"/>
      <c r="FN663" s="96"/>
      <c r="FO663" s="96"/>
      <c r="FP663" s="96"/>
      <c r="FQ663" s="96"/>
      <c r="FR663" s="96"/>
      <c r="FS663" s="96"/>
      <c r="FT663" s="96"/>
      <c r="FU663" s="96"/>
      <c r="FV663" s="96"/>
      <c r="FW663" s="96"/>
      <c r="FX663" s="96"/>
      <c r="FY663" s="96"/>
      <c r="FZ663" s="96"/>
      <c r="GA663" s="96"/>
      <c r="GB663" s="96"/>
      <c r="GC663" s="96"/>
      <c r="GD663" s="96"/>
      <c r="GE663" s="96"/>
      <c r="GF663" s="96"/>
      <c r="GG663" s="96"/>
      <c r="GH663" s="96"/>
      <c r="GI663" s="96"/>
      <c r="GJ663" s="96"/>
      <c r="GK663" s="96"/>
      <c r="GL663" s="96"/>
      <c r="GM663" s="96"/>
      <c r="GN663" s="96"/>
      <c r="GO663" s="96"/>
    </row>
    <row r="664" spans="1:197" ht="8.25" customHeight="1">
      <c r="A664" s="339"/>
      <c r="B664" s="363"/>
      <c r="C664" s="373"/>
      <c r="D664" s="373"/>
      <c r="E664" s="346"/>
      <c r="F664" s="374"/>
      <c r="G664" s="340"/>
      <c r="H664" s="89"/>
      <c r="I664" s="60" t="s">
        <v>33</v>
      </c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401"/>
      <c r="X664" s="40"/>
      <c r="Y664" s="96"/>
      <c r="Z664" s="96"/>
      <c r="AA664" s="96"/>
      <c r="AB664" s="96"/>
      <c r="AC664" s="96"/>
      <c r="AD664" s="96"/>
      <c r="AE664" s="96"/>
      <c r="AF664" s="96"/>
      <c r="AG664" s="96"/>
      <c r="AH664" s="96"/>
      <c r="AI664" s="96"/>
      <c r="AJ664" s="96"/>
      <c r="AK664" s="96"/>
      <c r="AL664" s="96"/>
      <c r="AM664" s="96"/>
      <c r="AN664" s="96"/>
      <c r="AO664" s="96"/>
      <c r="AP664" s="96"/>
      <c r="AQ664" s="96"/>
      <c r="AR664" s="96"/>
      <c r="AS664" s="96"/>
      <c r="AT664" s="96"/>
      <c r="AU664" s="96"/>
      <c r="AV664" s="96"/>
      <c r="AW664" s="96"/>
      <c r="AX664" s="96"/>
      <c r="AY664" s="96"/>
      <c r="AZ664" s="96"/>
      <c r="BA664" s="96"/>
      <c r="BB664" s="96"/>
      <c r="BC664" s="96"/>
      <c r="BD664" s="96"/>
      <c r="BE664" s="96"/>
      <c r="BF664" s="96"/>
      <c r="BG664" s="96"/>
      <c r="BH664" s="96"/>
      <c r="BI664" s="96"/>
      <c r="BJ664" s="96"/>
      <c r="BK664" s="96"/>
      <c r="BL664" s="96"/>
      <c r="BM664" s="96"/>
      <c r="BN664" s="96"/>
      <c r="BO664" s="96"/>
      <c r="BP664" s="96"/>
      <c r="BQ664" s="96"/>
      <c r="BR664" s="96"/>
      <c r="BS664" s="96"/>
      <c r="BT664" s="96"/>
      <c r="BU664" s="96"/>
      <c r="BV664" s="96"/>
      <c r="BW664" s="96"/>
      <c r="BX664" s="96"/>
      <c r="BY664" s="96"/>
      <c r="BZ664" s="96"/>
      <c r="CA664" s="96"/>
      <c r="CB664" s="96"/>
      <c r="CC664" s="96"/>
      <c r="CD664" s="96"/>
      <c r="CE664" s="96"/>
      <c r="CF664" s="96"/>
      <c r="CG664" s="96"/>
      <c r="CH664" s="96"/>
      <c r="CI664" s="96"/>
      <c r="CJ664" s="96"/>
      <c r="CK664" s="96"/>
      <c r="CL664" s="96"/>
      <c r="CM664" s="96"/>
      <c r="CN664" s="96"/>
      <c r="CO664" s="96"/>
      <c r="CP664" s="96"/>
      <c r="CQ664" s="96"/>
      <c r="CR664" s="96"/>
      <c r="CS664" s="96"/>
      <c r="CT664" s="96"/>
      <c r="CU664" s="96"/>
      <c r="CV664" s="96"/>
      <c r="CW664" s="96"/>
      <c r="CX664" s="96"/>
      <c r="CY664" s="96"/>
      <c r="CZ664" s="96"/>
      <c r="DA664" s="96"/>
      <c r="DB664" s="96"/>
      <c r="DC664" s="96"/>
      <c r="DD664" s="96"/>
      <c r="DE664" s="96"/>
      <c r="DF664" s="96"/>
      <c r="DG664" s="96"/>
      <c r="DH664" s="96"/>
      <c r="DI664" s="96"/>
      <c r="DJ664" s="96"/>
      <c r="DK664" s="96"/>
      <c r="DL664" s="96"/>
      <c r="DM664" s="96"/>
      <c r="DN664" s="96"/>
      <c r="DO664" s="96"/>
      <c r="DP664" s="96"/>
      <c r="DQ664" s="96"/>
      <c r="DR664" s="96"/>
      <c r="DS664" s="96"/>
      <c r="DT664" s="96"/>
      <c r="DU664" s="96"/>
      <c r="DV664" s="96"/>
      <c r="DW664" s="96"/>
      <c r="DX664" s="96"/>
      <c r="DY664" s="96"/>
      <c r="DZ664" s="96"/>
      <c r="EA664" s="96"/>
      <c r="EB664" s="96"/>
      <c r="EC664" s="96"/>
      <c r="ED664" s="96"/>
      <c r="EE664" s="96"/>
      <c r="EF664" s="96"/>
      <c r="EG664" s="96"/>
      <c r="EH664" s="96"/>
      <c r="EI664" s="96"/>
      <c r="EJ664" s="96"/>
      <c r="EK664" s="96"/>
      <c r="EL664" s="96"/>
      <c r="EM664" s="96"/>
      <c r="EN664" s="96"/>
      <c r="EO664" s="96"/>
      <c r="EP664" s="96"/>
      <c r="EQ664" s="96"/>
      <c r="ER664" s="96"/>
      <c r="ES664" s="96"/>
      <c r="ET664" s="96"/>
      <c r="EU664" s="96"/>
      <c r="EV664" s="96"/>
      <c r="EW664" s="96"/>
      <c r="EX664" s="96"/>
      <c r="EY664" s="96"/>
      <c r="EZ664" s="96"/>
      <c r="FA664" s="96"/>
      <c r="FB664" s="96"/>
      <c r="FC664" s="96"/>
      <c r="FD664" s="96"/>
      <c r="FE664" s="96"/>
      <c r="FF664" s="96"/>
      <c r="FG664" s="96"/>
      <c r="FH664" s="96"/>
      <c r="FI664" s="96"/>
      <c r="FJ664" s="96"/>
      <c r="FK664" s="96"/>
      <c r="FL664" s="96"/>
      <c r="FM664" s="96"/>
      <c r="FN664" s="96"/>
      <c r="FO664" s="96"/>
      <c r="FP664" s="96"/>
      <c r="FQ664" s="96"/>
      <c r="FR664" s="96"/>
      <c r="FS664" s="96"/>
      <c r="FT664" s="96"/>
      <c r="FU664" s="96"/>
      <c r="FV664" s="96"/>
      <c r="FW664" s="96"/>
      <c r="FX664" s="96"/>
      <c r="FY664" s="96"/>
      <c r="FZ664" s="96"/>
      <c r="GA664" s="96"/>
      <c r="GB664" s="96"/>
      <c r="GC664" s="96"/>
      <c r="GD664" s="96"/>
      <c r="GE664" s="96"/>
      <c r="GF664" s="96"/>
      <c r="GG664" s="96"/>
      <c r="GH664" s="96"/>
      <c r="GI664" s="96"/>
      <c r="GJ664" s="96"/>
      <c r="GK664" s="96"/>
      <c r="GL664" s="96"/>
      <c r="GM664" s="96"/>
      <c r="GN664" s="96"/>
      <c r="GO664" s="96"/>
    </row>
    <row r="665" spans="1:197" ht="10.5" customHeight="1">
      <c r="A665" s="339"/>
      <c r="B665" s="363"/>
      <c r="C665" s="373"/>
      <c r="D665" s="373"/>
      <c r="E665" s="346"/>
      <c r="F665" s="374"/>
      <c r="G665" s="340"/>
      <c r="H665" s="89"/>
      <c r="I665" s="64" t="s">
        <v>26</v>
      </c>
      <c r="J665" s="65">
        <f t="shared" ref="J665:V665" si="174">SUM(J661:J664)</f>
        <v>39000</v>
      </c>
      <c r="K665" s="65">
        <f t="shared" si="174"/>
        <v>6000</v>
      </c>
      <c r="L665" s="65">
        <f t="shared" si="174"/>
        <v>0</v>
      </c>
      <c r="M665" s="65">
        <f t="shared" si="174"/>
        <v>0</v>
      </c>
      <c r="N665" s="65">
        <f t="shared" si="174"/>
        <v>60000</v>
      </c>
      <c r="O665" s="65">
        <f t="shared" si="174"/>
        <v>13000</v>
      </c>
      <c r="P665" s="65">
        <f t="shared" si="174"/>
        <v>60000</v>
      </c>
      <c r="Q665" s="65">
        <f t="shared" si="174"/>
        <v>100000</v>
      </c>
      <c r="R665" s="65">
        <f t="shared" si="174"/>
        <v>100000</v>
      </c>
      <c r="S665" s="65">
        <f t="shared" si="174"/>
        <v>100000</v>
      </c>
      <c r="T665" s="65">
        <f t="shared" si="174"/>
        <v>100000</v>
      </c>
      <c r="U665" s="65">
        <f t="shared" si="174"/>
        <v>100000</v>
      </c>
      <c r="V665" s="65">
        <f t="shared" si="174"/>
        <v>0</v>
      </c>
      <c r="W665" s="401"/>
      <c r="X665" s="40"/>
      <c r="Y665" s="96"/>
      <c r="Z665" s="96"/>
      <c r="AA665" s="96"/>
      <c r="AB665" s="96"/>
      <c r="AC665" s="96"/>
      <c r="AD665" s="96"/>
      <c r="AE665" s="96"/>
      <c r="AF665" s="96"/>
      <c r="AG665" s="96"/>
      <c r="AH665" s="96"/>
      <c r="AI665" s="96"/>
      <c r="AJ665" s="96"/>
      <c r="AK665" s="96"/>
      <c r="AL665" s="96"/>
      <c r="AM665" s="96"/>
      <c r="AN665" s="96"/>
      <c r="AO665" s="96"/>
      <c r="AP665" s="96"/>
      <c r="AQ665" s="96"/>
      <c r="AR665" s="96"/>
      <c r="AS665" s="96"/>
      <c r="AT665" s="96"/>
      <c r="AU665" s="96"/>
      <c r="AV665" s="96"/>
      <c r="AW665" s="96"/>
      <c r="AX665" s="96"/>
      <c r="AY665" s="96"/>
      <c r="AZ665" s="96"/>
      <c r="BA665" s="96"/>
      <c r="BB665" s="96"/>
      <c r="BC665" s="96"/>
      <c r="BD665" s="96"/>
      <c r="BE665" s="96"/>
      <c r="BF665" s="96"/>
      <c r="BG665" s="96"/>
      <c r="BH665" s="96"/>
      <c r="BI665" s="96"/>
      <c r="BJ665" s="96"/>
      <c r="BK665" s="96"/>
      <c r="BL665" s="96"/>
      <c r="BM665" s="96"/>
      <c r="BN665" s="96"/>
      <c r="BO665" s="96"/>
      <c r="BP665" s="96"/>
      <c r="BQ665" s="96"/>
      <c r="BR665" s="96"/>
      <c r="BS665" s="96"/>
      <c r="BT665" s="96"/>
      <c r="BU665" s="96"/>
      <c r="BV665" s="96"/>
      <c r="BW665" s="96"/>
      <c r="BX665" s="96"/>
      <c r="BY665" s="96"/>
      <c r="BZ665" s="96"/>
      <c r="CA665" s="96"/>
      <c r="CB665" s="96"/>
      <c r="CC665" s="96"/>
      <c r="CD665" s="96"/>
      <c r="CE665" s="96"/>
      <c r="CF665" s="96"/>
      <c r="CG665" s="96"/>
      <c r="CH665" s="96"/>
      <c r="CI665" s="96"/>
      <c r="CJ665" s="96"/>
      <c r="CK665" s="96"/>
      <c r="CL665" s="96"/>
      <c r="CM665" s="96"/>
      <c r="CN665" s="96"/>
      <c r="CO665" s="96"/>
      <c r="CP665" s="96"/>
      <c r="CQ665" s="96"/>
      <c r="CR665" s="96"/>
      <c r="CS665" s="96"/>
      <c r="CT665" s="96"/>
      <c r="CU665" s="96"/>
      <c r="CV665" s="96"/>
      <c r="CW665" s="96"/>
      <c r="CX665" s="96"/>
      <c r="CY665" s="96"/>
      <c r="CZ665" s="96"/>
      <c r="DA665" s="96"/>
      <c r="DB665" s="96"/>
      <c r="DC665" s="96"/>
      <c r="DD665" s="96"/>
      <c r="DE665" s="96"/>
      <c r="DF665" s="96"/>
      <c r="DG665" s="96"/>
      <c r="DH665" s="96"/>
      <c r="DI665" s="96"/>
      <c r="DJ665" s="96"/>
      <c r="DK665" s="96"/>
      <c r="DL665" s="96"/>
      <c r="DM665" s="96"/>
      <c r="DN665" s="96"/>
      <c r="DO665" s="96"/>
      <c r="DP665" s="96"/>
      <c r="DQ665" s="96"/>
      <c r="DR665" s="96"/>
      <c r="DS665" s="96"/>
      <c r="DT665" s="96"/>
      <c r="DU665" s="96"/>
      <c r="DV665" s="96"/>
      <c r="DW665" s="96"/>
      <c r="DX665" s="96"/>
      <c r="DY665" s="96"/>
      <c r="DZ665" s="96"/>
      <c r="EA665" s="96"/>
      <c r="EB665" s="96"/>
      <c r="EC665" s="96"/>
      <c r="ED665" s="96"/>
      <c r="EE665" s="96"/>
      <c r="EF665" s="96"/>
      <c r="EG665" s="96"/>
      <c r="EH665" s="96"/>
      <c r="EI665" s="96"/>
      <c r="EJ665" s="96"/>
      <c r="EK665" s="96"/>
      <c r="EL665" s="96"/>
      <c r="EM665" s="96"/>
      <c r="EN665" s="96"/>
      <c r="EO665" s="96"/>
      <c r="EP665" s="96"/>
      <c r="EQ665" s="96"/>
      <c r="ER665" s="96"/>
      <c r="ES665" s="96"/>
      <c r="ET665" s="96"/>
      <c r="EU665" s="96"/>
      <c r="EV665" s="96"/>
      <c r="EW665" s="96"/>
      <c r="EX665" s="96"/>
      <c r="EY665" s="96"/>
      <c r="EZ665" s="96"/>
      <c r="FA665" s="96"/>
      <c r="FB665" s="96"/>
      <c r="FC665" s="96"/>
      <c r="FD665" s="96"/>
      <c r="FE665" s="96"/>
      <c r="FF665" s="96"/>
      <c r="FG665" s="96"/>
      <c r="FH665" s="96"/>
      <c r="FI665" s="96"/>
      <c r="FJ665" s="96"/>
      <c r="FK665" s="96"/>
      <c r="FL665" s="96"/>
      <c r="FM665" s="96"/>
      <c r="FN665" s="96"/>
      <c r="FO665" s="96"/>
      <c r="FP665" s="96"/>
      <c r="FQ665" s="96"/>
      <c r="FR665" s="96"/>
      <c r="FS665" s="96"/>
      <c r="FT665" s="96"/>
      <c r="FU665" s="96"/>
      <c r="FV665" s="96"/>
      <c r="FW665" s="96"/>
      <c r="FX665" s="96"/>
      <c r="FY665" s="96"/>
      <c r="FZ665" s="96"/>
      <c r="GA665" s="96"/>
      <c r="GB665" s="96"/>
      <c r="GC665" s="96"/>
      <c r="GD665" s="96"/>
      <c r="GE665" s="96"/>
      <c r="GF665" s="96"/>
      <c r="GG665" s="96"/>
      <c r="GH665" s="96"/>
      <c r="GI665" s="96"/>
      <c r="GJ665" s="96"/>
      <c r="GK665" s="96"/>
      <c r="GL665" s="96"/>
      <c r="GM665" s="96"/>
      <c r="GN665" s="96"/>
      <c r="GO665" s="96"/>
    </row>
    <row r="666" spans="1:197" ht="12" hidden="1" customHeight="1">
      <c r="A666" s="351">
        <v>57</v>
      </c>
      <c r="B666" s="508" t="s">
        <v>220</v>
      </c>
      <c r="C666" s="376">
        <v>2023</v>
      </c>
      <c r="D666" s="376">
        <v>2024</v>
      </c>
      <c r="E666" s="346" t="s">
        <v>251</v>
      </c>
      <c r="F666" s="379"/>
      <c r="G666" s="416">
        <v>90015</v>
      </c>
      <c r="H666" s="88">
        <v>6050</v>
      </c>
      <c r="I666" s="209" t="s">
        <v>28</v>
      </c>
      <c r="J666" s="77">
        <v>30000</v>
      </c>
      <c r="K666" s="63"/>
      <c r="L666" s="63"/>
      <c r="M666" s="84"/>
      <c r="N666" s="77"/>
      <c r="O666" s="77"/>
      <c r="P666" s="77"/>
      <c r="Q666" s="62"/>
      <c r="R666" s="63"/>
      <c r="S666" s="63"/>
      <c r="T666" s="63"/>
      <c r="U666" s="63"/>
      <c r="V666" s="63"/>
      <c r="W666" s="401">
        <f>SUM(L670:V670)</f>
        <v>0</v>
      </c>
      <c r="X666" s="40"/>
      <c r="Y666" s="96"/>
      <c r="Z666" s="96"/>
      <c r="AA666" s="96"/>
      <c r="AB666" s="96"/>
      <c r="AC666" s="96"/>
      <c r="AD666" s="96"/>
      <c r="AE666" s="96"/>
      <c r="AF666" s="96"/>
      <c r="AG666" s="96"/>
      <c r="AH666" s="96"/>
      <c r="AI666" s="96"/>
      <c r="AJ666" s="96"/>
      <c r="AK666" s="96"/>
      <c r="AL666" s="96"/>
      <c r="AM666" s="96"/>
      <c r="AN666" s="96"/>
      <c r="AO666" s="96"/>
      <c r="AP666" s="96"/>
      <c r="AQ666" s="96"/>
      <c r="AR666" s="96"/>
      <c r="AS666" s="96"/>
      <c r="AT666" s="96"/>
      <c r="AU666" s="96"/>
      <c r="AV666" s="96"/>
      <c r="AW666" s="96"/>
      <c r="AX666" s="96"/>
      <c r="AY666" s="96"/>
      <c r="AZ666" s="96"/>
      <c r="BA666" s="96"/>
      <c r="BB666" s="96"/>
      <c r="BC666" s="96"/>
      <c r="BD666" s="96"/>
      <c r="BE666" s="96"/>
      <c r="BF666" s="96"/>
      <c r="BG666" s="96"/>
      <c r="BH666" s="96"/>
      <c r="BI666" s="96"/>
      <c r="BJ666" s="96"/>
      <c r="BK666" s="96"/>
      <c r="BL666" s="96"/>
      <c r="BM666" s="96"/>
      <c r="BN666" s="96"/>
      <c r="BO666" s="96"/>
      <c r="BP666" s="96"/>
      <c r="BQ666" s="96"/>
      <c r="BR666" s="96"/>
      <c r="BS666" s="96"/>
      <c r="BT666" s="96"/>
      <c r="BU666" s="96"/>
      <c r="BV666" s="96"/>
      <c r="BW666" s="96"/>
      <c r="BX666" s="96"/>
      <c r="BY666" s="96"/>
      <c r="BZ666" s="96"/>
      <c r="CA666" s="96"/>
      <c r="CB666" s="96"/>
      <c r="CC666" s="96"/>
      <c r="CD666" s="96"/>
      <c r="CE666" s="96"/>
      <c r="CF666" s="96"/>
      <c r="CG666" s="96"/>
      <c r="CH666" s="96"/>
      <c r="CI666" s="96"/>
      <c r="CJ666" s="96"/>
      <c r="CK666" s="96"/>
      <c r="CL666" s="96"/>
      <c r="CM666" s="96"/>
      <c r="CN666" s="96"/>
      <c r="CO666" s="96"/>
      <c r="CP666" s="96"/>
      <c r="CQ666" s="96"/>
      <c r="CR666" s="96"/>
      <c r="CS666" s="96"/>
      <c r="CT666" s="96"/>
      <c r="CU666" s="96"/>
      <c r="CV666" s="96"/>
      <c r="CW666" s="96"/>
      <c r="CX666" s="96"/>
      <c r="CY666" s="96"/>
      <c r="CZ666" s="96"/>
      <c r="DA666" s="96"/>
      <c r="DB666" s="96"/>
      <c r="DC666" s="96"/>
      <c r="DD666" s="96"/>
      <c r="DE666" s="96"/>
      <c r="DF666" s="96"/>
      <c r="DG666" s="96"/>
      <c r="DH666" s="96"/>
      <c r="DI666" s="96"/>
      <c r="DJ666" s="96"/>
      <c r="DK666" s="96"/>
      <c r="DL666" s="96"/>
      <c r="DM666" s="96"/>
      <c r="DN666" s="96"/>
      <c r="DO666" s="96"/>
      <c r="DP666" s="96"/>
      <c r="DQ666" s="96"/>
      <c r="DR666" s="96"/>
      <c r="DS666" s="96"/>
      <c r="DT666" s="96"/>
      <c r="DU666" s="96"/>
      <c r="DV666" s="96"/>
      <c r="DW666" s="96"/>
      <c r="DX666" s="96"/>
      <c r="DY666" s="96"/>
      <c r="DZ666" s="96"/>
      <c r="EA666" s="96"/>
      <c r="EB666" s="96"/>
      <c r="EC666" s="96"/>
      <c r="ED666" s="96"/>
      <c r="EE666" s="96"/>
      <c r="EF666" s="96"/>
      <c r="EG666" s="96"/>
      <c r="EH666" s="96"/>
      <c r="EI666" s="96"/>
      <c r="EJ666" s="96"/>
      <c r="EK666" s="96"/>
      <c r="EL666" s="96"/>
      <c r="EM666" s="96"/>
      <c r="EN666" s="96"/>
      <c r="EO666" s="96"/>
      <c r="EP666" s="96"/>
      <c r="EQ666" s="96"/>
      <c r="ER666" s="96"/>
      <c r="ES666" s="96"/>
      <c r="ET666" s="96"/>
      <c r="EU666" s="96"/>
      <c r="EV666" s="96"/>
      <c r="EW666" s="96"/>
      <c r="EX666" s="96"/>
      <c r="EY666" s="96"/>
      <c r="EZ666" s="96"/>
      <c r="FA666" s="96"/>
      <c r="FB666" s="96"/>
      <c r="FC666" s="96"/>
      <c r="FD666" s="96"/>
      <c r="FE666" s="96"/>
      <c r="FF666" s="96"/>
      <c r="FG666" s="96"/>
      <c r="FH666" s="96"/>
      <c r="FI666" s="96"/>
      <c r="FJ666" s="96"/>
      <c r="FK666" s="96"/>
      <c r="FL666" s="96"/>
      <c r="FM666" s="96"/>
      <c r="FN666" s="96"/>
      <c r="FO666" s="96"/>
      <c r="FP666" s="96"/>
      <c r="FQ666" s="96"/>
      <c r="FR666" s="96"/>
      <c r="FS666" s="96"/>
      <c r="FT666" s="96"/>
      <c r="FU666" s="96"/>
      <c r="FV666" s="96"/>
      <c r="FW666" s="96"/>
      <c r="FX666" s="96"/>
      <c r="FY666" s="96"/>
      <c r="FZ666" s="96"/>
      <c r="GA666" s="96"/>
      <c r="GB666" s="96"/>
      <c r="GC666" s="96"/>
      <c r="GD666" s="96"/>
      <c r="GE666" s="96"/>
      <c r="GF666" s="96"/>
      <c r="GG666" s="96"/>
      <c r="GH666" s="96"/>
      <c r="GI666" s="96"/>
      <c r="GJ666" s="96"/>
      <c r="GK666" s="96"/>
      <c r="GL666" s="96"/>
      <c r="GM666" s="96"/>
      <c r="GN666" s="96"/>
      <c r="GO666" s="96"/>
    </row>
    <row r="667" spans="1:197" ht="12" hidden="1" customHeight="1">
      <c r="A667" s="352"/>
      <c r="B667" s="509"/>
      <c r="C667" s="377"/>
      <c r="D667" s="377"/>
      <c r="E667" s="346"/>
      <c r="F667" s="380"/>
      <c r="G667" s="417"/>
      <c r="H667" s="88"/>
      <c r="I667" s="209" t="s">
        <v>31</v>
      </c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401"/>
      <c r="X667" s="40"/>
      <c r="Y667" s="96"/>
      <c r="Z667" s="96"/>
      <c r="AA667" s="96"/>
      <c r="AB667" s="96"/>
      <c r="AC667" s="96"/>
      <c r="AD667" s="96"/>
      <c r="AE667" s="96"/>
      <c r="AF667" s="96"/>
      <c r="AG667" s="96"/>
      <c r="AH667" s="96"/>
      <c r="AI667" s="96"/>
      <c r="AJ667" s="96"/>
      <c r="AK667" s="96"/>
      <c r="AL667" s="96"/>
      <c r="AM667" s="96"/>
      <c r="AN667" s="96"/>
      <c r="AO667" s="96"/>
      <c r="AP667" s="96"/>
      <c r="AQ667" s="96"/>
      <c r="AR667" s="96"/>
      <c r="AS667" s="96"/>
      <c r="AT667" s="96"/>
      <c r="AU667" s="96"/>
      <c r="AV667" s="96"/>
      <c r="AW667" s="96"/>
      <c r="AX667" s="96"/>
      <c r="AY667" s="96"/>
      <c r="AZ667" s="96"/>
      <c r="BA667" s="96"/>
      <c r="BB667" s="96"/>
      <c r="BC667" s="96"/>
      <c r="BD667" s="96"/>
      <c r="BE667" s="96"/>
      <c r="BF667" s="96"/>
      <c r="BG667" s="96"/>
      <c r="BH667" s="96"/>
      <c r="BI667" s="96"/>
      <c r="BJ667" s="96"/>
      <c r="BK667" s="96"/>
      <c r="BL667" s="96"/>
      <c r="BM667" s="96"/>
      <c r="BN667" s="96"/>
      <c r="BO667" s="96"/>
      <c r="BP667" s="96"/>
      <c r="BQ667" s="96"/>
      <c r="BR667" s="96"/>
      <c r="BS667" s="96"/>
      <c r="BT667" s="96"/>
      <c r="BU667" s="96"/>
      <c r="BV667" s="96"/>
      <c r="BW667" s="96"/>
      <c r="BX667" s="96"/>
      <c r="BY667" s="96"/>
      <c r="BZ667" s="96"/>
      <c r="CA667" s="96"/>
      <c r="CB667" s="96"/>
      <c r="CC667" s="96"/>
      <c r="CD667" s="96"/>
      <c r="CE667" s="96"/>
      <c r="CF667" s="96"/>
      <c r="CG667" s="96"/>
      <c r="CH667" s="96"/>
      <c r="CI667" s="96"/>
      <c r="CJ667" s="96"/>
      <c r="CK667" s="96"/>
      <c r="CL667" s="96"/>
      <c r="CM667" s="96"/>
      <c r="CN667" s="96"/>
      <c r="CO667" s="96"/>
      <c r="CP667" s="96"/>
      <c r="CQ667" s="96"/>
      <c r="CR667" s="96"/>
      <c r="CS667" s="96"/>
      <c r="CT667" s="96"/>
      <c r="CU667" s="96"/>
      <c r="CV667" s="96"/>
      <c r="CW667" s="96"/>
      <c r="CX667" s="96"/>
      <c r="CY667" s="96"/>
      <c r="CZ667" s="96"/>
      <c r="DA667" s="96"/>
      <c r="DB667" s="96"/>
      <c r="DC667" s="96"/>
      <c r="DD667" s="96"/>
      <c r="DE667" s="96"/>
      <c r="DF667" s="96"/>
      <c r="DG667" s="96"/>
      <c r="DH667" s="96"/>
      <c r="DI667" s="96"/>
      <c r="DJ667" s="96"/>
      <c r="DK667" s="96"/>
      <c r="DL667" s="96"/>
      <c r="DM667" s="96"/>
      <c r="DN667" s="96"/>
      <c r="DO667" s="96"/>
      <c r="DP667" s="96"/>
      <c r="DQ667" s="96"/>
      <c r="DR667" s="96"/>
      <c r="DS667" s="96"/>
      <c r="DT667" s="96"/>
      <c r="DU667" s="96"/>
      <c r="DV667" s="96"/>
      <c r="DW667" s="96"/>
      <c r="DX667" s="96"/>
      <c r="DY667" s="96"/>
      <c r="DZ667" s="96"/>
      <c r="EA667" s="96"/>
      <c r="EB667" s="96"/>
      <c r="EC667" s="96"/>
      <c r="ED667" s="96"/>
      <c r="EE667" s="96"/>
      <c r="EF667" s="96"/>
      <c r="EG667" s="96"/>
      <c r="EH667" s="96"/>
      <c r="EI667" s="96"/>
      <c r="EJ667" s="96"/>
      <c r="EK667" s="96"/>
      <c r="EL667" s="96"/>
      <c r="EM667" s="96"/>
      <c r="EN667" s="96"/>
      <c r="EO667" s="96"/>
      <c r="EP667" s="96"/>
      <c r="EQ667" s="96"/>
      <c r="ER667" s="96"/>
      <c r="ES667" s="96"/>
      <c r="ET667" s="96"/>
      <c r="EU667" s="96"/>
      <c r="EV667" s="96"/>
      <c r="EW667" s="96"/>
      <c r="EX667" s="96"/>
      <c r="EY667" s="96"/>
      <c r="EZ667" s="96"/>
      <c r="FA667" s="96"/>
      <c r="FB667" s="96"/>
      <c r="FC667" s="96"/>
      <c r="FD667" s="96"/>
      <c r="FE667" s="96"/>
      <c r="FF667" s="96"/>
      <c r="FG667" s="96"/>
      <c r="FH667" s="96"/>
      <c r="FI667" s="96"/>
      <c r="FJ667" s="96"/>
      <c r="FK667" s="96"/>
      <c r="FL667" s="96"/>
      <c r="FM667" s="96"/>
      <c r="FN667" s="96"/>
      <c r="FO667" s="96"/>
      <c r="FP667" s="96"/>
      <c r="FQ667" s="96"/>
      <c r="FR667" s="96"/>
      <c r="FS667" s="96"/>
      <c r="FT667" s="96"/>
      <c r="FU667" s="96"/>
      <c r="FV667" s="96"/>
      <c r="FW667" s="96"/>
      <c r="FX667" s="96"/>
      <c r="FY667" s="96"/>
      <c r="FZ667" s="96"/>
      <c r="GA667" s="96"/>
      <c r="GB667" s="96"/>
      <c r="GC667" s="96"/>
      <c r="GD667" s="96"/>
      <c r="GE667" s="96"/>
      <c r="GF667" s="96"/>
      <c r="GG667" s="96"/>
      <c r="GH667" s="96"/>
      <c r="GI667" s="96"/>
      <c r="GJ667" s="96"/>
      <c r="GK667" s="96"/>
      <c r="GL667" s="96"/>
      <c r="GM667" s="96"/>
      <c r="GN667" s="96"/>
      <c r="GO667" s="96"/>
    </row>
    <row r="668" spans="1:197" ht="12" hidden="1" customHeight="1">
      <c r="A668" s="352"/>
      <c r="B668" s="509"/>
      <c r="C668" s="377"/>
      <c r="D668" s="377"/>
      <c r="E668" s="346"/>
      <c r="F668" s="380"/>
      <c r="G668" s="417"/>
      <c r="H668" s="88"/>
      <c r="I668" s="209" t="s">
        <v>30</v>
      </c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401"/>
      <c r="X668" s="40"/>
      <c r="Y668" s="96"/>
      <c r="Z668" s="96"/>
      <c r="AA668" s="96"/>
      <c r="AB668" s="96"/>
      <c r="AC668" s="96"/>
      <c r="AD668" s="96"/>
      <c r="AE668" s="96"/>
      <c r="AF668" s="96"/>
      <c r="AG668" s="96"/>
      <c r="AH668" s="96"/>
      <c r="AI668" s="96"/>
      <c r="AJ668" s="96"/>
      <c r="AK668" s="96"/>
      <c r="AL668" s="96"/>
      <c r="AM668" s="96"/>
      <c r="AN668" s="96"/>
      <c r="AO668" s="96"/>
      <c r="AP668" s="96"/>
      <c r="AQ668" s="96"/>
      <c r="AR668" s="96"/>
      <c r="AS668" s="96"/>
      <c r="AT668" s="96"/>
      <c r="AU668" s="96"/>
      <c r="AV668" s="96"/>
      <c r="AW668" s="96"/>
      <c r="AX668" s="96"/>
      <c r="AY668" s="96"/>
      <c r="AZ668" s="96"/>
      <c r="BA668" s="96"/>
      <c r="BB668" s="96"/>
      <c r="BC668" s="96"/>
      <c r="BD668" s="96"/>
      <c r="BE668" s="96"/>
      <c r="BF668" s="96"/>
      <c r="BG668" s="96"/>
      <c r="BH668" s="96"/>
      <c r="BI668" s="96"/>
      <c r="BJ668" s="96"/>
      <c r="BK668" s="96"/>
      <c r="BL668" s="96"/>
      <c r="BM668" s="96"/>
      <c r="BN668" s="96"/>
      <c r="BO668" s="96"/>
      <c r="BP668" s="96"/>
      <c r="BQ668" s="96"/>
      <c r="BR668" s="96"/>
      <c r="BS668" s="96"/>
      <c r="BT668" s="96"/>
      <c r="BU668" s="96"/>
      <c r="BV668" s="96"/>
      <c r="BW668" s="96"/>
      <c r="BX668" s="96"/>
      <c r="BY668" s="96"/>
      <c r="BZ668" s="96"/>
      <c r="CA668" s="96"/>
      <c r="CB668" s="96"/>
      <c r="CC668" s="96"/>
      <c r="CD668" s="96"/>
      <c r="CE668" s="96"/>
      <c r="CF668" s="96"/>
      <c r="CG668" s="96"/>
      <c r="CH668" s="96"/>
      <c r="CI668" s="96"/>
      <c r="CJ668" s="96"/>
      <c r="CK668" s="96"/>
      <c r="CL668" s="96"/>
      <c r="CM668" s="96"/>
      <c r="CN668" s="96"/>
      <c r="CO668" s="96"/>
      <c r="CP668" s="96"/>
      <c r="CQ668" s="96"/>
      <c r="CR668" s="96"/>
      <c r="CS668" s="96"/>
      <c r="CT668" s="96"/>
      <c r="CU668" s="96"/>
      <c r="CV668" s="96"/>
      <c r="CW668" s="96"/>
      <c r="CX668" s="96"/>
      <c r="CY668" s="96"/>
      <c r="CZ668" s="96"/>
      <c r="DA668" s="96"/>
      <c r="DB668" s="96"/>
      <c r="DC668" s="96"/>
      <c r="DD668" s="96"/>
      <c r="DE668" s="96"/>
      <c r="DF668" s="96"/>
      <c r="DG668" s="96"/>
      <c r="DH668" s="96"/>
      <c r="DI668" s="96"/>
      <c r="DJ668" s="96"/>
      <c r="DK668" s="96"/>
      <c r="DL668" s="96"/>
      <c r="DM668" s="96"/>
      <c r="DN668" s="96"/>
      <c r="DO668" s="96"/>
      <c r="DP668" s="96"/>
      <c r="DQ668" s="96"/>
      <c r="DR668" s="96"/>
      <c r="DS668" s="96"/>
      <c r="DT668" s="96"/>
      <c r="DU668" s="96"/>
      <c r="DV668" s="96"/>
      <c r="DW668" s="96"/>
      <c r="DX668" s="96"/>
      <c r="DY668" s="96"/>
      <c r="DZ668" s="96"/>
      <c r="EA668" s="96"/>
      <c r="EB668" s="96"/>
      <c r="EC668" s="96"/>
      <c r="ED668" s="96"/>
      <c r="EE668" s="96"/>
      <c r="EF668" s="96"/>
      <c r="EG668" s="96"/>
      <c r="EH668" s="96"/>
      <c r="EI668" s="96"/>
      <c r="EJ668" s="96"/>
      <c r="EK668" s="96"/>
      <c r="EL668" s="96"/>
      <c r="EM668" s="96"/>
      <c r="EN668" s="96"/>
      <c r="EO668" s="96"/>
      <c r="EP668" s="96"/>
      <c r="EQ668" s="96"/>
      <c r="ER668" s="96"/>
      <c r="ES668" s="96"/>
      <c r="ET668" s="96"/>
      <c r="EU668" s="96"/>
      <c r="EV668" s="96"/>
      <c r="EW668" s="96"/>
      <c r="EX668" s="96"/>
      <c r="EY668" s="96"/>
      <c r="EZ668" s="96"/>
      <c r="FA668" s="96"/>
      <c r="FB668" s="96"/>
      <c r="FC668" s="96"/>
      <c r="FD668" s="96"/>
      <c r="FE668" s="96"/>
      <c r="FF668" s="96"/>
      <c r="FG668" s="96"/>
      <c r="FH668" s="96"/>
      <c r="FI668" s="96"/>
      <c r="FJ668" s="96"/>
      <c r="FK668" s="96"/>
      <c r="FL668" s="96"/>
      <c r="FM668" s="96"/>
      <c r="FN668" s="96"/>
      <c r="FO668" s="96"/>
      <c r="FP668" s="96"/>
      <c r="FQ668" s="96"/>
      <c r="FR668" s="96"/>
      <c r="FS668" s="96"/>
      <c r="FT668" s="96"/>
      <c r="FU668" s="96"/>
      <c r="FV668" s="96"/>
      <c r="FW668" s="96"/>
      <c r="FX668" s="96"/>
      <c r="FY668" s="96"/>
      <c r="FZ668" s="96"/>
      <c r="GA668" s="96"/>
      <c r="GB668" s="96"/>
      <c r="GC668" s="96"/>
      <c r="GD668" s="96"/>
      <c r="GE668" s="96"/>
      <c r="GF668" s="96"/>
      <c r="GG668" s="96"/>
      <c r="GH668" s="96"/>
      <c r="GI668" s="96"/>
      <c r="GJ668" s="96"/>
      <c r="GK668" s="96"/>
      <c r="GL668" s="96"/>
      <c r="GM668" s="96"/>
      <c r="GN668" s="96"/>
      <c r="GO668" s="96"/>
    </row>
    <row r="669" spans="1:197" ht="12" hidden="1" customHeight="1">
      <c r="A669" s="352"/>
      <c r="B669" s="509"/>
      <c r="C669" s="377"/>
      <c r="D669" s="377"/>
      <c r="E669" s="346"/>
      <c r="F669" s="380"/>
      <c r="G669" s="417"/>
      <c r="H669" s="88"/>
      <c r="I669" s="60" t="s">
        <v>70</v>
      </c>
      <c r="J669" s="85">
        <v>10000</v>
      </c>
      <c r="K669" s="63"/>
      <c r="L669" s="63"/>
      <c r="M669" s="84"/>
      <c r="N669" s="63"/>
      <c r="O669" s="63"/>
      <c r="P669" s="63"/>
      <c r="Q669" s="63"/>
      <c r="R669" s="63"/>
      <c r="S669" s="63"/>
      <c r="T669" s="63"/>
      <c r="U669" s="63"/>
      <c r="V669" s="63"/>
      <c r="W669" s="401"/>
      <c r="X669" s="40"/>
      <c r="Y669" s="96"/>
      <c r="Z669" s="96"/>
      <c r="AA669" s="96"/>
      <c r="AB669" s="96"/>
      <c r="AC669" s="96"/>
      <c r="AD669" s="96"/>
      <c r="AE669" s="96"/>
      <c r="AF669" s="96"/>
      <c r="AG669" s="96"/>
      <c r="AH669" s="96"/>
      <c r="AI669" s="96"/>
      <c r="AJ669" s="96"/>
      <c r="AK669" s="96"/>
      <c r="AL669" s="96"/>
      <c r="AM669" s="96"/>
      <c r="AN669" s="96"/>
      <c r="AO669" s="96"/>
      <c r="AP669" s="96"/>
      <c r="AQ669" s="96"/>
      <c r="AR669" s="96"/>
      <c r="AS669" s="96"/>
      <c r="AT669" s="96"/>
      <c r="AU669" s="96"/>
      <c r="AV669" s="96"/>
      <c r="AW669" s="96"/>
      <c r="AX669" s="96"/>
      <c r="AY669" s="96"/>
      <c r="AZ669" s="96"/>
      <c r="BA669" s="96"/>
      <c r="BB669" s="96"/>
      <c r="BC669" s="96"/>
      <c r="BD669" s="96"/>
      <c r="BE669" s="96"/>
      <c r="BF669" s="96"/>
      <c r="BG669" s="96"/>
      <c r="BH669" s="96"/>
      <c r="BI669" s="96"/>
      <c r="BJ669" s="96"/>
      <c r="BK669" s="96"/>
      <c r="BL669" s="96"/>
      <c r="BM669" s="96"/>
      <c r="BN669" s="96"/>
      <c r="BO669" s="96"/>
      <c r="BP669" s="96"/>
      <c r="BQ669" s="96"/>
      <c r="BR669" s="96"/>
      <c r="BS669" s="96"/>
      <c r="BT669" s="96"/>
      <c r="BU669" s="96"/>
      <c r="BV669" s="96"/>
      <c r="BW669" s="96"/>
      <c r="BX669" s="96"/>
      <c r="BY669" s="96"/>
      <c r="BZ669" s="96"/>
      <c r="CA669" s="96"/>
      <c r="CB669" s="96"/>
      <c r="CC669" s="96"/>
      <c r="CD669" s="96"/>
      <c r="CE669" s="96"/>
      <c r="CF669" s="96"/>
      <c r="CG669" s="96"/>
      <c r="CH669" s="96"/>
      <c r="CI669" s="96"/>
      <c r="CJ669" s="96"/>
      <c r="CK669" s="96"/>
      <c r="CL669" s="96"/>
      <c r="CM669" s="96"/>
      <c r="CN669" s="96"/>
      <c r="CO669" s="96"/>
      <c r="CP669" s="96"/>
      <c r="CQ669" s="96"/>
      <c r="CR669" s="96"/>
      <c r="CS669" s="96"/>
      <c r="CT669" s="96"/>
      <c r="CU669" s="96"/>
      <c r="CV669" s="96"/>
      <c r="CW669" s="96"/>
      <c r="CX669" s="96"/>
      <c r="CY669" s="96"/>
      <c r="CZ669" s="96"/>
      <c r="DA669" s="96"/>
      <c r="DB669" s="96"/>
      <c r="DC669" s="96"/>
      <c r="DD669" s="96"/>
      <c r="DE669" s="96"/>
      <c r="DF669" s="96"/>
      <c r="DG669" s="96"/>
      <c r="DH669" s="96"/>
      <c r="DI669" s="96"/>
      <c r="DJ669" s="96"/>
      <c r="DK669" s="96"/>
      <c r="DL669" s="96"/>
      <c r="DM669" s="96"/>
      <c r="DN669" s="96"/>
      <c r="DO669" s="96"/>
      <c r="DP669" s="96"/>
      <c r="DQ669" s="96"/>
      <c r="DR669" s="96"/>
      <c r="DS669" s="96"/>
      <c r="DT669" s="96"/>
      <c r="DU669" s="96"/>
      <c r="DV669" s="96"/>
      <c r="DW669" s="96"/>
      <c r="DX669" s="96"/>
      <c r="DY669" s="96"/>
      <c r="DZ669" s="96"/>
      <c r="EA669" s="96"/>
      <c r="EB669" s="96"/>
      <c r="EC669" s="96"/>
      <c r="ED669" s="96"/>
      <c r="EE669" s="96"/>
      <c r="EF669" s="96"/>
      <c r="EG669" s="96"/>
      <c r="EH669" s="96"/>
      <c r="EI669" s="96"/>
      <c r="EJ669" s="96"/>
      <c r="EK669" s="96"/>
      <c r="EL669" s="96"/>
      <c r="EM669" s="96"/>
      <c r="EN669" s="96"/>
      <c r="EO669" s="96"/>
      <c r="EP669" s="96"/>
      <c r="EQ669" s="96"/>
      <c r="ER669" s="96"/>
      <c r="ES669" s="96"/>
      <c r="ET669" s="96"/>
      <c r="EU669" s="96"/>
      <c r="EV669" s="96"/>
      <c r="EW669" s="96"/>
      <c r="EX669" s="96"/>
      <c r="EY669" s="96"/>
      <c r="EZ669" s="96"/>
      <c r="FA669" s="96"/>
      <c r="FB669" s="96"/>
      <c r="FC669" s="96"/>
      <c r="FD669" s="96"/>
      <c r="FE669" s="96"/>
      <c r="FF669" s="96"/>
      <c r="FG669" s="96"/>
      <c r="FH669" s="96"/>
      <c r="FI669" s="96"/>
      <c r="FJ669" s="96"/>
      <c r="FK669" s="96"/>
      <c r="FL669" s="96"/>
      <c r="FM669" s="96"/>
      <c r="FN669" s="96"/>
      <c r="FO669" s="96"/>
      <c r="FP669" s="96"/>
      <c r="FQ669" s="96"/>
      <c r="FR669" s="96"/>
      <c r="FS669" s="96"/>
      <c r="FT669" s="96"/>
      <c r="FU669" s="96"/>
      <c r="FV669" s="96"/>
      <c r="FW669" s="96"/>
      <c r="FX669" s="96"/>
      <c r="FY669" s="96"/>
      <c r="FZ669" s="96"/>
      <c r="GA669" s="96"/>
      <c r="GB669" s="96"/>
      <c r="GC669" s="96"/>
      <c r="GD669" s="96"/>
      <c r="GE669" s="96"/>
      <c r="GF669" s="96"/>
      <c r="GG669" s="96"/>
      <c r="GH669" s="96"/>
      <c r="GI669" s="96"/>
      <c r="GJ669" s="96"/>
      <c r="GK669" s="96"/>
      <c r="GL669" s="96"/>
      <c r="GM669" s="96"/>
      <c r="GN669" s="96"/>
      <c r="GO669" s="96"/>
    </row>
    <row r="670" spans="1:197" ht="12" hidden="1" customHeight="1">
      <c r="A670" s="353"/>
      <c r="B670" s="510"/>
      <c r="C670" s="378"/>
      <c r="D670" s="378"/>
      <c r="E670" s="346"/>
      <c r="F670" s="381"/>
      <c r="G670" s="418"/>
      <c r="H670" s="88"/>
      <c r="I670" s="64" t="s">
        <v>26</v>
      </c>
      <c r="J670" s="65">
        <f t="shared" ref="J670:M670" si="175">SUM(J666:J669)</f>
        <v>40000</v>
      </c>
      <c r="K670" s="65">
        <f t="shared" si="175"/>
        <v>0</v>
      </c>
      <c r="L670" s="65">
        <f t="shared" si="175"/>
        <v>0</v>
      </c>
      <c r="M670" s="65">
        <f t="shared" si="175"/>
        <v>0</v>
      </c>
      <c r="N670" s="65">
        <f>SUM(N666:N669)</f>
        <v>0</v>
      </c>
      <c r="O670" s="65">
        <f t="shared" ref="O670" si="176">SUM(O666:O669)</f>
        <v>0</v>
      </c>
      <c r="P670" s="65">
        <f>SUM(P666:P669)</f>
        <v>0</v>
      </c>
      <c r="Q670" s="65">
        <f t="shared" ref="Q670:V670" si="177">SUM(Q666:Q669)</f>
        <v>0</v>
      </c>
      <c r="R670" s="65">
        <f t="shared" si="177"/>
        <v>0</v>
      </c>
      <c r="S670" s="65">
        <f t="shared" si="177"/>
        <v>0</v>
      </c>
      <c r="T670" s="65">
        <f t="shared" si="177"/>
        <v>0</v>
      </c>
      <c r="U670" s="65">
        <f t="shared" si="177"/>
        <v>0</v>
      </c>
      <c r="V670" s="65">
        <f t="shared" si="177"/>
        <v>0</v>
      </c>
      <c r="W670" s="401"/>
      <c r="X670" s="40"/>
      <c r="Y670" s="96"/>
      <c r="Z670" s="96"/>
      <c r="AA670" s="96"/>
      <c r="AB670" s="96"/>
      <c r="AC670" s="96"/>
      <c r="AD670" s="96"/>
      <c r="AE670" s="96"/>
      <c r="AF670" s="96"/>
      <c r="AG670" s="96"/>
      <c r="AH670" s="96"/>
      <c r="AI670" s="96"/>
      <c r="AJ670" s="96"/>
      <c r="AK670" s="96"/>
      <c r="AL670" s="96"/>
      <c r="AM670" s="96"/>
      <c r="AN670" s="96"/>
      <c r="AO670" s="96"/>
      <c r="AP670" s="96"/>
      <c r="AQ670" s="96"/>
      <c r="AR670" s="96"/>
      <c r="AS670" s="96"/>
      <c r="AT670" s="96"/>
      <c r="AU670" s="96"/>
      <c r="AV670" s="96"/>
      <c r="AW670" s="96"/>
      <c r="AX670" s="96"/>
      <c r="AY670" s="96"/>
      <c r="AZ670" s="96"/>
      <c r="BA670" s="96"/>
      <c r="BB670" s="96"/>
      <c r="BC670" s="96"/>
      <c r="BD670" s="96"/>
      <c r="BE670" s="96"/>
      <c r="BF670" s="96"/>
      <c r="BG670" s="96"/>
      <c r="BH670" s="96"/>
      <c r="BI670" s="96"/>
      <c r="BJ670" s="96"/>
      <c r="BK670" s="96"/>
      <c r="BL670" s="96"/>
      <c r="BM670" s="96"/>
      <c r="BN670" s="96"/>
      <c r="BO670" s="96"/>
      <c r="BP670" s="96"/>
      <c r="BQ670" s="96"/>
      <c r="BR670" s="96"/>
      <c r="BS670" s="96"/>
      <c r="BT670" s="96"/>
      <c r="BU670" s="96"/>
      <c r="BV670" s="96"/>
      <c r="BW670" s="96"/>
      <c r="BX670" s="96"/>
      <c r="BY670" s="96"/>
      <c r="BZ670" s="96"/>
      <c r="CA670" s="96"/>
      <c r="CB670" s="96"/>
      <c r="CC670" s="96"/>
      <c r="CD670" s="96"/>
      <c r="CE670" s="96"/>
      <c r="CF670" s="96"/>
      <c r="CG670" s="96"/>
      <c r="CH670" s="96"/>
      <c r="CI670" s="96"/>
      <c r="CJ670" s="96"/>
      <c r="CK670" s="96"/>
      <c r="CL670" s="96"/>
      <c r="CM670" s="96"/>
      <c r="CN670" s="96"/>
      <c r="CO670" s="96"/>
      <c r="CP670" s="96"/>
      <c r="CQ670" s="96"/>
      <c r="CR670" s="96"/>
      <c r="CS670" s="96"/>
      <c r="CT670" s="96"/>
      <c r="CU670" s="96"/>
      <c r="CV670" s="96"/>
      <c r="CW670" s="96"/>
      <c r="CX670" s="96"/>
      <c r="CY670" s="96"/>
      <c r="CZ670" s="96"/>
      <c r="DA670" s="96"/>
      <c r="DB670" s="96"/>
      <c r="DC670" s="96"/>
      <c r="DD670" s="96"/>
      <c r="DE670" s="96"/>
      <c r="DF670" s="96"/>
      <c r="DG670" s="96"/>
      <c r="DH670" s="96"/>
      <c r="DI670" s="96"/>
      <c r="DJ670" s="96"/>
      <c r="DK670" s="96"/>
      <c r="DL670" s="96"/>
      <c r="DM670" s="96"/>
      <c r="DN670" s="96"/>
      <c r="DO670" s="96"/>
      <c r="DP670" s="96"/>
      <c r="DQ670" s="96"/>
      <c r="DR670" s="96"/>
      <c r="DS670" s="96"/>
      <c r="DT670" s="96"/>
      <c r="DU670" s="96"/>
      <c r="DV670" s="96"/>
      <c r="DW670" s="96"/>
      <c r="DX670" s="96"/>
      <c r="DY670" s="96"/>
      <c r="DZ670" s="96"/>
      <c r="EA670" s="96"/>
      <c r="EB670" s="96"/>
      <c r="EC670" s="96"/>
      <c r="ED670" s="96"/>
      <c r="EE670" s="96"/>
      <c r="EF670" s="96"/>
      <c r="EG670" s="96"/>
      <c r="EH670" s="96"/>
      <c r="EI670" s="96"/>
      <c r="EJ670" s="96"/>
      <c r="EK670" s="96"/>
      <c r="EL670" s="96"/>
      <c r="EM670" s="96"/>
      <c r="EN670" s="96"/>
      <c r="EO670" s="96"/>
      <c r="EP670" s="96"/>
      <c r="EQ670" s="96"/>
      <c r="ER670" s="96"/>
      <c r="ES670" s="96"/>
      <c r="ET670" s="96"/>
      <c r="EU670" s="96"/>
      <c r="EV670" s="96"/>
      <c r="EW670" s="96"/>
      <c r="EX670" s="96"/>
      <c r="EY670" s="96"/>
      <c r="EZ670" s="96"/>
      <c r="FA670" s="96"/>
      <c r="FB670" s="96"/>
      <c r="FC670" s="96"/>
      <c r="FD670" s="96"/>
      <c r="FE670" s="96"/>
      <c r="FF670" s="96"/>
      <c r="FG670" s="96"/>
      <c r="FH670" s="96"/>
      <c r="FI670" s="96"/>
      <c r="FJ670" s="96"/>
      <c r="FK670" s="96"/>
      <c r="FL670" s="96"/>
      <c r="FM670" s="96"/>
      <c r="FN670" s="96"/>
      <c r="FO670" s="96"/>
      <c r="FP670" s="96"/>
      <c r="FQ670" s="96"/>
      <c r="FR670" s="96"/>
      <c r="FS670" s="96"/>
      <c r="FT670" s="96"/>
      <c r="FU670" s="96"/>
      <c r="FV670" s="96"/>
      <c r="FW670" s="96"/>
      <c r="FX670" s="96"/>
      <c r="FY670" s="96"/>
      <c r="FZ670" s="96"/>
      <c r="GA670" s="96"/>
      <c r="GB670" s="96"/>
      <c r="GC670" s="96"/>
      <c r="GD670" s="96"/>
      <c r="GE670" s="96"/>
      <c r="GF670" s="96"/>
      <c r="GG670" s="96"/>
      <c r="GH670" s="96"/>
      <c r="GI670" s="96"/>
      <c r="GJ670" s="96"/>
      <c r="GK670" s="96"/>
      <c r="GL670" s="96"/>
      <c r="GM670" s="96"/>
      <c r="GN670" s="96"/>
      <c r="GO670" s="96"/>
    </row>
    <row r="671" spans="1:197" ht="13.9" hidden="1" customHeight="1">
      <c r="A671" s="351">
        <v>58</v>
      </c>
      <c r="B671" s="508" t="s">
        <v>218</v>
      </c>
      <c r="C671" s="376">
        <v>2023</v>
      </c>
      <c r="D671" s="376">
        <v>2024</v>
      </c>
      <c r="E671" s="346" t="s">
        <v>251</v>
      </c>
      <c r="F671" s="379"/>
      <c r="G671" s="416">
        <v>90015</v>
      </c>
      <c r="H671" s="88">
        <v>6050</v>
      </c>
      <c r="I671" s="209" t="s">
        <v>28</v>
      </c>
      <c r="J671" s="77">
        <v>30000</v>
      </c>
      <c r="K671" s="63"/>
      <c r="L671" s="63"/>
      <c r="M671" s="84"/>
      <c r="N671" s="77"/>
      <c r="O671" s="77"/>
      <c r="P671" s="77"/>
      <c r="Q671" s="62"/>
      <c r="R671" s="63"/>
      <c r="S671" s="63"/>
      <c r="T671" s="63"/>
      <c r="U671" s="63"/>
      <c r="V671" s="63"/>
      <c r="W671" s="401">
        <f>SUM(L675:V675)</f>
        <v>0</v>
      </c>
      <c r="X671" s="140"/>
      <c r="Y671" s="96"/>
      <c r="Z671" s="96"/>
      <c r="AA671" s="96"/>
      <c r="AB671" s="96"/>
      <c r="AC671" s="96"/>
      <c r="AD671" s="96"/>
      <c r="AE671" s="96"/>
      <c r="AF671" s="96"/>
      <c r="AG671" s="96"/>
      <c r="AH671" s="96"/>
      <c r="AI671" s="96"/>
      <c r="AJ671" s="96"/>
      <c r="AK671" s="96"/>
      <c r="AL671" s="96"/>
      <c r="AM671" s="96"/>
      <c r="AN671" s="96"/>
      <c r="AO671" s="96"/>
      <c r="AP671" s="96"/>
      <c r="AQ671" s="96"/>
      <c r="AR671" s="96"/>
      <c r="AS671" s="96"/>
      <c r="AT671" s="96"/>
      <c r="AU671" s="96"/>
      <c r="AV671" s="96"/>
      <c r="AW671" s="96"/>
      <c r="AX671" s="96"/>
      <c r="AY671" s="96"/>
      <c r="AZ671" s="96"/>
      <c r="BA671" s="96"/>
      <c r="BB671" s="96"/>
      <c r="BC671" s="96"/>
      <c r="BD671" s="96"/>
      <c r="BE671" s="96"/>
      <c r="BF671" s="96"/>
      <c r="BG671" s="96"/>
      <c r="BH671" s="96"/>
      <c r="BI671" s="96"/>
      <c r="BJ671" s="96"/>
      <c r="BK671" s="96"/>
      <c r="BL671" s="96"/>
      <c r="BM671" s="96"/>
      <c r="BN671" s="96"/>
      <c r="BO671" s="96"/>
      <c r="BP671" s="96"/>
      <c r="BQ671" s="96"/>
      <c r="BR671" s="96"/>
      <c r="BS671" s="96"/>
      <c r="BT671" s="96"/>
      <c r="BU671" s="96"/>
      <c r="BV671" s="96"/>
      <c r="BW671" s="96"/>
      <c r="BX671" s="96"/>
      <c r="BY671" s="96"/>
      <c r="BZ671" s="96"/>
      <c r="CA671" s="96"/>
      <c r="CB671" s="96"/>
      <c r="CC671" s="96"/>
      <c r="CD671" s="96"/>
      <c r="CE671" s="96"/>
      <c r="CF671" s="96"/>
      <c r="CG671" s="96"/>
      <c r="CH671" s="96"/>
      <c r="CI671" s="96"/>
      <c r="CJ671" s="96"/>
      <c r="CK671" s="96"/>
      <c r="CL671" s="96"/>
      <c r="CM671" s="96"/>
      <c r="CN671" s="96"/>
      <c r="CO671" s="96"/>
      <c r="CP671" s="96"/>
      <c r="CQ671" s="96"/>
      <c r="CR671" s="96"/>
      <c r="CS671" s="96"/>
      <c r="CT671" s="96"/>
      <c r="CU671" s="96"/>
      <c r="CV671" s="96"/>
      <c r="CW671" s="96"/>
      <c r="CX671" s="96"/>
      <c r="CY671" s="96"/>
      <c r="CZ671" s="96"/>
      <c r="DA671" s="96"/>
      <c r="DB671" s="96"/>
      <c r="DC671" s="96"/>
      <c r="DD671" s="96"/>
      <c r="DE671" s="96"/>
      <c r="DF671" s="96"/>
      <c r="DG671" s="96"/>
      <c r="DH671" s="96"/>
      <c r="DI671" s="96"/>
      <c r="DJ671" s="96"/>
      <c r="DK671" s="96"/>
      <c r="DL671" s="96"/>
      <c r="DM671" s="96"/>
      <c r="DN671" s="96"/>
      <c r="DO671" s="96"/>
      <c r="DP671" s="96"/>
      <c r="DQ671" s="96"/>
      <c r="DR671" s="96"/>
      <c r="DS671" s="96"/>
      <c r="DT671" s="96"/>
      <c r="DU671" s="96"/>
      <c r="DV671" s="96"/>
      <c r="DW671" s="96"/>
      <c r="DX671" s="96"/>
      <c r="DY671" s="96"/>
      <c r="DZ671" s="96"/>
      <c r="EA671" s="96"/>
      <c r="EB671" s="96"/>
      <c r="EC671" s="96"/>
      <c r="ED671" s="96"/>
      <c r="EE671" s="96"/>
      <c r="EF671" s="96"/>
      <c r="EG671" s="96"/>
      <c r="EH671" s="96"/>
      <c r="EI671" s="96"/>
      <c r="EJ671" s="96"/>
      <c r="EK671" s="96"/>
      <c r="EL671" s="96"/>
      <c r="EM671" s="96"/>
      <c r="EN671" s="96"/>
      <c r="EO671" s="96"/>
      <c r="EP671" s="96"/>
      <c r="EQ671" s="96"/>
      <c r="ER671" s="96"/>
      <c r="ES671" s="96"/>
      <c r="ET671" s="96"/>
      <c r="EU671" s="96"/>
      <c r="EV671" s="96"/>
      <c r="EW671" s="96"/>
      <c r="EX671" s="96"/>
      <c r="EY671" s="96"/>
      <c r="EZ671" s="96"/>
      <c r="FA671" s="96"/>
      <c r="FB671" s="96"/>
      <c r="FC671" s="96"/>
      <c r="FD671" s="96"/>
      <c r="FE671" s="96"/>
      <c r="FF671" s="96"/>
      <c r="FG671" s="96"/>
      <c r="FH671" s="96"/>
      <c r="FI671" s="96"/>
      <c r="FJ671" s="96"/>
      <c r="FK671" s="96"/>
      <c r="FL671" s="96"/>
      <c r="FM671" s="96"/>
      <c r="FN671" s="96"/>
      <c r="FO671" s="96"/>
      <c r="FP671" s="96"/>
      <c r="FQ671" s="96"/>
      <c r="FR671" s="96"/>
      <c r="FS671" s="96"/>
      <c r="FT671" s="96"/>
      <c r="FU671" s="96"/>
      <c r="FV671" s="96"/>
      <c r="FW671" s="96"/>
      <c r="FX671" s="96"/>
      <c r="FY671" s="96"/>
      <c r="FZ671" s="96"/>
      <c r="GA671" s="96"/>
      <c r="GB671" s="96"/>
      <c r="GC671" s="96"/>
      <c r="GD671" s="96"/>
      <c r="GE671" s="96"/>
      <c r="GF671" s="96"/>
      <c r="GG671" s="96"/>
      <c r="GH671" s="96"/>
      <c r="GI671" s="96"/>
      <c r="GJ671" s="96"/>
      <c r="GK671" s="96"/>
      <c r="GL671" s="96"/>
      <c r="GM671" s="96"/>
      <c r="GN671" s="96"/>
      <c r="GO671" s="96"/>
    </row>
    <row r="672" spans="1:197" ht="13.9" hidden="1" customHeight="1">
      <c r="A672" s="352"/>
      <c r="B672" s="509"/>
      <c r="C672" s="377"/>
      <c r="D672" s="377"/>
      <c r="E672" s="346"/>
      <c r="F672" s="380"/>
      <c r="G672" s="417"/>
      <c r="H672" s="88"/>
      <c r="I672" s="209" t="s">
        <v>31</v>
      </c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401"/>
      <c r="X672" s="40"/>
      <c r="Y672" s="96"/>
      <c r="Z672" s="96"/>
      <c r="AA672" s="96"/>
      <c r="AB672" s="96"/>
      <c r="AC672" s="96"/>
      <c r="AD672" s="96"/>
      <c r="AE672" s="96"/>
      <c r="AF672" s="96"/>
      <c r="AG672" s="96"/>
      <c r="AH672" s="96"/>
      <c r="AI672" s="96"/>
      <c r="AJ672" s="96"/>
      <c r="AK672" s="96"/>
      <c r="AL672" s="96"/>
      <c r="AM672" s="96"/>
      <c r="AN672" s="96"/>
      <c r="AO672" s="96"/>
      <c r="AP672" s="96"/>
      <c r="AQ672" s="96"/>
      <c r="AR672" s="96"/>
      <c r="AS672" s="96"/>
      <c r="AT672" s="96"/>
      <c r="AU672" s="96"/>
      <c r="AV672" s="96"/>
      <c r="AW672" s="96"/>
      <c r="AX672" s="96"/>
      <c r="AY672" s="96"/>
      <c r="AZ672" s="96"/>
      <c r="BA672" s="96"/>
      <c r="BB672" s="96"/>
      <c r="BC672" s="96"/>
      <c r="BD672" s="96"/>
      <c r="BE672" s="96"/>
      <c r="BF672" s="96"/>
      <c r="BG672" s="96"/>
      <c r="BH672" s="96"/>
      <c r="BI672" s="96"/>
      <c r="BJ672" s="96"/>
      <c r="BK672" s="96"/>
      <c r="BL672" s="96"/>
      <c r="BM672" s="96"/>
      <c r="BN672" s="96"/>
      <c r="BO672" s="96"/>
      <c r="BP672" s="96"/>
      <c r="BQ672" s="96"/>
      <c r="BR672" s="96"/>
      <c r="BS672" s="96"/>
      <c r="BT672" s="96"/>
      <c r="BU672" s="96"/>
      <c r="BV672" s="96"/>
      <c r="BW672" s="96"/>
      <c r="BX672" s="96"/>
      <c r="BY672" s="96"/>
      <c r="BZ672" s="96"/>
      <c r="CA672" s="96"/>
      <c r="CB672" s="96"/>
      <c r="CC672" s="96"/>
      <c r="CD672" s="96"/>
      <c r="CE672" s="96"/>
      <c r="CF672" s="96"/>
      <c r="CG672" s="96"/>
      <c r="CH672" s="96"/>
      <c r="CI672" s="96"/>
      <c r="CJ672" s="96"/>
      <c r="CK672" s="96"/>
      <c r="CL672" s="96"/>
      <c r="CM672" s="96"/>
      <c r="CN672" s="96"/>
      <c r="CO672" s="96"/>
      <c r="CP672" s="96"/>
      <c r="CQ672" s="96"/>
      <c r="CR672" s="96"/>
      <c r="CS672" s="96"/>
      <c r="CT672" s="96"/>
      <c r="CU672" s="96"/>
      <c r="CV672" s="96"/>
      <c r="CW672" s="96"/>
      <c r="CX672" s="96"/>
      <c r="CY672" s="96"/>
      <c r="CZ672" s="96"/>
      <c r="DA672" s="96"/>
      <c r="DB672" s="96"/>
      <c r="DC672" s="96"/>
      <c r="DD672" s="96"/>
      <c r="DE672" s="96"/>
      <c r="DF672" s="96"/>
      <c r="DG672" s="96"/>
      <c r="DH672" s="96"/>
      <c r="DI672" s="96"/>
      <c r="DJ672" s="96"/>
      <c r="DK672" s="96"/>
      <c r="DL672" s="96"/>
      <c r="DM672" s="96"/>
      <c r="DN672" s="96"/>
      <c r="DO672" s="96"/>
      <c r="DP672" s="96"/>
      <c r="DQ672" s="96"/>
      <c r="DR672" s="96"/>
      <c r="DS672" s="96"/>
      <c r="DT672" s="96"/>
      <c r="DU672" s="96"/>
      <c r="DV672" s="96"/>
      <c r="DW672" s="96"/>
      <c r="DX672" s="96"/>
      <c r="DY672" s="96"/>
      <c r="DZ672" s="96"/>
      <c r="EA672" s="96"/>
      <c r="EB672" s="96"/>
      <c r="EC672" s="96"/>
      <c r="ED672" s="96"/>
      <c r="EE672" s="96"/>
      <c r="EF672" s="96"/>
      <c r="EG672" s="96"/>
      <c r="EH672" s="96"/>
      <c r="EI672" s="96"/>
      <c r="EJ672" s="96"/>
      <c r="EK672" s="96"/>
      <c r="EL672" s="96"/>
      <c r="EM672" s="96"/>
      <c r="EN672" s="96"/>
      <c r="EO672" s="96"/>
      <c r="EP672" s="96"/>
      <c r="EQ672" s="96"/>
      <c r="ER672" s="96"/>
      <c r="ES672" s="96"/>
      <c r="ET672" s="96"/>
      <c r="EU672" s="96"/>
      <c r="EV672" s="96"/>
      <c r="EW672" s="96"/>
      <c r="EX672" s="96"/>
      <c r="EY672" s="96"/>
      <c r="EZ672" s="96"/>
      <c r="FA672" s="96"/>
      <c r="FB672" s="96"/>
      <c r="FC672" s="96"/>
      <c r="FD672" s="96"/>
      <c r="FE672" s="96"/>
      <c r="FF672" s="96"/>
      <c r="FG672" s="96"/>
      <c r="FH672" s="96"/>
      <c r="FI672" s="96"/>
      <c r="FJ672" s="96"/>
      <c r="FK672" s="96"/>
      <c r="FL672" s="96"/>
      <c r="FM672" s="96"/>
      <c r="FN672" s="96"/>
      <c r="FO672" s="96"/>
      <c r="FP672" s="96"/>
      <c r="FQ672" s="96"/>
      <c r="FR672" s="96"/>
      <c r="FS672" s="96"/>
      <c r="FT672" s="96"/>
      <c r="FU672" s="96"/>
      <c r="FV672" s="96"/>
      <c r="FW672" s="96"/>
      <c r="FX672" s="96"/>
      <c r="FY672" s="96"/>
      <c r="FZ672" s="96"/>
      <c r="GA672" s="96"/>
      <c r="GB672" s="96"/>
      <c r="GC672" s="96"/>
      <c r="GD672" s="96"/>
      <c r="GE672" s="96"/>
      <c r="GF672" s="96"/>
      <c r="GG672" s="96"/>
      <c r="GH672" s="96"/>
      <c r="GI672" s="96"/>
      <c r="GJ672" s="96"/>
      <c r="GK672" s="96"/>
      <c r="GL672" s="96"/>
      <c r="GM672" s="96"/>
      <c r="GN672" s="96"/>
      <c r="GO672" s="96"/>
    </row>
    <row r="673" spans="1:197" ht="13.9" hidden="1" customHeight="1">
      <c r="A673" s="352"/>
      <c r="B673" s="509"/>
      <c r="C673" s="377"/>
      <c r="D673" s="377"/>
      <c r="E673" s="346"/>
      <c r="F673" s="380"/>
      <c r="G673" s="417"/>
      <c r="H673" s="88"/>
      <c r="I673" s="209" t="s">
        <v>30</v>
      </c>
      <c r="J673" s="63"/>
      <c r="K673" s="63"/>
      <c r="L673" s="63"/>
      <c r="M673" s="62"/>
      <c r="N673" s="63"/>
      <c r="O673" s="63"/>
      <c r="P673" s="63"/>
      <c r="Q673" s="63"/>
      <c r="R673" s="63"/>
      <c r="S673" s="63"/>
      <c r="T673" s="63"/>
      <c r="U673" s="63"/>
      <c r="V673" s="63"/>
      <c r="W673" s="401"/>
      <c r="X673" s="40"/>
      <c r="Y673" s="96"/>
      <c r="Z673" s="96"/>
      <c r="AA673" s="96"/>
      <c r="AB673" s="96"/>
      <c r="AC673" s="96"/>
      <c r="AD673" s="96"/>
      <c r="AE673" s="96"/>
      <c r="AF673" s="96"/>
      <c r="AG673" s="96"/>
      <c r="AH673" s="96"/>
      <c r="AI673" s="96"/>
      <c r="AJ673" s="96"/>
      <c r="AK673" s="96"/>
      <c r="AL673" s="96"/>
      <c r="AM673" s="96"/>
      <c r="AN673" s="96"/>
      <c r="AO673" s="96"/>
      <c r="AP673" s="96"/>
      <c r="AQ673" s="96"/>
      <c r="AR673" s="96"/>
      <c r="AS673" s="96"/>
      <c r="AT673" s="96"/>
      <c r="AU673" s="96"/>
      <c r="AV673" s="96"/>
      <c r="AW673" s="96"/>
      <c r="AX673" s="96"/>
      <c r="AY673" s="96"/>
      <c r="AZ673" s="96"/>
      <c r="BA673" s="96"/>
      <c r="BB673" s="96"/>
      <c r="BC673" s="96"/>
      <c r="BD673" s="96"/>
      <c r="BE673" s="96"/>
      <c r="BF673" s="96"/>
      <c r="BG673" s="96"/>
      <c r="BH673" s="96"/>
      <c r="BI673" s="96"/>
      <c r="BJ673" s="96"/>
      <c r="BK673" s="96"/>
      <c r="BL673" s="96"/>
      <c r="BM673" s="96"/>
      <c r="BN673" s="96"/>
      <c r="BO673" s="96"/>
      <c r="BP673" s="96"/>
      <c r="BQ673" s="96"/>
      <c r="BR673" s="96"/>
      <c r="BS673" s="96"/>
      <c r="BT673" s="96"/>
      <c r="BU673" s="96"/>
      <c r="BV673" s="96"/>
      <c r="BW673" s="96"/>
      <c r="BX673" s="96"/>
      <c r="BY673" s="96"/>
      <c r="BZ673" s="96"/>
      <c r="CA673" s="96"/>
      <c r="CB673" s="96"/>
      <c r="CC673" s="96"/>
      <c r="CD673" s="96"/>
      <c r="CE673" s="96"/>
      <c r="CF673" s="96"/>
      <c r="CG673" s="96"/>
      <c r="CH673" s="96"/>
      <c r="CI673" s="96"/>
      <c r="CJ673" s="96"/>
      <c r="CK673" s="96"/>
      <c r="CL673" s="96"/>
      <c r="CM673" s="96"/>
      <c r="CN673" s="96"/>
      <c r="CO673" s="96"/>
      <c r="CP673" s="96"/>
      <c r="CQ673" s="96"/>
      <c r="CR673" s="96"/>
      <c r="CS673" s="96"/>
      <c r="CT673" s="96"/>
      <c r="CU673" s="96"/>
      <c r="CV673" s="96"/>
      <c r="CW673" s="96"/>
      <c r="CX673" s="96"/>
      <c r="CY673" s="96"/>
      <c r="CZ673" s="96"/>
      <c r="DA673" s="96"/>
      <c r="DB673" s="96"/>
      <c r="DC673" s="96"/>
      <c r="DD673" s="96"/>
      <c r="DE673" s="96"/>
      <c r="DF673" s="96"/>
      <c r="DG673" s="96"/>
      <c r="DH673" s="96"/>
      <c r="DI673" s="96"/>
      <c r="DJ673" s="96"/>
      <c r="DK673" s="96"/>
      <c r="DL673" s="96"/>
      <c r="DM673" s="96"/>
      <c r="DN673" s="96"/>
      <c r="DO673" s="96"/>
      <c r="DP673" s="96"/>
      <c r="DQ673" s="96"/>
      <c r="DR673" s="96"/>
      <c r="DS673" s="96"/>
      <c r="DT673" s="96"/>
      <c r="DU673" s="96"/>
      <c r="DV673" s="96"/>
      <c r="DW673" s="96"/>
      <c r="DX673" s="96"/>
      <c r="DY673" s="96"/>
      <c r="DZ673" s="96"/>
      <c r="EA673" s="96"/>
      <c r="EB673" s="96"/>
      <c r="EC673" s="96"/>
      <c r="ED673" s="96"/>
      <c r="EE673" s="96"/>
      <c r="EF673" s="96"/>
      <c r="EG673" s="96"/>
      <c r="EH673" s="96"/>
      <c r="EI673" s="96"/>
      <c r="EJ673" s="96"/>
      <c r="EK673" s="96"/>
      <c r="EL673" s="96"/>
      <c r="EM673" s="96"/>
      <c r="EN673" s="96"/>
      <c r="EO673" s="96"/>
      <c r="EP673" s="96"/>
      <c r="EQ673" s="96"/>
      <c r="ER673" s="96"/>
      <c r="ES673" s="96"/>
      <c r="ET673" s="96"/>
      <c r="EU673" s="96"/>
      <c r="EV673" s="96"/>
      <c r="EW673" s="96"/>
      <c r="EX673" s="96"/>
      <c r="EY673" s="96"/>
      <c r="EZ673" s="96"/>
      <c r="FA673" s="96"/>
      <c r="FB673" s="96"/>
      <c r="FC673" s="96"/>
      <c r="FD673" s="96"/>
      <c r="FE673" s="96"/>
      <c r="FF673" s="96"/>
      <c r="FG673" s="96"/>
      <c r="FH673" s="96"/>
      <c r="FI673" s="96"/>
      <c r="FJ673" s="96"/>
      <c r="FK673" s="96"/>
      <c r="FL673" s="96"/>
      <c r="FM673" s="96"/>
      <c r="FN673" s="96"/>
      <c r="FO673" s="96"/>
      <c r="FP673" s="96"/>
      <c r="FQ673" s="96"/>
      <c r="FR673" s="96"/>
      <c r="FS673" s="96"/>
      <c r="FT673" s="96"/>
      <c r="FU673" s="96"/>
      <c r="FV673" s="96"/>
      <c r="FW673" s="96"/>
      <c r="FX673" s="96"/>
      <c r="FY673" s="96"/>
      <c r="FZ673" s="96"/>
      <c r="GA673" s="96"/>
      <c r="GB673" s="96"/>
      <c r="GC673" s="96"/>
      <c r="GD673" s="96"/>
      <c r="GE673" s="96"/>
      <c r="GF673" s="96"/>
      <c r="GG673" s="96"/>
      <c r="GH673" s="96"/>
      <c r="GI673" s="96"/>
      <c r="GJ673" s="96"/>
      <c r="GK673" s="96"/>
      <c r="GL673" s="96"/>
      <c r="GM673" s="96"/>
      <c r="GN673" s="96"/>
      <c r="GO673" s="96"/>
    </row>
    <row r="674" spans="1:197" ht="13.9" hidden="1" customHeight="1">
      <c r="A674" s="352"/>
      <c r="B674" s="509"/>
      <c r="C674" s="377"/>
      <c r="D674" s="377"/>
      <c r="E674" s="346"/>
      <c r="F674" s="380"/>
      <c r="G674" s="417"/>
      <c r="H674" s="88"/>
      <c r="I674" s="60" t="s">
        <v>70</v>
      </c>
      <c r="J674" s="85">
        <v>10000</v>
      </c>
      <c r="K674" s="63"/>
      <c r="L674" s="63"/>
      <c r="M674" s="84"/>
      <c r="N674" s="63"/>
      <c r="O674" s="63"/>
      <c r="P674" s="63"/>
      <c r="Q674" s="63"/>
      <c r="R674" s="63"/>
      <c r="S674" s="63"/>
      <c r="T674" s="63"/>
      <c r="U674" s="63"/>
      <c r="V674" s="63"/>
      <c r="W674" s="401"/>
      <c r="X674" s="141"/>
      <c r="Y674" s="96"/>
      <c r="Z674" s="96"/>
      <c r="AA674" s="96"/>
      <c r="AB674" s="96"/>
      <c r="AC674" s="96"/>
      <c r="AD674" s="96"/>
      <c r="AE674" s="96"/>
      <c r="AF674" s="96"/>
      <c r="AG674" s="96"/>
      <c r="AH674" s="96"/>
      <c r="AI674" s="96"/>
      <c r="AJ674" s="96"/>
      <c r="AK674" s="96"/>
      <c r="AL674" s="96"/>
      <c r="AM674" s="96"/>
      <c r="AN674" s="96"/>
      <c r="AO674" s="96"/>
      <c r="AP674" s="96"/>
      <c r="AQ674" s="96"/>
      <c r="AR674" s="96"/>
      <c r="AS674" s="96"/>
      <c r="AT674" s="96"/>
      <c r="AU674" s="96"/>
      <c r="AV674" s="96"/>
      <c r="AW674" s="96"/>
      <c r="AX674" s="96"/>
      <c r="AY674" s="96"/>
      <c r="AZ674" s="96"/>
      <c r="BA674" s="96"/>
      <c r="BB674" s="96"/>
      <c r="BC674" s="96"/>
      <c r="BD674" s="96"/>
      <c r="BE674" s="96"/>
      <c r="BF674" s="96"/>
      <c r="BG674" s="96"/>
      <c r="BH674" s="96"/>
      <c r="BI674" s="96"/>
      <c r="BJ674" s="96"/>
      <c r="BK674" s="96"/>
      <c r="BL674" s="96"/>
      <c r="BM674" s="96"/>
      <c r="BN674" s="96"/>
      <c r="BO674" s="96"/>
      <c r="BP674" s="96"/>
      <c r="BQ674" s="96"/>
      <c r="BR674" s="96"/>
      <c r="BS674" s="96"/>
      <c r="BT674" s="96"/>
      <c r="BU674" s="96"/>
      <c r="BV674" s="96"/>
      <c r="BW674" s="96"/>
      <c r="BX674" s="96"/>
      <c r="BY674" s="96"/>
      <c r="BZ674" s="96"/>
      <c r="CA674" s="96"/>
      <c r="CB674" s="96"/>
      <c r="CC674" s="96"/>
      <c r="CD674" s="96"/>
      <c r="CE674" s="96"/>
      <c r="CF674" s="96"/>
      <c r="CG674" s="96"/>
      <c r="CH674" s="96"/>
      <c r="CI674" s="96"/>
      <c r="CJ674" s="96"/>
      <c r="CK674" s="96"/>
      <c r="CL674" s="96"/>
      <c r="CM674" s="96"/>
      <c r="CN674" s="96"/>
      <c r="CO674" s="96"/>
      <c r="CP674" s="96"/>
      <c r="CQ674" s="96"/>
      <c r="CR674" s="96"/>
      <c r="CS674" s="96"/>
      <c r="CT674" s="96"/>
      <c r="CU674" s="96"/>
      <c r="CV674" s="96"/>
      <c r="CW674" s="96"/>
      <c r="CX674" s="96"/>
      <c r="CY674" s="96"/>
      <c r="CZ674" s="96"/>
      <c r="DA674" s="96"/>
      <c r="DB674" s="96"/>
      <c r="DC674" s="96"/>
      <c r="DD674" s="96"/>
      <c r="DE674" s="96"/>
      <c r="DF674" s="96"/>
      <c r="DG674" s="96"/>
      <c r="DH674" s="96"/>
      <c r="DI674" s="96"/>
      <c r="DJ674" s="96"/>
      <c r="DK674" s="96"/>
      <c r="DL674" s="96"/>
      <c r="DM674" s="96"/>
      <c r="DN674" s="96"/>
      <c r="DO674" s="96"/>
      <c r="DP674" s="96"/>
      <c r="DQ674" s="96"/>
      <c r="DR674" s="96"/>
      <c r="DS674" s="96"/>
      <c r="DT674" s="96"/>
      <c r="DU674" s="96"/>
      <c r="DV674" s="96"/>
      <c r="DW674" s="96"/>
      <c r="DX674" s="96"/>
      <c r="DY674" s="96"/>
      <c r="DZ674" s="96"/>
      <c r="EA674" s="96"/>
      <c r="EB674" s="96"/>
      <c r="EC674" s="96"/>
      <c r="ED674" s="96"/>
      <c r="EE674" s="96"/>
      <c r="EF674" s="96"/>
      <c r="EG674" s="96"/>
      <c r="EH674" s="96"/>
      <c r="EI674" s="96"/>
      <c r="EJ674" s="96"/>
      <c r="EK674" s="96"/>
      <c r="EL674" s="96"/>
      <c r="EM674" s="96"/>
      <c r="EN674" s="96"/>
      <c r="EO674" s="96"/>
      <c r="EP674" s="96"/>
      <c r="EQ674" s="96"/>
      <c r="ER674" s="96"/>
      <c r="ES674" s="96"/>
      <c r="ET674" s="96"/>
      <c r="EU674" s="96"/>
      <c r="EV674" s="96"/>
      <c r="EW674" s="96"/>
      <c r="EX674" s="96"/>
      <c r="EY674" s="96"/>
      <c r="EZ674" s="96"/>
      <c r="FA674" s="96"/>
      <c r="FB674" s="96"/>
      <c r="FC674" s="96"/>
      <c r="FD674" s="96"/>
      <c r="FE674" s="96"/>
      <c r="FF674" s="96"/>
      <c r="FG674" s="96"/>
      <c r="FH674" s="96"/>
      <c r="FI674" s="96"/>
      <c r="FJ674" s="96"/>
      <c r="FK674" s="96"/>
      <c r="FL674" s="96"/>
      <c r="FM674" s="96"/>
      <c r="FN674" s="96"/>
      <c r="FO674" s="96"/>
      <c r="FP674" s="96"/>
      <c r="FQ674" s="96"/>
      <c r="FR674" s="96"/>
      <c r="FS674" s="96"/>
      <c r="FT674" s="96"/>
      <c r="FU674" s="96"/>
      <c r="FV674" s="96"/>
      <c r="FW674" s="96"/>
      <c r="FX674" s="96"/>
      <c r="FY674" s="96"/>
      <c r="FZ674" s="96"/>
      <c r="GA674" s="96"/>
      <c r="GB674" s="96"/>
      <c r="GC674" s="96"/>
      <c r="GD674" s="96"/>
      <c r="GE674" s="96"/>
      <c r="GF674" s="96"/>
      <c r="GG674" s="96"/>
      <c r="GH674" s="96"/>
      <c r="GI674" s="96"/>
      <c r="GJ674" s="96"/>
      <c r="GK674" s="96"/>
      <c r="GL674" s="96"/>
      <c r="GM674" s="96"/>
      <c r="GN674" s="96"/>
      <c r="GO674" s="96"/>
    </row>
    <row r="675" spans="1:197" ht="12.75" hidden="1" customHeight="1">
      <c r="A675" s="353"/>
      <c r="B675" s="510"/>
      <c r="C675" s="378"/>
      <c r="D675" s="378"/>
      <c r="E675" s="346"/>
      <c r="F675" s="381"/>
      <c r="G675" s="418"/>
      <c r="H675" s="88"/>
      <c r="I675" s="64" t="s">
        <v>26</v>
      </c>
      <c r="J675" s="65">
        <f t="shared" ref="J675:V675" si="178">SUM(J671:J674)</f>
        <v>40000</v>
      </c>
      <c r="K675" s="65">
        <f t="shared" si="178"/>
        <v>0</v>
      </c>
      <c r="L675" s="65">
        <f t="shared" si="178"/>
        <v>0</v>
      </c>
      <c r="M675" s="65">
        <f t="shared" si="178"/>
        <v>0</v>
      </c>
      <c r="N675" s="65">
        <f>SUM(N671:N674)</f>
        <v>0</v>
      </c>
      <c r="O675" s="65">
        <f t="shared" si="178"/>
        <v>0</v>
      </c>
      <c r="P675" s="65">
        <f>SUM(P671:P674)</f>
        <v>0</v>
      </c>
      <c r="Q675" s="65">
        <f t="shared" si="178"/>
        <v>0</v>
      </c>
      <c r="R675" s="65">
        <f t="shared" si="178"/>
        <v>0</v>
      </c>
      <c r="S675" s="65">
        <f t="shared" si="178"/>
        <v>0</v>
      </c>
      <c r="T675" s="65">
        <f t="shared" si="178"/>
        <v>0</v>
      </c>
      <c r="U675" s="65">
        <f t="shared" si="178"/>
        <v>0</v>
      </c>
      <c r="V675" s="65">
        <f t="shared" si="178"/>
        <v>0</v>
      </c>
      <c r="W675" s="401"/>
      <c r="X675" s="141"/>
      <c r="Y675" s="96"/>
      <c r="Z675" s="96"/>
      <c r="AA675" s="96"/>
      <c r="AB675" s="96"/>
      <c r="AC675" s="96"/>
      <c r="AD675" s="96"/>
      <c r="AE675" s="96"/>
      <c r="AF675" s="96"/>
      <c r="AG675" s="96"/>
      <c r="AH675" s="96"/>
      <c r="AI675" s="96"/>
      <c r="AJ675" s="96"/>
      <c r="AK675" s="96"/>
      <c r="AL675" s="96"/>
      <c r="AM675" s="96"/>
      <c r="AN675" s="96"/>
      <c r="AO675" s="96"/>
      <c r="AP675" s="96"/>
      <c r="AQ675" s="96"/>
      <c r="AR675" s="96"/>
      <c r="AS675" s="96"/>
      <c r="AT675" s="96"/>
      <c r="AU675" s="96"/>
      <c r="AV675" s="96"/>
      <c r="AW675" s="96"/>
      <c r="AX675" s="96"/>
      <c r="AY675" s="96"/>
      <c r="AZ675" s="96"/>
      <c r="BA675" s="96"/>
      <c r="BB675" s="96"/>
      <c r="BC675" s="96"/>
      <c r="BD675" s="96"/>
      <c r="BE675" s="96"/>
      <c r="BF675" s="96"/>
      <c r="BG675" s="96"/>
      <c r="BH675" s="96"/>
      <c r="BI675" s="96"/>
      <c r="BJ675" s="96"/>
      <c r="BK675" s="96"/>
      <c r="BL675" s="96"/>
      <c r="BM675" s="96"/>
      <c r="BN675" s="96"/>
      <c r="BO675" s="96"/>
      <c r="BP675" s="96"/>
      <c r="BQ675" s="96"/>
      <c r="BR675" s="96"/>
      <c r="BS675" s="96"/>
      <c r="BT675" s="96"/>
      <c r="BU675" s="96"/>
      <c r="BV675" s="96"/>
      <c r="BW675" s="96"/>
      <c r="BX675" s="96"/>
      <c r="BY675" s="96"/>
      <c r="BZ675" s="96"/>
      <c r="CA675" s="96"/>
      <c r="CB675" s="96"/>
      <c r="CC675" s="96"/>
      <c r="CD675" s="96"/>
      <c r="CE675" s="96"/>
      <c r="CF675" s="96"/>
      <c r="CG675" s="96"/>
      <c r="CH675" s="96"/>
      <c r="CI675" s="96"/>
      <c r="CJ675" s="96"/>
      <c r="CK675" s="96"/>
      <c r="CL675" s="96"/>
      <c r="CM675" s="96"/>
      <c r="CN675" s="96"/>
      <c r="CO675" s="96"/>
      <c r="CP675" s="96"/>
      <c r="CQ675" s="96"/>
      <c r="CR675" s="96"/>
      <c r="CS675" s="96"/>
      <c r="CT675" s="96"/>
      <c r="CU675" s="96"/>
      <c r="CV675" s="96"/>
      <c r="CW675" s="96"/>
      <c r="CX675" s="96"/>
      <c r="CY675" s="96"/>
      <c r="CZ675" s="96"/>
      <c r="DA675" s="96"/>
      <c r="DB675" s="96"/>
      <c r="DC675" s="96"/>
      <c r="DD675" s="96"/>
      <c r="DE675" s="96"/>
      <c r="DF675" s="96"/>
      <c r="DG675" s="96"/>
      <c r="DH675" s="96"/>
      <c r="DI675" s="96"/>
      <c r="DJ675" s="96"/>
      <c r="DK675" s="96"/>
      <c r="DL675" s="96"/>
      <c r="DM675" s="96"/>
      <c r="DN675" s="96"/>
      <c r="DO675" s="96"/>
      <c r="DP675" s="96"/>
      <c r="DQ675" s="96"/>
      <c r="DR675" s="96"/>
      <c r="DS675" s="96"/>
      <c r="DT675" s="96"/>
      <c r="DU675" s="96"/>
      <c r="DV675" s="96"/>
      <c r="DW675" s="96"/>
      <c r="DX675" s="96"/>
      <c r="DY675" s="96"/>
      <c r="DZ675" s="96"/>
      <c r="EA675" s="96"/>
      <c r="EB675" s="96"/>
      <c r="EC675" s="96"/>
      <c r="ED675" s="96"/>
      <c r="EE675" s="96"/>
      <c r="EF675" s="96"/>
      <c r="EG675" s="96"/>
      <c r="EH675" s="96"/>
      <c r="EI675" s="96"/>
      <c r="EJ675" s="96"/>
      <c r="EK675" s="96"/>
      <c r="EL675" s="96"/>
      <c r="EM675" s="96"/>
      <c r="EN675" s="96"/>
      <c r="EO675" s="96"/>
      <c r="EP675" s="96"/>
      <c r="EQ675" s="96"/>
      <c r="ER675" s="96"/>
      <c r="ES675" s="96"/>
      <c r="ET675" s="96"/>
      <c r="EU675" s="96"/>
      <c r="EV675" s="96"/>
      <c r="EW675" s="96"/>
      <c r="EX675" s="96"/>
      <c r="EY675" s="96"/>
      <c r="EZ675" s="96"/>
      <c r="FA675" s="96"/>
      <c r="FB675" s="96"/>
      <c r="FC675" s="96"/>
      <c r="FD675" s="96"/>
      <c r="FE675" s="96"/>
      <c r="FF675" s="96"/>
      <c r="FG675" s="96"/>
      <c r="FH675" s="96"/>
      <c r="FI675" s="96"/>
      <c r="FJ675" s="96"/>
      <c r="FK675" s="96"/>
      <c r="FL675" s="96"/>
      <c r="FM675" s="96"/>
      <c r="FN675" s="96"/>
      <c r="FO675" s="96"/>
      <c r="FP675" s="96"/>
      <c r="FQ675" s="96"/>
      <c r="FR675" s="96"/>
      <c r="FS675" s="96"/>
      <c r="FT675" s="96"/>
      <c r="FU675" s="96"/>
      <c r="FV675" s="96"/>
      <c r="FW675" s="96"/>
      <c r="FX675" s="96"/>
      <c r="FY675" s="96"/>
      <c r="FZ675" s="96"/>
      <c r="GA675" s="96"/>
      <c r="GB675" s="96"/>
      <c r="GC675" s="96"/>
      <c r="GD675" s="96"/>
      <c r="GE675" s="96"/>
      <c r="GF675" s="96"/>
      <c r="GG675" s="96"/>
      <c r="GH675" s="96"/>
      <c r="GI675" s="96"/>
      <c r="GJ675" s="96"/>
      <c r="GK675" s="96"/>
      <c r="GL675" s="96"/>
      <c r="GM675" s="96"/>
      <c r="GN675" s="96"/>
      <c r="GO675" s="96"/>
    </row>
    <row r="676" spans="1:197" ht="12" hidden="1" customHeight="1">
      <c r="A676" s="339">
        <v>52</v>
      </c>
      <c r="B676" s="423" t="s">
        <v>141</v>
      </c>
      <c r="C676" s="373">
        <v>2014</v>
      </c>
      <c r="D676" s="373">
        <v>2025</v>
      </c>
      <c r="E676" s="346" t="s">
        <v>251</v>
      </c>
      <c r="F676" s="374"/>
      <c r="G676" s="412">
        <v>90095</v>
      </c>
      <c r="H676" s="86"/>
      <c r="I676" s="58" t="s">
        <v>28</v>
      </c>
      <c r="J676" s="87">
        <v>219943</v>
      </c>
      <c r="K676" s="87">
        <v>30000</v>
      </c>
      <c r="L676" s="77"/>
      <c r="M676" s="286"/>
      <c r="N676" s="63"/>
      <c r="O676" s="63"/>
      <c r="P676" s="63"/>
      <c r="Q676" s="63"/>
      <c r="R676" s="63"/>
      <c r="S676" s="63"/>
      <c r="T676" s="63"/>
      <c r="U676" s="63"/>
      <c r="V676" s="63"/>
      <c r="W676" s="401">
        <f>SUM(L680:V680)</f>
        <v>0</v>
      </c>
      <c r="X676" s="141"/>
      <c r="Y676" s="96"/>
      <c r="Z676" s="96"/>
      <c r="AA676" s="96"/>
      <c r="AB676" s="96"/>
      <c r="AC676" s="96"/>
      <c r="AD676" s="96"/>
      <c r="AE676" s="96"/>
      <c r="AF676" s="96"/>
      <c r="AG676" s="96"/>
      <c r="AH676" s="96"/>
      <c r="AI676" s="96"/>
      <c r="AJ676" s="96"/>
      <c r="AK676" s="96"/>
      <c r="AL676" s="96"/>
      <c r="AM676" s="96"/>
      <c r="AN676" s="96"/>
      <c r="AO676" s="96"/>
      <c r="AP676" s="96"/>
      <c r="AQ676" s="96"/>
      <c r="AR676" s="96"/>
      <c r="AS676" s="96"/>
      <c r="AT676" s="96"/>
      <c r="AU676" s="96"/>
      <c r="AV676" s="96"/>
      <c r="AW676" s="96"/>
      <c r="AX676" s="96"/>
      <c r="AY676" s="96"/>
      <c r="AZ676" s="96"/>
      <c r="BA676" s="96"/>
      <c r="BB676" s="96"/>
      <c r="BC676" s="96"/>
      <c r="BD676" s="96"/>
      <c r="BE676" s="96"/>
      <c r="BF676" s="96"/>
      <c r="BG676" s="96"/>
      <c r="BH676" s="96"/>
      <c r="BI676" s="96"/>
      <c r="BJ676" s="96"/>
      <c r="BK676" s="96"/>
      <c r="BL676" s="96"/>
      <c r="BM676" s="96"/>
      <c r="BN676" s="96"/>
      <c r="BO676" s="96"/>
      <c r="BP676" s="96"/>
      <c r="BQ676" s="96"/>
      <c r="BR676" s="96"/>
      <c r="BS676" s="96"/>
      <c r="BT676" s="96"/>
      <c r="BU676" s="96"/>
      <c r="BV676" s="96"/>
      <c r="BW676" s="96"/>
      <c r="BX676" s="96"/>
      <c r="BY676" s="96"/>
      <c r="BZ676" s="96"/>
      <c r="CA676" s="96"/>
      <c r="CB676" s="96"/>
      <c r="CC676" s="96"/>
      <c r="CD676" s="96"/>
      <c r="CE676" s="96"/>
      <c r="CF676" s="96"/>
      <c r="CG676" s="96"/>
      <c r="CH676" s="96"/>
      <c r="CI676" s="96"/>
      <c r="CJ676" s="96"/>
      <c r="CK676" s="96"/>
      <c r="CL676" s="96"/>
      <c r="CM676" s="96"/>
      <c r="CN676" s="96"/>
      <c r="CO676" s="96"/>
      <c r="CP676" s="96"/>
      <c r="CQ676" s="96"/>
      <c r="CR676" s="96"/>
      <c r="CS676" s="96"/>
      <c r="CT676" s="96"/>
      <c r="CU676" s="96"/>
      <c r="CV676" s="96"/>
      <c r="CW676" s="96"/>
      <c r="CX676" s="96"/>
      <c r="CY676" s="96"/>
      <c r="CZ676" s="96"/>
      <c r="DA676" s="96"/>
      <c r="DB676" s="96"/>
      <c r="DC676" s="96"/>
      <c r="DD676" s="96"/>
      <c r="DE676" s="96"/>
      <c r="DF676" s="96"/>
      <c r="DG676" s="96"/>
      <c r="DH676" s="96"/>
      <c r="DI676" s="96"/>
      <c r="DJ676" s="96"/>
      <c r="DK676" s="96"/>
      <c r="DL676" s="96"/>
      <c r="DM676" s="96"/>
      <c r="DN676" s="96"/>
      <c r="DO676" s="96"/>
      <c r="DP676" s="96"/>
      <c r="DQ676" s="96"/>
      <c r="DR676" s="96"/>
      <c r="DS676" s="96"/>
      <c r="DT676" s="96"/>
      <c r="DU676" s="96"/>
      <c r="DV676" s="96"/>
      <c r="DW676" s="96"/>
      <c r="DX676" s="96"/>
      <c r="DY676" s="96"/>
      <c r="DZ676" s="96"/>
      <c r="EA676" s="96"/>
      <c r="EB676" s="96"/>
      <c r="EC676" s="96"/>
      <c r="ED676" s="96"/>
      <c r="EE676" s="96"/>
      <c r="EF676" s="96"/>
      <c r="EG676" s="96"/>
      <c r="EH676" s="96"/>
      <c r="EI676" s="96"/>
      <c r="EJ676" s="96"/>
      <c r="EK676" s="96"/>
      <c r="EL676" s="96"/>
      <c r="EM676" s="96"/>
      <c r="EN676" s="96"/>
      <c r="EO676" s="96"/>
      <c r="EP676" s="96"/>
      <c r="EQ676" s="96"/>
      <c r="ER676" s="96"/>
      <c r="ES676" s="96"/>
      <c r="ET676" s="96"/>
      <c r="EU676" s="96"/>
      <c r="EV676" s="96"/>
      <c r="EW676" s="96"/>
      <c r="EX676" s="96"/>
      <c r="EY676" s="96"/>
      <c r="EZ676" s="96"/>
      <c r="FA676" s="96"/>
      <c r="FB676" s="96"/>
      <c r="FC676" s="96"/>
      <c r="FD676" s="96"/>
      <c r="FE676" s="96"/>
      <c r="FF676" s="96"/>
      <c r="FG676" s="96"/>
      <c r="FH676" s="96"/>
      <c r="FI676" s="96"/>
      <c r="FJ676" s="96"/>
      <c r="FK676" s="96"/>
      <c r="FL676" s="96"/>
      <c r="FM676" s="96"/>
      <c r="FN676" s="96"/>
      <c r="FO676" s="96"/>
      <c r="FP676" s="96"/>
      <c r="FQ676" s="96"/>
      <c r="FR676" s="96"/>
      <c r="FS676" s="96"/>
      <c r="FT676" s="96"/>
      <c r="FU676" s="96"/>
      <c r="FV676" s="96"/>
      <c r="FW676" s="96"/>
      <c r="FX676" s="96"/>
      <c r="FY676" s="96"/>
      <c r="FZ676" s="96"/>
      <c r="GA676" s="96"/>
      <c r="GB676" s="96"/>
      <c r="GC676" s="96"/>
      <c r="GD676" s="96"/>
      <c r="GE676" s="96"/>
      <c r="GF676" s="96"/>
      <c r="GG676" s="96"/>
      <c r="GH676" s="96"/>
      <c r="GI676" s="96"/>
      <c r="GJ676" s="96"/>
      <c r="GK676" s="96"/>
      <c r="GL676" s="96"/>
      <c r="GM676" s="96"/>
      <c r="GN676" s="96"/>
      <c r="GO676" s="96"/>
    </row>
    <row r="677" spans="1:197" ht="12" hidden="1" customHeight="1">
      <c r="A677" s="339"/>
      <c r="B677" s="423"/>
      <c r="C677" s="373"/>
      <c r="D677" s="373"/>
      <c r="E677" s="346"/>
      <c r="F677" s="374"/>
      <c r="G677" s="412"/>
      <c r="H677" s="86"/>
      <c r="I677" s="67" t="s">
        <v>28</v>
      </c>
      <c r="J677" s="62"/>
      <c r="K677" s="85"/>
      <c r="L677" s="85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401"/>
      <c r="X677" s="141"/>
      <c r="Y677" s="96"/>
      <c r="Z677" s="96"/>
      <c r="AA677" s="96"/>
      <c r="AB677" s="96"/>
      <c r="AC677" s="96"/>
      <c r="AD677" s="96"/>
      <c r="AE677" s="96"/>
      <c r="AF677" s="96"/>
      <c r="AG677" s="96"/>
      <c r="AH677" s="96"/>
      <c r="AI677" s="96"/>
      <c r="AJ677" s="96"/>
      <c r="AK677" s="96"/>
      <c r="AL677" s="96"/>
      <c r="AM677" s="96"/>
      <c r="AN677" s="96"/>
      <c r="AO677" s="96"/>
      <c r="AP677" s="96"/>
      <c r="AQ677" s="96"/>
      <c r="AR677" s="96"/>
      <c r="AS677" s="96"/>
      <c r="AT677" s="96"/>
      <c r="AU677" s="96"/>
      <c r="AV677" s="96"/>
      <c r="AW677" s="96"/>
      <c r="AX677" s="96"/>
      <c r="AY677" s="96"/>
      <c r="AZ677" s="96"/>
      <c r="BA677" s="96"/>
      <c r="BB677" s="96"/>
      <c r="BC677" s="96"/>
      <c r="BD677" s="96"/>
      <c r="BE677" s="96"/>
      <c r="BF677" s="96"/>
      <c r="BG677" s="96"/>
      <c r="BH677" s="96"/>
      <c r="BI677" s="96"/>
      <c r="BJ677" s="96"/>
      <c r="BK677" s="96"/>
      <c r="BL677" s="96"/>
      <c r="BM677" s="96"/>
      <c r="BN677" s="96"/>
      <c r="BO677" s="96"/>
      <c r="BP677" s="96"/>
      <c r="BQ677" s="96"/>
      <c r="BR677" s="96"/>
      <c r="BS677" s="96"/>
      <c r="BT677" s="96"/>
      <c r="BU677" s="96"/>
      <c r="BV677" s="96"/>
      <c r="BW677" s="96"/>
      <c r="BX677" s="96"/>
      <c r="BY677" s="96"/>
      <c r="BZ677" s="96"/>
      <c r="CA677" s="96"/>
      <c r="CB677" s="96"/>
      <c r="CC677" s="96"/>
      <c r="CD677" s="96"/>
      <c r="CE677" s="96"/>
      <c r="CF677" s="96"/>
      <c r="CG677" s="96"/>
      <c r="CH677" s="96"/>
      <c r="CI677" s="96"/>
      <c r="CJ677" s="96"/>
      <c r="CK677" s="96"/>
      <c r="CL677" s="96"/>
      <c r="CM677" s="96"/>
      <c r="CN677" s="96"/>
      <c r="CO677" s="96"/>
      <c r="CP677" s="96"/>
      <c r="CQ677" s="96"/>
      <c r="CR677" s="96"/>
      <c r="CS677" s="96"/>
      <c r="CT677" s="96"/>
      <c r="CU677" s="96"/>
      <c r="CV677" s="96"/>
      <c r="CW677" s="96"/>
      <c r="CX677" s="96"/>
      <c r="CY677" s="96"/>
      <c r="CZ677" s="96"/>
      <c r="DA677" s="96"/>
      <c r="DB677" s="96"/>
      <c r="DC677" s="96"/>
      <c r="DD677" s="96"/>
      <c r="DE677" s="96"/>
      <c r="DF677" s="96"/>
      <c r="DG677" s="96"/>
      <c r="DH677" s="96"/>
      <c r="DI677" s="96"/>
      <c r="DJ677" s="96"/>
      <c r="DK677" s="96"/>
      <c r="DL677" s="96"/>
      <c r="DM677" s="96"/>
      <c r="DN677" s="96"/>
      <c r="DO677" s="96"/>
      <c r="DP677" s="96"/>
      <c r="DQ677" s="96"/>
      <c r="DR677" s="96"/>
      <c r="DS677" s="96"/>
      <c r="DT677" s="96"/>
      <c r="DU677" s="96"/>
      <c r="DV677" s="96"/>
      <c r="DW677" s="96"/>
      <c r="DX677" s="96"/>
      <c r="DY677" s="96"/>
      <c r="DZ677" s="96"/>
      <c r="EA677" s="96"/>
      <c r="EB677" s="96"/>
      <c r="EC677" s="96"/>
      <c r="ED677" s="96"/>
      <c r="EE677" s="96"/>
      <c r="EF677" s="96"/>
      <c r="EG677" s="96"/>
      <c r="EH677" s="96"/>
      <c r="EI677" s="96"/>
      <c r="EJ677" s="96"/>
      <c r="EK677" s="96"/>
      <c r="EL677" s="96"/>
      <c r="EM677" s="96"/>
      <c r="EN677" s="96"/>
      <c r="EO677" s="96"/>
      <c r="EP677" s="96"/>
      <c r="EQ677" s="96"/>
      <c r="ER677" s="96"/>
      <c r="ES677" s="96"/>
      <c r="ET677" s="96"/>
      <c r="EU677" s="96"/>
      <c r="EV677" s="96"/>
      <c r="EW677" s="96"/>
      <c r="EX677" s="96"/>
      <c r="EY677" s="96"/>
      <c r="EZ677" s="96"/>
      <c r="FA677" s="96"/>
      <c r="FB677" s="96"/>
      <c r="FC677" s="96"/>
      <c r="FD677" s="96"/>
      <c r="FE677" s="96"/>
      <c r="FF677" s="96"/>
      <c r="FG677" s="96"/>
      <c r="FH677" s="96"/>
      <c r="FI677" s="96"/>
      <c r="FJ677" s="96"/>
      <c r="FK677" s="96"/>
      <c r="FL677" s="96"/>
      <c r="FM677" s="96"/>
      <c r="FN677" s="96"/>
      <c r="FO677" s="96"/>
      <c r="FP677" s="96"/>
      <c r="FQ677" s="96"/>
      <c r="FR677" s="96"/>
      <c r="FS677" s="96"/>
      <c r="FT677" s="96"/>
      <c r="FU677" s="96"/>
      <c r="FV677" s="96"/>
      <c r="FW677" s="96"/>
      <c r="FX677" s="96"/>
      <c r="FY677" s="96"/>
      <c r="FZ677" s="96"/>
      <c r="GA677" s="96"/>
      <c r="GB677" s="96"/>
      <c r="GC677" s="96"/>
      <c r="GD677" s="96"/>
      <c r="GE677" s="96"/>
      <c r="GF677" s="96"/>
      <c r="GG677" s="96"/>
      <c r="GH677" s="96"/>
      <c r="GI677" s="96"/>
      <c r="GJ677" s="96"/>
      <c r="GK677" s="96"/>
      <c r="GL677" s="96"/>
      <c r="GM677" s="96"/>
      <c r="GN677" s="96"/>
      <c r="GO677" s="96"/>
    </row>
    <row r="678" spans="1:197" ht="12" hidden="1" customHeight="1">
      <c r="A678" s="339"/>
      <c r="B678" s="423"/>
      <c r="C678" s="373"/>
      <c r="D678" s="373"/>
      <c r="E678" s="346"/>
      <c r="F678" s="374"/>
      <c r="G678" s="412"/>
      <c r="H678" s="88"/>
      <c r="I678" s="209" t="s">
        <v>31</v>
      </c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401"/>
      <c r="X678" s="141"/>
      <c r="Y678" s="96"/>
      <c r="Z678" s="96"/>
      <c r="AA678" s="96"/>
      <c r="AB678" s="96"/>
      <c r="AC678" s="96"/>
      <c r="AD678" s="96"/>
      <c r="AE678" s="96"/>
      <c r="AF678" s="96"/>
      <c r="AG678" s="96"/>
      <c r="AH678" s="96"/>
      <c r="AI678" s="96"/>
      <c r="AJ678" s="96"/>
      <c r="AK678" s="96"/>
      <c r="AL678" s="96"/>
      <c r="AM678" s="96"/>
      <c r="AN678" s="96"/>
      <c r="AO678" s="96"/>
      <c r="AP678" s="96"/>
      <c r="AQ678" s="96"/>
      <c r="AR678" s="96"/>
      <c r="AS678" s="96"/>
      <c r="AT678" s="96"/>
      <c r="AU678" s="96"/>
      <c r="AV678" s="96"/>
      <c r="AW678" s="96"/>
      <c r="AX678" s="96"/>
      <c r="AY678" s="96"/>
      <c r="AZ678" s="96"/>
      <c r="BA678" s="96"/>
      <c r="BB678" s="96"/>
      <c r="BC678" s="96"/>
      <c r="BD678" s="96"/>
      <c r="BE678" s="96"/>
      <c r="BF678" s="96"/>
      <c r="BG678" s="96"/>
      <c r="BH678" s="96"/>
      <c r="BI678" s="96"/>
      <c r="BJ678" s="96"/>
      <c r="BK678" s="96"/>
      <c r="BL678" s="96"/>
      <c r="BM678" s="96"/>
      <c r="BN678" s="96"/>
      <c r="BO678" s="96"/>
      <c r="BP678" s="96"/>
      <c r="BQ678" s="96"/>
      <c r="BR678" s="96"/>
      <c r="BS678" s="96"/>
      <c r="BT678" s="96"/>
      <c r="BU678" s="96"/>
      <c r="BV678" s="96"/>
      <c r="BW678" s="96"/>
      <c r="BX678" s="96"/>
      <c r="BY678" s="96"/>
      <c r="BZ678" s="96"/>
      <c r="CA678" s="96"/>
      <c r="CB678" s="96"/>
      <c r="CC678" s="96"/>
      <c r="CD678" s="96"/>
      <c r="CE678" s="96"/>
      <c r="CF678" s="96"/>
      <c r="CG678" s="96"/>
      <c r="CH678" s="96"/>
      <c r="CI678" s="96"/>
      <c r="CJ678" s="96"/>
      <c r="CK678" s="96"/>
      <c r="CL678" s="96"/>
      <c r="CM678" s="96"/>
      <c r="CN678" s="96"/>
      <c r="CO678" s="96"/>
      <c r="CP678" s="96"/>
      <c r="CQ678" s="96"/>
      <c r="CR678" s="96"/>
      <c r="CS678" s="96"/>
      <c r="CT678" s="96"/>
      <c r="CU678" s="96"/>
      <c r="CV678" s="96"/>
      <c r="CW678" s="96"/>
      <c r="CX678" s="96"/>
      <c r="CY678" s="96"/>
      <c r="CZ678" s="96"/>
      <c r="DA678" s="96"/>
      <c r="DB678" s="96"/>
      <c r="DC678" s="96"/>
      <c r="DD678" s="96"/>
      <c r="DE678" s="96"/>
      <c r="DF678" s="96"/>
      <c r="DG678" s="96"/>
      <c r="DH678" s="96"/>
      <c r="DI678" s="96"/>
      <c r="DJ678" s="96"/>
      <c r="DK678" s="96"/>
      <c r="DL678" s="96"/>
      <c r="DM678" s="96"/>
      <c r="DN678" s="96"/>
      <c r="DO678" s="96"/>
      <c r="DP678" s="96"/>
      <c r="DQ678" s="96"/>
      <c r="DR678" s="96"/>
      <c r="DS678" s="96"/>
      <c r="DT678" s="96"/>
      <c r="DU678" s="96"/>
      <c r="DV678" s="96"/>
      <c r="DW678" s="96"/>
      <c r="DX678" s="96"/>
      <c r="DY678" s="96"/>
      <c r="DZ678" s="96"/>
      <c r="EA678" s="96"/>
      <c r="EB678" s="96"/>
      <c r="EC678" s="96"/>
      <c r="ED678" s="96"/>
      <c r="EE678" s="96"/>
      <c r="EF678" s="96"/>
      <c r="EG678" s="96"/>
      <c r="EH678" s="96"/>
      <c r="EI678" s="96"/>
      <c r="EJ678" s="96"/>
      <c r="EK678" s="96"/>
      <c r="EL678" s="96"/>
      <c r="EM678" s="96"/>
      <c r="EN678" s="96"/>
      <c r="EO678" s="96"/>
      <c r="EP678" s="96"/>
      <c r="EQ678" s="96"/>
      <c r="ER678" s="96"/>
      <c r="ES678" s="96"/>
      <c r="ET678" s="96"/>
      <c r="EU678" s="96"/>
      <c r="EV678" s="96"/>
      <c r="EW678" s="96"/>
      <c r="EX678" s="96"/>
      <c r="EY678" s="96"/>
      <c r="EZ678" s="96"/>
      <c r="FA678" s="96"/>
      <c r="FB678" s="96"/>
      <c r="FC678" s="96"/>
      <c r="FD678" s="96"/>
      <c r="FE678" s="96"/>
      <c r="FF678" s="96"/>
      <c r="FG678" s="96"/>
      <c r="FH678" s="96"/>
      <c r="FI678" s="96"/>
      <c r="FJ678" s="96"/>
      <c r="FK678" s="96"/>
      <c r="FL678" s="96"/>
      <c r="FM678" s="96"/>
      <c r="FN678" s="96"/>
      <c r="FO678" s="96"/>
      <c r="FP678" s="96"/>
      <c r="FQ678" s="96"/>
      <c r="FR678" s="96"/>
      <c r="FS678" s="96"/>
      <c r="FT678" s="96"/>
      <c r="FU678" s="96"/>
      <c r="FV678" s="96"/>
      <c r="FW678" s="96"/>
      <c r="FX678" s="96"/>
      <c r="FY678" s="96"/>
      <c r="FZ678" s="96"/>
      <c r="GA678" s="96"/>
      <c r="GB678" s="96"/>
      <c r="GC678" s="96"/>
      <c r="GD678" s="96"/>
      <c r="GE678" s="96"/>
      <c r="GF678" s="96"/>
      <c r="GG678" s="96"/>
      <c r="GH678" s="96"/>
      <c r="GI678" s="96"/>
      <c r="GJ678" s="96"/>
      <c r="GK678" s="96"/>
      <c r="GL678" s="96"/>
      <c r="GM678" s="96"/>
      <c r="GN678" s="96"/>
      <c r="GO678" s="96"/>
    </row>
    <row r="679" spans="1:197" ht="12" hidden="1" customHeight="1">
      <c r="A679" s="339"/>
      <c r="B679" s="423"/>
      <c r="C679" s="373"/>
      <c r="D679" s="373"/>
      <c r="E679" s="346"/>
      <c r="F679" s="374"/>
      <c r="G679" s="412"/>
      <c r="H679" s="89">
        <v>6050</v>
      </c>
      <c r="I679" s="61" t="s">
        <v>70</v>
      </c>
      <c r="J679" s="62">
        <v>12737</v>
      </c>
      <c r="K679" s="63">
        <v>15851</v>
      </c>
      <c r="L679" s="85"/>
      <c r="M679" s="84"/>
      <c r="N679" s="63"/>
      <c r="O679" s="63"/>
      <c r="P679" s="63"/>
      <c r="Q679" s="63"/>
      <c r="R679" s="63"/>
      <c r="S679" s="63"/>
      <c r="T679" s="63"/>
      <c r="U679" s="63"/>
      <c r="V679" s="63"/>
      <c r="W679" s="401"/>
      <c r="X679" s="141"/>
      <c r="Y679" s="96"/>
      <c r="Z679" s="96"/>
      <c r="AA679" s="96"/>
      <c r="AB679" s="96"/>
      <c r="AC679" s="96"/>
      <c r="AD679" s="96"/>
      <c r="AE679" s="96"/>
      <c r="AF679" s="96"/>
      <c r="AG679" s="96"/>
      <c r="AH679" s="96"/>
      <c r="AI679" s="96"/>
      <c r="AJ679" s="96"/>
      <c r="AK679" s="96"/>
      <c r="AL679" s="96"/>
      <c r="AM679" s="96"/>
      <c r="AN679" s="96"/>
      <c r="AO679" s="96"/>
      <c r="AP679" s="96"/>
      <c r="AQ679" s="96"/>
      <c r="AR679" s="96"/>
      <c r="AS679" s="96"/>
      <c r="AT679" s="96"/>
      <c r="AU679" s="96"/>
      <c r="AV679" s="96"/>
      <c r="AW679" s="96"/>
      <c r="AX679" s="96"/>
      <c r="AY679" s="96"/>
      <c r="AZ679" s="96"/>
      <c r="BA679" s="96"/>
      <c r="BB679" s="96"/>
      <c r="BC679" s="96"/>
      <c r="BD679" s="96"/>
      <c r="BE679" s="96"/>
      <c r="BF679" s="96"/>
      <c r="BG679" s="96"/>
      <c r="BH679" s="96"/>
      <c r="BI679" s="96"/>
      <c r="BJ679" s="96"/>
      <c r="BK679" s="96"/>
      <c r="BL679" s="96"/>
      <c r="BM679" s="96"/>
      <c r="BN679" s="96"/>
      <c r="BO679" s="96"/>
      <c r="BP679" s="96"/>
      <c r="BQ679" s="96"/>
      <c r="BR679" s="96"/>
      <c r="BS679" s="96"/>
      <c r="BT679" s="96"/>
      <c r="BU679" s="96"/>
      <c r="BV679" s="96"/>
      <c r="BW679" s="96"/>
      <c r="BX679" s="96"/>
      <c r="BY679" s="96"/>
      <c r="BZ679" s="96"/>
      <c r="CA679" s="96"/>
      <c r="CB679" s="96"/>
      <c r="CC679" s="96"/>
      <c r="CD679" s="96"/>
      <c r="CE679" s="96"/>
      <c r="CF679" s="96"/>
      <c r="CG679" s="96"/>
      <c r="CH679" s="96"/>
      <c r="CI679" s="96"/>
      <c r="CJ679" s="96"/>
      <c r="CK679" s="96"/>
      <c r="CL679" s="96"/>
      <c r="CM679" s="96"/>
      <c r="CN679" s="96"/>
      <c r="CO679" s="96"/>
      <c r="CP679" s="96"/>
      <c r="CQ679" s="96"/>
      <c r="CR679" s="96"/>
      <c r="CS679" s="96"/>
      <c r="CT679" s="96"/>
      <c r="CU679" s="96"/>
      <c r="CV679" s="96"/>
      <c r="CW679" s="96"/>
      <c r="CX679" s="96"/>
      <c r="CY679" s="96"/>
      <c r="CZ679" s="96"/>
      <c r="DA679" s="96"/>
      <c r="DB679" s="96"/>
      <c r="DC679" s="96"/>
      <c r="DD679" s="96"/>
      <c r="DE679" s="96"/>
      <c r="DF679" s="96"/>
      <c r="DG679" s="96"/>
      <c r="DH679" s="96"/>
      <c r="DI679" s="96"/>
      <c r="DJ679" s="96"/>
      <c r="DK679" s="96"/>
      <c r="DL679" s="96"/>
      <c r="DM679" s="96"/>
      <c r="DN679" s="96"/>
      <c r="DO679" s="96"/>
      <c r="DP679" s="96"/>
      <c r="DQ679" s="96"/>
      <c r="DR679" s="96"/>
      <c r="DS679" s="96"/>
      <c r="DT679" s="96"/>
      <c r="DU679" s="96"/>
      <c r="DV679" s="96"/>
      <c r="DW679" s="96"/>
      <c r="DX679" s="96"/>
      <c r="DY679" s="96"/>
      <c r="DZ679" s="96"/>
      <c r="EA679" s="96"/>
      <c r="EB679" s="96"/>
      <c r="EC679" s="96"/>
      <c r="ED679" s="96"/>
      <c r="EE679" s="96"/>
      <c r="EF679" s="96"/>
      <c r="EG679" s="96"/>
      <c r="EH679" s="96"/>
      <c r="EI679" s="96"/>
      <c r="EJ679" s="96"/>
      <c r="EK679" s="96"/>
      <c r="EL679" s="96"/>
      <c r="EM679" s="96"/>
      <c r="EN679" s="96"/>
      <c r="EO679" s="96"/>
      <c r="EP679" s="96"/>
      <c r="EQ679" s="96"/>
      <c r="ER679" s="96"/>
      <c r="ES679" s="96"/>
      <c r="ET679" s="96"/>
      <c r="EU679" s="96"/>
      <c r="EV679" s="96"/>
      <c r="EW679" s="96"/>
      <c r="EX679" s="96"/>
      <c r="EY679" s="96"/>
      <c r="EZ679" s="96"/>
      <c r="FA679" s="96"/>
      <c r="FB679" s="96"/>
      <c r="FC679" s="96"/>
      <c r="FD679" s="96"/>
      <c r="FE679" s="96"/>
      <c r="FF679" s="96"/>
      <c r="FG679" s="96"/>
      <c r="FH679" s="96"/>
      <c r="FI679" s="96"/>
      <c r="FJ679" s="96"/>
      <c r="FK679" s="96"/>
      <c r="FL679" s="96"/>
      <c r="FM679" s="96"/>
      <c r="FN679" s="96"/>
      <c r="FO679" s="96"/>
      <c r="FP679" s="96"/>
      <c r="FQ679" s="96"/>
      <c r="FR679" s="96"/>
      <c r="FS679" s="96"/>
      <c r="FT679" s="96"/>
      <c r="FU679" s="96"/>
      <c r="FV679" s="96"/>
      <c r="FW679" s="96"/>
      <c r="FX679" s="96"/>
      <c r="FY679" s="96"/>
      <c r="FZ679" s="96"/>
      <c r="GA679" s="96"/>
      <c r="GB679" s="96"/>
      <c r="GC679" s="96"/>
      <c r="GD679" s="96"/>
      <c r="GE679" s="96"/>
      <c r="GF679" s="96"/>
      <c r="GG679" s="96"/>
      <c r="GH679" s="96"/>
      <c r="GI679" s="96"/>
      <c r="GJ679" s="96"/>
      <c r="GK679" s="96"/>
      <c r="GL679" s="96"/>
      <c r="GM679" s="96"/>
      <c r="GN679" s="96"/>
      <c r="GO679" s="96"/>
    </row>
    <row r="680" spans="1:197" ht="10.5" hidden="1" customHeight="1">
      <c r="A680" s="339"/>
      <c r="B680" s="423"/>
      <c r="C680" s="373"/>
      <c r="D680" s="373"/>
      <c r="E680" s="346"/>
      <c r="F680" s="374"/>
      <c r="G680" s="412"/>
      <c r="H680" s="88"/>
      <c r="I680" s="59" t="s">
        <v>26</v>
      </c>
      <c r="J680" s="65">
        <f t="shared" ref="J680:O680" si="179">SUM(J676:J679)</f>
        <v>232680</v>
      </c>
      <c r="K680" s="65">
        <f t="shared" si="179"/>
        <v>45851</v>
      </c>
      <c r="L680" s="211">
        <f t="shared" si="179"/>
        <v>0</v>
      </c>
      <c r="M680" s="66">
        <f t="shared" si="179"/>
        <v>0</v>
      </c>
      <c r="N680" s="66">
        <f t="shared" si="179"/>
        <v>0</v>
      </c>
      <c r="O680" s="66">
        <f t="shared" si="179"/>
        <v>0</v>
      </c>
      <c r="P680" s="66"/>
      <c r="Q680" s="66"/>
      <c r="R680" s="66"/>
      <c r="S680" s="66"/>
      <c r="T680" s="66"/>
      <c r="U680" s="66"/>
      <c r="V680" s="66"/>
      <c r="W680" s="401"/>
      <c r="X680" s="141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  <c r="AK680" s="96"/>
      <c r="AL680" s="96"/>
      <c r="AM680" s="96"/>
      <c r="AN680" s="96"/>
      <c r="AO680" s="96"/>
      <c r="AP680" s="96"/>
      <c r="AQ680" s="96"/>
      <c r="AR680" s="96"/>
      <c r="AS680" s="96"/>
      <c r="AT680" s="96"/>
      <c r="AU680" s="96"/>
      <c r="AV680" s="96"/>
      <c r="AW680" s="96"/>
      <c r="AX680" s="96"/>
      <c r="AY680" s="96"/>
      <c r="AZ680" s="96"/>
      <c r="BA680" s="96"/>
      <c r="BB680" s="96"/>
      <c r="BC680" s="96"/>
      <c r="BD680" s="96"/>
      <c r="BE680" s="96"/>
      <c r="BF680" s="96"/>
      <c r="BG680" s="96"/>
      <c r="BH680" s="96"/>
      <c r="BI680" s="96"/>
      <c r="BJ680" s="96"/>
      <c r="BK680" s="96"/>
      <c r="BL680" s="96"/>
      <c r="BM680" s="96"/>
      <c r="BN680" s="96"/>
      <c r="BO680" s="96"/>
      <c r="BP680" s="96"/>
      <c r="BQ680" s="96"/>
      <c r="BR680" s="96"/>
      <c r="BS680" s="96"/>
      <c r="BT680" s="96"/>
      <c r="BU680" s="96"/>
      <c r="BV680" s="96"/>
      <c r="BW680" s="96"/>
      <c r="BX680" s="96"/>
      <c r="BY680" s="96"/>
      <c r="BZ680" s="96"/>
      <c r="CA680" s="96"/>
      <c r="CB680" s="96"/>
      <c r="CC680" s="96"/>
      <c r="CD680" s="96"/>
      <c r="CE680" s="96"/>
      <c r="CF680" s="96"/>
      <c r="CG680" s="96"/>
      <c r="CH680" s="96"/>
      <c r="CI680" s="96"/>
      <c r="CJ680" s="96"/>
      <c r="CK680" s="96"/>
      <c r="CL680" s="96"/>
      <c r="CM680" s="96"/>
      <c r="CN680" s="96"/>
      <c r="CO680" s="96"/>
      <c r="CP680" s="96"/>
      <c r="CQ680" s="96"/>
      <c r="CR680" s="96"/>
      <c r="CS680" s="96"/>
      <c r="CT680" s="96"/>
      <c r="CU680" s="96"/>
      <c r="CV680" s="96"/>
      <c r="CW680" s="96"/>
      <c r="CX680" s="96"/>
      <c r="CY680" s="96"/>
      <c r="CZ680" s="96"/>
      <c r="DA680" s="96"/>
      <c r="DB680" s="96"/>
      <c r="DC680" s="96"/>
      <c r="DD680" s="96"/>
      <c r="DE680" s="96"/>
      <c r="DF680" s="96"/>
      <c r="DG680" s="96"/>
      <c r="DH680" s="96"/>
      <c r="DI680" s="96"/>
      <c r="DJ680" s="96"/>
      <c r="DK680" s="96"/>
      <c r="DL680" s="96"/>
      <c r="DM680" s="96"/>
      <c r="DN680" s="96"/>
      <c r="DO680" s="96"/>
      <c r="DP680" s="96"/>
      <c r="DQ680" s="96"/>
      <c r="DR680" s="96"/>
      <c r="DS680" s="96"/>
      <c r="DT680" s="96"/>
      <c r="DU680" s="96"/>
      <c r="DV680" s="96"/>
      <c r="DW680" s="96"/>
      <c r="DX680" s="96"/>
      <c r="DY680" s="96"/>
      <c r="DZ680" s="96"/>
      <c r="EA680" s="96"/>
      <c r="EB680" s="96"/>
      <c r="EC680" s="96"/>
      <c r="ED680" s="96"/>
      <c r="EE680" s="96"/>
      <c r="EF680" s="96"/>
      <c r="EG680" s="96"/>
      <c r="EH680" s="96"/>
      <c r="EI680" s="96"/>
      <c r="EJ680" s="96"/>
      <c r="EK680" s="96"/>
      <c r="EL680" s="96"/>
      <c r="EM680" s="96"/>
      <c r="EN680" s="96"/>
      <c r="EO680" s="96"/>
      <c r="EP680" s="96"/>
      <c r="EQ680" s="96"/>
      <c r="ER680" s="96"/>
      <c r="ES680" s="96"/>
      <c r="ET680" s="96"/>
      <c r="EU680" s="96"/>
      <c r="EV680" s="96"/>
      <c r="EW680" s="96"/>
      <c r="EX680" s="96"/>
      <c r="EY680" s="96"/>
      <c r="EZ680" s="96"/>
      <c r="FA680" s="96"/>
      <c r="FB680" s="96"/>
      <c r="FC680" s="96"/>
      <c r="FD680" s="96"/>
      <c r="FE680" s="96"/>
      <c r="FF680" s="96"/>
      <c r="FG680" s="96"/>
      <c r="FH680" s="96"/>
      <c r="FI680" s="96"/>
      <c r="FJ680" s="96"/>
      <c r="FK680" s="96"/>
      <c r="FL680" s="96"/>
      <c r="FM680" s="96"/>
      <c r="FN680" s="96"/>
      <c r="FO680" s="96"/>
      <c r="FP680" s="96"/>
      <c r="FQ680" s="96"/>
      <c r="FR680" s="96"/>
      <c r="FS680" s="96"/>
      <c r="FT680" s="96"/>
      <c r="FU680" s="96"/>
      <c r="FV680" s="96"/>
      <c r="FW680" s="96"/>
      <c r="FX680" s="96"/>
      <c r="FY680" s="96"/>
      <c r="FZ680" s="96"/>
      <c r="GA680" s="96"/>
      <c r="GB680" s="96"/>
      <c r="GC680" s="96"/>
      <c r="GD680" s="96"/>
      <c r="GE680" s="96"/>
      <c r="GF680" s="96"/>
      <c r="GG680" s="96"/>
      <c r="GH680" s="96"/>
      <c r="GI680" s="96"/>
      <c r="GJ680" s="96"/>
      <c r="GK680" s="96"/>
      <c r="GL680" s="96"/>
      <c r="GM680" s="96"/>
      <c r="GN680" s="96"/>
      <c r="GO680" s="96"/>
    </row>
    <row r="681" spans="1:197" ht="12.75" hidden="1" customHeight="1">
      <c r="A681" s="351">
        <v>74</v>
      </c>
      <c r="B681" s="505" t="s">
        <v>105</v>
      </c>
      <c r="C681" s="376">
        <v>2014</v>
      </c>
      <c r="D681" s="396">
        <v>2027</v>
      </c>
      <c r="E681" s="511" t="s">
        <v>27</v>
      </c>
      <c r="F681" s="379">
        <f>W681</f>
        <v>0</v>
      </c>
      <c r="G681" s="497">
        <v>90095</v>
      </c>
      <c r="H681" s="86">
        <v>6050</v>
      </c>
      <c r="I681" s="58" t="s">
        <v>28</v>
      </c>
      <c r="J681" s="87">
        <v>312341</v>
      </c>
      <c r="K681" s="87">
        <v>0</v>
      </c>
      <c r="L681" s="87"/>
      <c r="O681" s="235"/>
      <c r="P681" s="235"/>
      <c r="Q681" s="70"/>
      <c r="R681" s="70"/>
      <c r="S681" s="70"/>
      <c r="T681" s="70"/>
      <c r="U681" s="70"/>
      <c r="V681" s="70"/>
      <c r="W681" s="494">
        <f>SUM(L686:V686)</f>
        <v>0</v>
      </c>
      <c r="X681" s="141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  <c r="AK681" s="96"/>
      <c r="AL681" s="96"/>
      <c r="AM681" s="96"/>
      <c r="AN681" s="96"/>
      <c r="AO681" s="96"/>
      <c r="AP681" s="96"/>
      <c r="AQ681" s="96"/>
      <c r="AR681" s="96"/>
      <c r="AS681" s="96"/>
      <c r="AT681" s="96"/>
      <c r="AU681" s="96"/>
      <c r="AV681" s="96"/>
      <c r="AW681" s="96"/>
      <c r="AX681" s="96"/>
      <c r="AY681" s="96"/>
      <c r="AZ681" s="96"/>
      <c r="BA681" s="96"/>
      <c r="BB681" s="96"/>
      <c r="BC681" s="96"/>
      <c r="BD681" s="96"/>
      <c r="BE681" s="96"/>
      <c r="BF681" s="96"/>
      <c r="BG681" s="96"/>
      <c r="BH681" s="96"/>
      <c r="BI681" s="96"/>
      <c r="BJ681" s="96"/>
      <c r="BK681" s="96"/>
      <c r="BL681" s="96"/>
      <c r="BM681" s="96"/>
      <c r="BN681" s="96"/>
      <c r="BO681" s="96"/>
      <c r="BP681" s="96"/>
      <c r="BQ681" s="96"/>
      <c r="BR681" s="96"/>
      <c r="BS681" s="96"/>
      <c r="BT681" s="96"/>
      <c r="BU681" s="96"/>
      <c r="BV681" s="96"/>
      <c r="BW681" s="96"/>
      <c r="BX681" s="96"/>
      <c r="BY681" s="96"/>
      <c r="BZ681" s="96"/>
      <c r="CA681" s="96"/>
      <c r="CB681" s="96"/>
      <c r="CC681" s="96"/>
      <c r="CD681" s="96"/>
      <c r="CE681" s="96"/>
      <c r="CF681" s="96"/>
      <c r="CG681" s="96"/>
      <c r="CH681" s="96"/>
      <c r="CI681" s="96"/>
      <c r="CJ681" s="96"/>
      <c r="CK681" s="96"/>
      <c r="CL681" s="96"/>
      <c r="CM681" s="96"/>
      <c r="CN681" s="96"/>
      <c r="CO681" s="96"/>
      <c r="CP681" s="96"/>
      <c r="CQ681" s="96"/>
      <c r="CR681" s="96"/>
      <c r="CS681" s="96"/>
      <c r="CT681" s="96"/>
      <c r="CU681" s="96"/>
      <c r="CV681" s="96"/>
      <c r="CW681" s="96"/>
      <c r="CX681" s="96"/>
      <c r="CY681" s="96"/>
      <c r="CZ681" s="96"/>
      <c r="DA681" s="96"/>
      <c r="DB681" s="96"/>
      <c r="DC681" s="96"/>
      <c r="DD681" s="96"/>
      <c r="DE681" s="96"/>
      <c r="DF681" s="96"/>
      <c r="DG681" s="96"/>
      <c r="DH681" s="96"/>
      <c r="DI681" s="96"/>
      <c r="DJ681" s="96"/>
      <c r="DK681" s="96"/>
      <c r="DL681" s="96"/>
      <c r="DM681" s="96"/>
      <c r="DN681" s="96"/>
      <c r="DO681" s="96"/>
      <c r="DP681" s="96"/>
      <c r="DQ681" s="96"/>
      <c r="DR681" s="96"/>
      <c r="DS681" s="96"/>
      <c r="DT681" s="96"/>
      <c r="DU681" s="96"/>
      <c r="DV681" s="96"/>
      <c r="DW681" s="96"/>
      <c r="DX681" s="96"/>
      <c r="DY681" s="96"/>
      <c r="DZ681" s="96"/>
      <c r="EA681" s="96"/>
      <c r="EB681" s="96"/>
      <c r="EC681" s="96"/>
      <c r="ED681" s="96"/>
      <c r="EE681" s="96"/>
      <c r="EF681" s="96"/>
      <c r="EG681" s="96"/>
      <c r="EH681" s="96"/>
      <c r="EI681" s="96"/>
      <c r="EJ681" s="96"/>
      <c r="EK681" s="96"/>
      <c r="EL681" s="96"/>
      <c r="EM681" s="96"/>
      <c r="EN681" s="96"/>
      <c r="EO681" s="96"/>
      <c r="EP681" s="96"/>
      <c r="EQ681" s="96"/>
      <c r="ER681" s="96"/>
      <c r="ES681" s="96"/>
      <c r="ET681" s="96"/>
      <c r="EU681" s="96"/>
      <c r="EV681" s="96"/>
      <c r="EW681" s="96"/>
      <c r="EX681" s="96"/>
      <c r="EY681" s="96"/>
      <c r="EZ681" s="96"/>
      <c r="FA681" s="96"/>
      <c r="FB681" s="96"/>
      <c r="FC681" s="96"/>
      <c r="FD681" s="96"/>
      <c r="FE681" s="96"/>
      <c r="FF681" s="96"/>
      <c r="FG681" s="96"/>
      <c r="FH681" s="96"/>
      <c r="FI681" s="96"/>
      <c r="FJ681" s="96"/>
      <c r="FK681" s="96"/>
      <c r="FL681" s="96"/>
      <c r="FM681" s="96"/>
      <c r="FN681" s="96"/>
      <c r="FO681" s="96"/>
      <c r="FP681" s="96"/>
      <c r="FQ681" s="96"/>
      <c r="FR681" s="96"/>
      <c r="FS681" s="96"/>
      <c r="FT681" s="96"/>
      <c r="FU681" s="96"/>
      <c r="FV681" s="96"/>
      <c r="FW681" s="96"/>
      <c r="FX681" s="96"/>
      <c r="FY681" s="96"/>
      <c r="FZ681" s="96"/>
      <c r="GA681" s="96"/>
      <c r="GB681" s="96"/>
      <c r="GC681" s="96"/>
      <c r="GD681" s="96"/>
      <c r="GE681" s="96"/>
      <c r="GF681" s="96"/>
      <c r="GG681" s="96"/>
      <c r="GH681" s="96"/>
      <c r="GI681" s="96"/>
      <c r="GJ681" s="96"/>
      <c r="GK681" s="96"/>
      <c r="GL681" s="96"/>
      <c r="GM681" s="96"/>
      <c r="GN681" s="96"/>
      <c r="GO681" s="96"/>
    </row>
    <row r="682" spans="1:197" ht="12.75" hidden="1" customHeight="1">
      <c r="A682" s="352"/>
      <c r="B682" s="506"/>
      <c r="C682" s="377"/>
      <c r="D682" s="397"/>
      <c r="E682" s="512"/>
      <c r="F682" s="380"/>
      <c r="G682" s="498"/>
      <c r="H682" s="86"/>
      <c r="I682" s="67" t="s">
        <v>28</v>
      </c>
      <c r="J682" s="62"/>
      <c r="K682" s="63"/>
      <c r="L682" s="63"/>
      <c r="M682" s="63"/>
      <c r="N682" s="63"/>
      <c r="O682" s="70"/>
      <c r="P682" s="70"/>
      <c r="Q682" s="70"/>
      <c r="R682" s="70"/>
      <c r="S682" s="70"/>
      <c r="T682" s="70"/>
      <c r="U682" s="70"/>
      <c r="V682" s="70"/>
      <c r="W682" s="495"/>
      <c r="X682" s="141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  <c r="AK682" s="96"/>
      <c r="AL682" s="96"/>
      <c r="AM682" s="96"/>
      <c r="AN682" s="96"/>
      <c r="AO682" s="96"/>
      <c r="AP682" s="96"/>
      <c r="AQ682" s="96"/>
      <c r="AR682" s="96"/>
      <c r="AS682" s="96"/>
      <c r="AT682" s="96"/>
      <c r="AU682" s="96"/>
      <c r="AV682" s="96"/>
      <c r="AW682" s="96"/>
      <c r="AX682" s="96"/>
      <c r="AY682" s="96"/>
      <c r="AZ682" s="96"/>
      <c r="BA682" s="96"/>
      <c r="BB682" s="96"/>
      <c r="BC682" s="96"/>
      <c r="BD682" s="96"/>
      <c r="BE682" s="96"/>
      <c r="BF682" s="96"/>
      <c r="BG682" s="96"/>
      <c r="BH682" s="96"/>
      <c r="BI682" s="96"/>
      <c r="BJ682" s="96"/>
      <c r="BK682" s="96"/>
      <c r="BL682" s="96"/>
      <c r="BM682" s="96"/>
      <c r="BN682" s="96"/>
      <c r="BO682" s="96"/>
      <c r="BP682" s="96"/>
      <c r="BQ682" s="96"/>
      <c r="BR682" s="96"/>
      <c r="BS682" s="96"/>
      <c r="BT682" s="96"/>
      <c r="BU682" s="96"/>
      <c r="BV682" s="96"/>
      <c r="BW682" s="96"/>
      <c r="BX682" s="96"/>
      <c r="BY682" s="96"/>
      <c r="BZ682" s="96"/>
      <c r="CA682" s="96"/>
      <c r="CB682" s="96"/>
      <c r="CC682" s="96"/>
      <c r="CD682" s="96"/>
      <c r="CE682" s="96"/>
      <c r="CF682" s="96"/>
      <c r="CG682" s="96"/>
      <c r="CH682" s="96"/>
      <c r="CI682" s="96"/>
      <c r="CJ682" s="96"/>
      <c r="CK682" s="96"/>
      <c r="CL682" s="96"/>
      <c r="CM682" s="96"/>
      <c r="CN682" s="96"/>
      <c r="CO682" s="96"/>
      <c r="CP682" s="96"/>
      <c r="CQ682" s="96"/>
      <c r="CR682" s="96"/>
      <c r="CS682" s="96"/>
      <c r="CT682" s="96"/>
      <c r="CU682" s="96"/>
      <c r="CV682" s="96"/>
      <c r="CW682" s="96"/>
      <c r="CX682" s="96"/>
      <c r="CY682" s="96"/>
      <c r="CZ682" s="96"/>
      <c r="DA682" s="96"/>
      <c r="DB682" s="96"/>
      <c r="DC682" s="96"/>
      <c r="DD682" s="96"/>
      <c r="DE682" s="96"/>
      <c r="DF682" s="96"/>
      <c r="DG682" s="96"/>
      <c r="DH682" s="96"/>
      <c r="DI682" s="96"/>
      <c r="DJ682" s="96"/>
      <c r="DK682" s="96"/>
      <c r="DL682" s="96"/>
      <c r="DM682" s="96"/>
      <c r="DN682" s="96"/>
      <c r="DO682" s="96"/>
      <c r="DP682" s="96"/>
      <c r="DQ682" s="96"/>
      <c r="DR682" s="96"/>
      <c r="DS682" s="96"/>
      <c r="DT682" s="96"/>
      <c r="DU682" s="96"/>
      <c r="DV682" s="96"/>
      <c r="DW682" s="96"/>
      <c r="DX682" s="96"/>
      <c r="DY682" s="96"/>
      <c r="DZ682" s="96"/>
      <c r="EA682" s="96"/>
      <c r="EB682" s="96"/>
      <c r="EC682" s="96"/>
      <c r="ED682" s="96"/>
      <c r="EE682" s="96"/>
      <c r="EF682" s="96"/>
      <c r="EG682" s="96"/>
      <c r="EH682" s="96"/>
      <c r="EI682" s="96"/>
      <c r="EJ682" s="96"/>
      <c r="EK682" s="96"/>
      <c r="EL682" s="96"/>
      <c r="EM682" s="96"/>
      <c r="EN682" s="96"/>
      <c r="EO682" s="96"/>
      <c r="EP682" s="96"/>
      <c r="EQ682" s="96"/>
      <c r="ER682" s="96"/>
      <c r="ES682" s="96"/>
      <c r="ET682" s="96"/>
      <c r="EU682" s="96"/>
      <c r="EV682" s="96"/>
      <c r="EW682" s="96"/>
      <c r="EX682" s="96"/>
      <c r="EY682" s="96"/>
      <c r="EZ682" s="96"/>
      <c r="FA682" s="96"/>
      <c r="FB682" s="96"/>
      <c r="FC682" s="96"/>
      <c r="FD682" s="96"/>
      <c r="FE682" s="96"/>
      <c r="FF682" s="96"/>
      <c r="FG682" s="96"/>
      <c r="FH682" s="96"/>
      <c r="FI682" s="96"/>
      <c r="FJ682" s="96"/>
      <c r="FK682" s="96"/>
      <c r="FL682" s="96"/>
      <c r="FM682" s="96"/>
      <c r="FN682" s="96"/>
      <c r="FO682" s="96"/>
      <c r="FP682" s="96"/>
      <c r="FQ682" s="96"/>
      <c r="FR682" s="96"/>
      <c r="FS682" s="96"/>
      <c r="FT682" s="96"/>
      <c r="FU682" s="96"/>
      <c r="FV682" s="96"/>
      <c r="FW682" s="96"/>
      <c r="FX682" s="96"/>
      <c r="FY682" s="96"/>
      <c r="FZ682" s="96"/>
      <c r="GA682" s="96"/>
      <c r="GB682" s="96"/>
      <c r="GC682" s="96"/>
      <c r="GD682" s="96"/>
      <c r="GE682" s="96"/>
      <c r="GF682" s="96"/>
      <c r="GG682" s="96"/>
      <c r="GH682" s="96"/>
      <c r="GI682" s="96"/>
      <c r="GJ682" s="96"/>
      <c r="GK682" s="96"/>
      <c r="GL682" s="96"/>
      <c r="GM682" s="96"/>
      <c r="GN682" s="96"/>
      <c r="GO682" s="96"/>
    </row>
    <row r="683" spans="1:197" ht="12.75" hidden="1" customHeight="1">
      <c r="A683" s="352"/>
      <c r="B683" s="506"/>
      <c r="C683" s="377"/>
      <c r="D683" s="397"/>
      <c r="E683" s="512"/>
      <c r="F683" s="380"/>
      <c r="G683" s="498"/>
      <c r="H683" s="86"/>
      <c r="I683" s="58" t="s">
        <v>31</v>
      </c>
      <c r="J683" s="84"/>
      <c r="K683" s="85"/>
      <c r="L683" s="85"/>
      <c r="M683" s="85"/>
      <c r="N683" s="85"/>
      <c r="O683" s="70"/>
      <c r="P683" s="70"/>
      <c r="Q683" s="70"/>
      <c r="R683" s="70"/>
      <c r="S683" s="70"/>
      <c r="T683" s="70"/>
      <c r="U683" s="70"/>
      <c r="V683" s="70"/>
      <c r="W683" s="495"/>
      <c r="X683" s="141"/>
      <c r="Y683" s="96"/>
      <c r="Z683" s="96"/>
      <c r="AA683" s="96"/>
      <c r="AB683" s="96"/>
      <c r="AC683" s="96"/>
      <c r="AD683" s="96"/>
      <c r="AE683" s="96"/>
      <c r="AF683" s="96"/>
      <c r="AG683" s="96"/>
      <c r="AH683" s="96"/>
      <c r="AI683" s="96"/>
      <c r="AJ683" s="96"/>
      <c r="AK683" s="96"/>
      <c r="AL683" s="96"/>
      <c r="AM683" s="96"/>
      <c r="AN683" s="96"/>
      <c r="AO683" s="96"/>
      <c r="AP683" s="96"/>
      <c r="AQ683" s="96"/>
      <c r="AR683" s="96"/>
      <c r="AS683" s="96"/>
      <c r="AT683" s="96"/>
      <c r="AU683" s="96"/>
      <c r="AV683" s="96"/>
      <c r="AW683" s="96"/>
      <c r="AX683" s="96"/>
      <c r="AY683" s="96"/>
      <c r="AZ683" s="96"/>
      <c r="BA683" s="96"/>
      <c r="BB683" s="96"/>
      <c r="BC683" s="96"/>
      <c r="BD683" s="96"/>
      <c r="BE683" s="96"/>
      <c r="BF683" s="96"/>
      <c r="BG683" s="96"/>
      <c r="BH683" s="96"/>
      <c r="BI683" s="96"/>
      <c r="BJ683" s="96"/>
      <c r="BK683" s="96"/>
      <c r="BL683" s="96"/>
      <c r="BM683" s="96"/>
      <c r="BN683" s="96"/>
      <c r="BO683" s="96"/>
      <c r="BP683" s="96"/>
      <c r="BQ683" s="96"/>
      <c r="BR683" s="96"/>
      <c r="BS683" s="96"/>
      <c r="BT683" s="96"/>
      <c r="BU683" s="96"/>
      <c r="BV683" s="96"/>
      <c r="BW683" s="96"/>
      <c r="BX683" s="96"/>
      <c r="BY683" s="96"/>
      <c r="BZ683" s="96"/>
      <c r="CA683" s="96"/>
      <c r="CB683" s="96"/>
      <c r="CC683" s="96"/>
      <c r="CD683" s="96"/>
      <c r="CE683" s="96"/>
      <c r="CF683" s="96"/>
      <c r="CG683" s="96"/>
      <c r="CH683" s="96"/>
      <c r="CI683" s="96"/>
      <c r="CJ683" s="96"/>
      <c r="CK683" s="96"/>
      <c r="CL683" s="96"/>
      <c r="CM683" s="96"/>
      <c r="CN683" s="96"/>
      <c r="CO683" s="96"/>
      <c r="CP683" s="96"/>
      <c r="CQ683" s="96"/>
      <c r="CR683" s="96"/>
      <c r="CS683" s="96"/>
      <c r="CT683" s="96"/>
      <c r="CU683" s="96"/>
      <c r="CV683" s="96"/>
      <c r="CW683" s="96"/>
      <c r="CX683" s="96"/>
      <c r="CY683" s="96"/>
      <c r="CZ683" s="96"/>
      <c r="DA683" s="96"/>
      <c r="DB683" s="96"/>
      <c r="DC683" s="96"/>
      <c r="DD683" s="96"/>
      <c r="DE683" s="96"/>
      <c r="DF683" s="96"/>
      <c r="DG683" s="96"/>
      <c r="DH683" s="96"/>
      <c r="DI683" s="96"/>
      <c r="DJ683" s="96"/>
      <c r="DK683" s="96"/>
      <c r="DL683" s="96"/>
      <c r="DM683" s="96"/>
      <c r="DN683" s="96"/>
      <c r="DO683" s="96"/>
      <c r="DP683" s="96"/>
      <c r="DQ683" s="96"/>
      <c r="DR683" s="96"/>
      <c r="DS683" s="96"/>
      <c r="DT683" s="96"/>
      <c r="DU683" s="96"/>
      <c r="DV683" s="96"/>
      <c r="DW683" s="96"/>
      <c r="DX683" s="96"/>
      <c r="DY683" s="96"/>
      <c r="DZ683" s="96"/>
      <c r="EA683" s="96"/>
      <c r="EB683" s="96"/>
      <c r="EC683" s="96"/>
      <c r="ED683" s="96"/>
      <c r="EE683" s="96"/>
      <c r="EF683" s="96"/>
      <c r="EG683" s="96"/>
      <c r="EH683" s="96"/>
      <c r="EI683" s="96"/>
      <c r="EJ683" s="96"/>
      <c r="EK683" s="96"/>
      <c r="EL683" s="96"/>
      <c r="EM683" s="96"/>
      <c r="EN683" s="96"/>
      <c r="EO683" s="96"/>
      <c r="EP683" s="96"/>
      <c r="EQ683" s="96"/>
      <c r="ER683" s="96"/>
      <c r="ES683" s="96"/>
      <c r="ET683" s="96"/>
      <c r="EU683" s="96"/>
      <c r="EV683" s="96"/>
      <c r="EW683" s="96"/>
      <c r="EX683" s="96"/>
      <c r="EY683" s="96"/>
      <c r="EZ683" s="96"/>
      <c r="FA683" s="96"/>
      <c r="FB683" s="96"/>
      <c r="FC683" s="96"/>
      <c r="FD683" s="96"/>
      <c r="FE683" s="96"/>
      <c r="FF683" s="96"/>
      <c r="FG683" s="96"/>
      <c r="FH683" s="96"/>
      <c r="FI683" s="96"/>
      <c r="FJ683" s="96"/>
      <c r="FK683" s="96"/>
      <c r="FL683" s="96"/>
      <c r="FM683" s="96"/>
      <c r="FN683" s="96"/>
      <c r="FO683" s="96"/>
      <c r="FP683" s="96"/>
      <c r="FQ683" s="96"/>
      <c r="FR683" s="96"/>
      <c r="FS683" s="96"/>
      <c r="FT683" s="96"/>
      <c r="FU683" s="96"/>
      <c r="FV683" s="96"/>
      <c r="FW683" s="96"/>
      <c r="FX683" s="96"/>
      <c r="FY683" s="96"/>
      <c r="FZ683" s="96"/>
      <c r="GA683" s="96"/>
      <c r="GB683" s="96"/>
      <c r="GC683" s="96"/>
      <c r="GD683" s="96"/>
      <c r="GE683" s="96"/>
      <c r="GF683" s="96"/>
      <c r="GG683" s="96"/>
      <c r="GH683" s="96"/>
      <c r="GI683" s="96"/>
      <c r="GJ683" s="96"/>
      <c r="GK683" s="96"/>
      <c r="GL683" s="96"/>
      <c r="GM683" s="96"/>
      <c r="GN683" s="96"/>
      <c r="GO683" s="96"/>
    </row>
    <row r="684" spans="1:197" ht="12.75" hidden="1" customHeight="1">
      <c r="A684" s="352"/>
      <c r="B684" s="506"/>
      <c r="C684" s="377"/>
      <c r="D684" s="397"/>
      <c r="E684" s="512"/>
      <c r="F684" s="380"/>
      <c r="G684" s="498"/>
      <c r="H684" s="86"/>
      <c r="I684" s="67" t="s">
        <v>30</v>
      </c>
      <c r="J684" s="62"/>
      <c r="K684" s="63"/>
      <c r="L684" s="63"/>
      <c r="M684" s="63"/>
      <c r="N684" s="63"/>
      <c r="O684" s="70"/>
      <c r="P684" s="70"/>
      <c r="Q684" s="70"/>
      <c r="R684" s="70"/>
      <c r="S684" s="70"/>
      <c r="T684" s="70"/>
      <c r="U684" s="70"/>
      <c r="V684" s="70"/>
      <c r="W684" s="495"/>
      <c r="X684" s="141"/>
      <c r="Y684" s="96"/>
      <c r="Z684" s="96"/>
      <c r="AA684" s="96"/>
      <c r="AB684" s="96"/>
      <c r="AC684" s="96"/>
      <c r="AD684" s="96"/>
      <c r="AE684" s="96"/>
      <c r="AF684" s="96"/>
      <c r="AG684" s="96"/>
      <c r="AH684" s="96"/>
      <c r="AI684" s="96"/>
      <c r="AJ684" s="96"/>
      <c r="AK684" s="96"/>
      <c r="AL684" s="96"/>
      <c r="AM684" s="96"/>
      <c r="AN684" s="96"/>
      <c r="AO684" s="96"/>
      <c r="AP684" s="96"/>
      <c r="AQ684" s="96"/>
      <c r="AR684" s="96"/>
      <c r="AS684" s="96"/>
      <c r="AT684" s="96"/>
      <c r="AU684" s="96"/>
      <c r="AV684" s="96"/>
      <c r="AW684" s="96"/>
      <c r="AX684" s="96"/>
      <c r="AY684" s="96"/>
      <c r="AZ684" s="96"/>
      <c r="BA684" s="96"/>
      <c r="BB684" s="96"/>
      <c r="BC684" s="96"/>
      <c r="BD684" s="96"/>
      <c r="BE684" s="96"/>
      <c r="BF684" s="96"/>
      <c r="BG684" s="96"/>
      <c r="BH684" s="96"/>
      <c r="BI684" s="96"/>
      <c r="BJ684" s="96"/>
      <c r="BK684" s="96"/>
      <c r="BL684" s="96"/>
      <c r="BM684" s="96"/>
      <c r="BN684" s="96"/>
      <c r="BO684" s="96"/>
      <c r="BP684" s="96"/>
      <c r="BQ684" s="96"/>
      <c r="BR684" s="96"/>
      <c r="BS684" s="96"/>
      <c r="BT684" s="96"/>
      <c r="BU684" s="96"/>
      <c r="BV684" s="96"/>
      <c r="BW684" s="96"/>
      <c r="BX684" s="96"/>
      <c r="BY684" s="96"/>
      <c r="BZ684" s="96"/>
      <c r="CA684" s="96"/>
      <c r="CB684" s="96"/>
      <c r="CC684" s="96"/>
      <c r="CD684" s="96"/>
      <c r="CE684" s="96"/>
      <c r="CF684" s="96"/>
      <c r="CG684" s="96"/>
      <c r="CH684" s="96"/>
      <c r="CI684" s="96"/>
      <c r="CJ684" s="96"/>
      <c r="CK684" s="96"/>
      <c r="CL684" s="96"/>
      <c r="CM684" s="96"/>
      <c r="CN684" s="96"/>
      <c r="CO684" s="96"/>
      <c r="CP684" s="96"/>
      <c r="CQ684" s="96"/>
      <c r="CR684" s="96"/>
      <c r="CS684" s="96"/>
      <c r="CT684" s="96"/>
      <c r="CU684" s="96"/>
      <c r="CV684" s="96"/>
      <c r="CW684" s="96"/>
      <c r="CX684" s="96"/>
      <c r="CY684" s="96"/>
      <c r="CZ684" s="96"/>
      <c r="DA684" s="96"/>
      <c r="DB684" s="96"/>
      <c r="DC684" s="96"/>
      <c r="DD684" s="96"/>
      <c r="DE684" s="96"/>
      <c r="DF684" s="96"/>
      <c r="DG684" s="96"/>
      <c r="DH684" s="96"/>
      <c r="DI684" s="96"/>
      <c r="DJ684" s="96"/>
      <c r="DK684" s="96"/>
      <c r="DL684" s="96"/>
      <c r="DM684" s="96"/>
      <c r="DN684" s="96"/>
      <c r="DO684" s="96"/>
      <c r="DP684" s="96"/>
      <c r="DQ684" s="96"/>
      <c r="DR684" s="96"/>
      <c r="DS684" s="96"/>
      <c r="DT684" s="96"/>
      <c r="DU684" s="96"/>
      <c r="DV684" s="96"/>
      <c r="DW684" s="96"/>
      <c r="DX684" s="96"/>
      <c r="DY684" s="96"/>
      <c r="DZ684" s="96"/>
      <c r="EA684" s="96"/>
      <c r="EB684" s="96"/>
      <c r="EC684" s="96"/>
      <c r="ED684" s="96"/>
      <c r="EE684" s="96"/>
      <c r="EF684" s="96"/>
      <c r="EG684" s="96"/>
      <c r="EH684" s="96"/>
      <c r="EI684" s="96"/>
      <c r="EJ684" s="96"/>
      <c r="EK684" s="96"/>
      <c r="EL684" s="96"/>
      <c r="EM684" s="96"/>
      <c r="EN684" s="96"/>
      <c r="EO684" s="96"/>
      <c r="EP684" s="96"/>
      <c r="EQ684" s="96"/>
      <c r="ER684" s="96"/>
      <c r="ES684" s="96"/>
      <c r="ET684" s="96"/>
      <c r="EU684" s="96"/>
      <c r="EV684" s="96"/>
      <c r="EW684" s="96"/>
      <c r="EX684" s="96"/>
      <c r="EY684" s="96"/>
      <c r="EZ684" s="96"/>
      <c r="FA684" s="96"/>
      <c r="FB684" s="96"/>
      <c r="FC684" s="96"/>
      <c r="FD684" s="96"/>
      <c r="FE684" s="96"/>
      <c r="FF684" s="96"/>
      <c r="FG684" s="96"/>
      <c r="FH684" s="96"/>
      <c r="FI684" s="96"/>
      <c r="FJ684" s="96"/>
      <c r="FK684" s="96"/>
      <c r="FL684" s="96"/>
      <c r="FM684" s="96"/>
      <c r="FN684" s="96"/>
      <c r="FO684" s="96"/>
      <c r="FP684" s="96"/>
      <c r="FQ684" s="96"/>
      <c r="FR684" s="96"/>
      <c r="FS684" s="96"/>
      <c r="FT684" s="96"/>
      <c r="FU684" s="96"/>
      <c r="FV684" s="96"/>
      <c r="FW684" s="96"/>
      <c r="FX684" s="96"/>
      <c r="FY684" s="96"/>
      <c r="FZ684" s="96"/>
      <c r="GA684" s="96"/>
      <c r="GB684" s="96"/>
      <c r="GC684" s="96"/>
      <c r="GD684" s="96"/>
      <c r="GE684" s="96"/>
      <c r="GF684" s="96"/>
      <c r="GG684" s="96"/>
      <c r="GH684" s="96"/>
      <c r="GI684" s="96"/>
      <c r="GJ684" s="96"/>
      <c r="GK684" s="96"/>
      <c r="GL684" s="96"/>
      <c r="GM684" s="96"/>
      <c r="GN684" s="96"/>
      <c r="GO684" s="96"/>
    </row>
    <row r="685" spans="1:197" ht="12.75" hidden="1" customHeight="1">
      <c r="A685" s="352"/>
      <c r="B685" s="506"/>
      <c r="C685" s="377"/>
      <c r="D685" s="397"/>
      <c r="E685" s="512"/>
      <c r="F685" s="380"/>
      <c r="G685" s="498"/>
      <c r="H685" s="89"/>
      <c r="I685" s="60" t="s">
        <v>33</v>
      </c>
      <c r="J685" s="85"/>
      <c r="K685" s="63"/>
      <c r="L685" s="63"/>
      <c r="M685" s="63"/>
      <c r="N685" s="63"/>
      <c r="O685" s="63"/>
      <c r="P685" s="62"/>
      <c r="Q685" s="63"/>
      <c r="R685" s="63"/>
      <c r="S685" s="63"/>
      <c r="T685" s="63"/>
      <c r="U685" s="63"/>
      <c r="V685" s="63"/>
      <c r="W685" s="495"/>
      <c r="X685" s="141"/>
      <c r="Y685" s="96"/>
      <c r="Z685" s="96"/>
      <c r="AA685" s="96"/>
      <c r="AB685" s="96"/>
      <c r="AC685" s="96"/>
      <c r="AD685" s="96"/>
      <c r="AE685" s="96"/>
      <c r="AF685" s="96"/>
      <c r="AG685" s="96"/>
      <c r="AH685" s="96"/>
      <c r="AI685" s="96"/>
      <c r="AJ685" s="96"/>
      <c r="AK685" s="96"/>
      <c r="AL685" s="96"/>
      <c r="AM685" s="96"/>
      <c r="AN685" s="96"/>
      <c r="AO685" s="96"/>
      <c r="AP685" s="96"/>
      <c r="AQ685" s="96"/>
      <c r="AR685" s="96"/>
      <c r="AS685" s="96"/>
      <c r="AT685" s="96"/>
      <c r="AU685" s="96"/>
      <c r="AV685" s="96"/>
      <c r="AW685" s="96"/>
      <c r="AX685" s="96"/>
      <c r="AY685" s="96"/>
      <c r="AZ685" s="96"/>
      <c r="BA685" s="96"/>
      <c r="BB685" s="96"/>
      <c r="BC685" s="96"/>
      <c r="BD685" s="96"/>
      <c r="BE685" s="96"/>
      <c r="BF685" s="96"/>
      <c r="BG685" s="96"/>
      <c r="BH685" s="96"/>
      <c r="BI685" s="96"/>
      <c r="BJ685" s="96"/>
      <c r="BK685" s="96"/>
      <c r="BL685" s="96"/>
      <c r="BM685" s="96"/>
      <c r="BN685" s="96"/>
      <c r="BO685" s="96"/>
      <c r="BP685" s="96"/>
      <c r="BQ685" s="96"/>
      <c r="BR685" s="96"/>
      <c r="BS685" s="96"/>
      <c r="BT685" s="96"/>
      <c r="BU685" s="96"/>
      <c r="BV685" s="96"/>
      <c r="BW685" s="96"/>
      <c r="BX685" s="96"/>
      <c r="BY685" s="96"/>
      <c r="BZ685" s="96"/>
      <c r="CA685" s="96"/>
      <c r="CB685" s="96"/>
      <c r="CC685" s="96"/>
      <c r="CD685" s="96"/>
      <c r="CE685" s="96"/>
      <c r="CF685" s="96"/>
      <c r="CG685" s="96"/>
      <c r="CH685" s="96"/>
      <c r="CI685" s="96"/>
      <c r="CJ685" s="96"/>
      <c r="CK685" s="96"/>
      <c r="CL685" s="96"/>
      <c r="CM685" s="96"/>
      <c r="CN685" s="96"/>
      <c r="CO685" s="96"/>
      <c r="CP685" s="96"/>
      <c r="CQ685" s="96"/>
      <c r="CR685" s="96"/>
      <c r="CS685" s="96"/>
      <c r="CT685" s="96"/>
      <c r="CU685" s="96"/>
      <c r="CV685" s="96"/>
      <c r="CW685" s="96"/>
      <c r="CX685" s="96"/>
      <c r="CY685" s="96"/>
      <c r="CZ685" s="96"/>
      <c r="DA685" s="96"/>
      <c r="DB685" s="96"/>
      <c r="DC685" s="96"/>
      <c r="DD685" s="96"/>
      <c r="DE685" s="96"/>
      <c r="DF685" s="96"/>
      <c r="DG685" s="96"/>
      <c r="DH685" s="96"/>
      <c r="DI685" s="96"/>
      <c r="DJ685" s="96"/>
      <c r="DK685" s="96"/>
      <c r="DL685" s="96"/>
      <c r="DM685" s="96"/>
      <c r="DN685" s="96"/>
      <c r="DO685" s="96"/>
      <c r="DP685" s="96"/>
      <c r="DQ685" s="96"/>
      <c r="DR685" s="96"/>
      <c r="DS685" s="96"/>
      <c r="DT685" s="96"/>
      <c r="DU685" s="96"/>
      <c r="DV685" s="96"/>
      <c r="DW685" s="96"/>
      <c r="DX685" s="96"/>
      <c r="DY685" s="96"/>
      <c r="DZ685" s="96"/>
      <c r="EA685" s="96"/>
      <c r="EB685" s="96"/>
      <c r="EC685" s="96"/>
      <c r="ED685" s="96"/>
      <c r="EE685" s="96"/>
      <c r="EF685" s="96"/>
      <c r="EG685" s="96"/>
      <c r="EH685" s="96"/>
      <c r="EI685" s="96"/>
      <c r="EJ685" s="96"/>
      <c r="EK685" s="96"/>
      <c r="EL685" s="96"/>
      <c r="EM685" s="96"/>
      <c r="EN685" s="96"/>
      <c r="EO685" s="96"/>
      <c r="EP685" s="96"/>
      <c r="EQ685" s="96"/>
      <c r="ER685" s="96"/>
      <c r="ES685" s="96"/>
      <c r="ET685" s="96"/>
      <c r="EU685" s="96"/>
      <c r="EV685" s="96"/>
      <c r="EW685" s="96"/>
      <c r="EX685" s="96"/>
      <c r="EY685" s="96"/>
      <c r="EZ685" s="96"/>
      <c r="FA685" s="96"/>
      <c r="FB685" s="96"/>
      <c r="FC685" s="96"/>
      <c r="FD685" s="96"/>
      <c r="FE685" s="96"/>
      <c r="FF685" s="96"/>
      <c r="FG685" s="96"/>
      <c r="FH685" s="96"/>
      <c r="FI685" s="96"/>
      <c r="FJ685" s="96"/>
      <c r="FK685" s="96"/>
      <c r="FL685" s="96"/>
      <c r="FM685" s="96"/>
      <c r="FN685" s="96"/>
      <c r="FO685" s="96"/>
      <c r="FP685" s="96"/>
      <c r="FQ685" s="96"/>
      <c r="FR685" s="96"/>
      <c r="FS685" s="96"/>
      <c r="FT685" s="96"/>
      <c r="FU685" s="96"/>
      <c r="FV685" s="96"/>
      <c r="FW685" s="96"/>
      <c r="FX685" s="96"/>
      <c r="FY685" s="96"/>
      <c r="FZ685" s="96"/>
      <c r="GA685" s="96"/>
      <c r="GB685" s="96"/>
      <c r="GC685" s="96"/>
      <c r="GD685" s="96"/>
      <c r="GE685" s="96"/>
      <c r="GF685" s="96"/>
      <c r="GG685" s="96"/>
      <c r="GH685" s="96"/>
      <c r="GI685" s="96"/>
      <c r="GJ685" s="96"/>
      <c r="GK685" s="96"/>
      <c r="GL685" s="96"/>
      <c r="GM685" s="96"/>
      <c r="GN685" s="96"/>
      <c r="GO685" s="96"/>
    </row>
    <row r="686" spans="1:197" ht="0.75" hidden="1" customHeight="1">
      <c r="A686" s="353"/>
      <c r="B686" s="507"/>
      <c r="C686" s="378"/>
      <c r="D686" s="398"/>
      <c r="E686" s="513"/>
      <c r="F686" s="381"/>
      <c r="G686" s="499"/>
      <c r="H686" s="88"/>
      <c r="I686" s="59" t="s">
        <v>26</v>
      </c>
      <c r="J686" s="65">
        <f>SUM(J681:J685)</f>
        <v>312341</v>
      </c>
      <c r="K686" s="65">
        <f>SUM(K681:K685)</f>
        <v>0</v>
      </c>
      <c r="L686" s="65">
        <f t="shared" ref="L686:M686" si="180">SUM(L681:L685)</f>
        <v>0</v>
      </c>
      <c r="M686" s="65">
        <f t="shared" si="180"/>
        <v>0</v>
      </c>
      <c r="N686" s="65">
        <f>SUM(N681:N685)</f>
        <v>0</v>
      </c>
      <c r="O686" s="66">
        <f>SUM(O681:O685)</f>
        <v>0</v>
      </c>
      <c r="P686" s="65">
        <f>SUM(P681:P685)</f>
        <v>0</v>
      </c>
      <c r="Q686" s="66"/>
      <c r="R686" s="66"/>
      <c r="S686" s="66"/>
      <c r="T686" s="66"/>
      <c r="U686" s="66"/>
      <c r="V686" s="66"/>
      <c r="W686" s="496"/>
      <c r="X686" s="141"/>
      <c r="Y686" s="96"/>
      <c r="Z686" s="96"/>
      <c r="AA686" s="96"/>
      <c r="AB686" s="96"/>
      <c r="AC686" s="96"/>
      <c r="AD686" s="96"/>
      <c r="AE686" s="96"/>
      <c r="AF686" s="96"/>
      <c r="AG686" s="96"/>
      <c r="AH686" s="96"/>
      <c r="AI686" s="96"/>
      <c r="AJ686" s="96"/>
      <c r="AK686" s="96"/>
      <c r="AL686" s="96"/>
      <c r="AM686" s="96"/>
      <c r="AN686" s="96"/>
      <c r="AO686" s="96"/>
      <c r="AP686" s="96"/>
      <c r="AQ686" s="96"/>
      <c r="AR686" s="96"/>
      <c r="AS686" s="96"/>
      <c r="AT686" s="96"/>
      <c r="AU686" s="96"/>
      <c r="AV686" s="96"/>
      <c r="AW686" s="96"/>
      <c r="AX686" s="96"/>
      <c r="AY686" s="96"/>
      <c r="AZ686" s="96"/>
      <c r="BA686" s="96"/>
      <c r="BB686" s="96"/>
      <c r="BC686" s="96"/>
      <c r="BD686" s="96"/>
      <c r="BE686" s="96"/>
      <c r="BF686" s="96"/>
      <c r="BG686" s="96"/>
      <c r="BH686" s="96"/>
      <c r="BI686" s="96"/>
      <c r="BJ686" s="96"/>
      <c r="BK686" s="96"/>
      <c r="BL686" s="96"/>
      <c r="BM686" s="96"/>
      <c r="BN686" s="96"/>
      <c r="BO686" s="96"/>
      <c r="BP686" s="96"/>
      <c r="BQ686" s="96"/>
      <c r="BR686" s="96"/>
      <c r="BS686" s="96"/>
      <c r="BT686" s="96"/>
      <c r="BU686" s="96"/>
      <c r="BV686" s="96"/>
      <c r="BW686" s="96"/>
      <c r="BX686" s="96"/>
      <c r="BY686" s="96"/>
      <c r="BZ686" s="96"/>
      <c r="CA686" s="96"/>
      <c r="CB686" s="96"/>
      <c r="CC686" s="96"/>
      <c r="CD686" s="96"/>
      <c r="CE686" s="96"/>
      <c r="CF686" s="96"/>
      <c r="CG686" s="96"/>
      <c r="CH686" s="96"/>
      <c r="CI686" s="96"/>
      <c r="CJ686" s="96"/>
      <c r="CK686" s="96"/>
      <c r="CL686" s="96"/>
      <c r="CM686" s="96"/>
      <c r="CN686" s="96"/>
      <c r="CO686" s="96"/>
      <c r="CP686" s="96"/>
      <c r="CQ686" s="96"/>
      <c r="CR686" s="96"/>
      <c r="CS686" s="96"/>
      <c r="CT686" s="96"/>
      <c r="CU686" s="96"/>
      <c r="CV686" s="96"/>
      <c r="CW686" s="96"/>
      <c r="CX686" s="96"/>
      <c r="CY686" s="96"/>
      <c r="CZ686" s="96"/>
      <c r="DA686" s="96"/>
      <c r="DB686" s="96"/>
      <c r="DC686" s="96"/>
      <c r="DD686" s="96"/>
      <c r="DE686" s="96"/>
      <c r="DF686" s="96"/>
      <c r="DG686" s="96"/>
      <c r="DH686" s="96"/>
      <c r="DI686" s="96"/>
      <c r="DJ686" s="96"/>
      <c r="DK686" s="96"/>
      <c r="DL686" s="96"/>
      <c r="DM686" s="96"/>
      <c r="DN686" s="96"/>
      <c r="DO686" s="96"/>
      <c r="DP686" s="96"/>
      <c r="DQ686" s="96"/>
      <c r="DR686" s="96"/>
      <c r="DS686" s="96"/>
      <c r="DT686" s="96"/>
      <c r="DU686" s="96"/>
      <c r="DV686" s="96"/>
      <c r="DW686" s="96"/>
      <c r="DX686" s="96"/>
      <c r="DY686" s="96"/>
      <c r="DZ686" s="96"/>
      <c r="EA686" s="96"/>
      <c r="EB686" s="96"/>
      <c r="EC686" s="96"/>
      <c r="ED686" s="96"/>
      <c r="EE686" s="96"/>
      <c r="EF686" s="96"/>
      <c r="EG686" s="96"/>
      <c r="EH686" s="96"/>
      <c r="EI686" s="96"/>
      <c r="EJ686" s="96"/>
      <c r="EK686" s="96"/>
      <c r="EL686" s="96"/>
      <c r="EM686" s="96"/>
      <c r="EN686" s="96"/>
      <c r="EO686" s="96"/>
      <c r="EP686" s="96"/>
      <c r="EQ686" s="96"/>
      <c r="ER686" s="96"/>
      <c r="ES686" s="96"/>
      <c r="ET686" s="96"/>
      <c r="EU686" s="96"/>
      <c r="EV686" s="96"/>
      <c r="EW686" s="96"/>
      <c r="EX686" s="96"/>
      <c r="EY686" s="96"/>
      <c r="EZ686" s="96"/>
      <c r="FA686" s="96"/>
      <c r="FB686" s="96"/>
      <c r="FC686" s="96"/>
      <c r="FD686" s="96"/>
      <c r="FE686" s="96"/>
      <c r="FF686" s="96"/>
      <c r="FG686" s="96"/>
      <c r="FH686" s="96"/>
      <c r="FI686" s="96"/>
      <c r="FJ686" s="96"/>
      <c r="FK686" s="96"/>
      <c r="FL686" s="96"/>
      <c r="FM686" s="96"/>
      <c r="FN686" s="96"/>
      <c r="FO686" s="96"/>
      <c r="FP686" s="96"/>
      <c r="FQ686" s="96"/>
      <c r="FR686" s="96"/>
      <c r="FS686" s="96"/>
      <c r="FT686" s="96"/>
      <c r="FU686" s="96"/>
      <c r="FV686" s="96"/>
      <c r="FW686" s="96"/>
      <c r="FX686" s="96"/>
      <c r="FY686" s="96"/>
      <c r="FZ686" s="96"/>
      <c r="GA686" s="96"/>
      <c r="GB686" s="96"/>
      <c r="GC686" s="96"/>
      <c r="GD686" s="96"/>
      <c r="GE686" s="96"/>
      <c r="GF686" s="96"/>
      <c r="GG686" s="96"/>
      <c r="GH686" s="96"/>
      <c r="GI686" s="96"/>
      <c r="GJ686" s="96"/>
      <c r="GK686" s="96"/>
      <c r="GL686" s="96"/>
      <c r="GM686" s="96"/>
      <c r="GN686" s="96"/>
      <c r="GO686" s="96"/>
    </row>
    <row r="687" spans="1:197" ht="14.45" hidden="1" customHeight="1">
      <c r="A687" s="339">
        <v>53</v>
      </c>
      <c r="B687" s="423" t="s">
        <v>227</v>
      </c>
      <c r="C687" s="382">
        <v>2024</v>
      </c>
      <c r="D687" s="341">
        <v>2025</v>
      </c>
      <c r="E687" s="346" t="s">
        <v>251</v>
      </c>
      <c r="F687" s="374"/>
      <c r="G687" s="419">
        <v>90095</v>
      </c>
      <c r="H687" s="86">
        <v>6050</v>
      </c>
      <c r="I687" s="58" t="s">
        <v>28</v>
      </c>
      <c r="J687" s="84">
        <v>50950</v>
      </c>
      <c r="K687" s="62"/>
      <c r="L687" s="84"/>
      <c r="M687" s="320"/>
      <c r="N687" s="242"/>
      <c r="O687" s="84"/>
      <c r="P687" s="84"/>
      <c r="Q687" s="62"/>
      <c r="R687" s="62"/>
      <c r="S687" s="62"/>
      <c r="T687" s="62"/>
      <c r="U687" s="62"/>
      <c r="V687" s="62"/>
      <c r="W687" s="445">
        <f>SUM(L691:V691)</f>
        <v>0</v>
      </c>
      <c r="X687" s="141"/>
      <c r="Y687" s="96"/>
      <c r="Z687" s="96"/>
      <c r="AA687" s="96"/>
      <c r="AB687" s="96"/>
      <c r="AC687" s="96"/>
      <c r="AD687" s="96"/>
      <c r="AE687" s="96"/>
      <c r="AF687" s="96"/>
      <c r="AG687" s="96"/>
      <c r="AH687" s="96"/>
      <c r="AI687" s="96"/>
      <c r="AJ687" s="96"/>
      <c r="AK687" s="96"/>
      <c r="AL687" s="96"/>
      <c r="AM687" s="96"/>
      <c r="AN687" s="96"/>
      <c r="AO687" s="96"/>
      <c r="AP687" s="96"/>
      <c r="AQ687" s="96"/>
      <c r="AR687" s="96"/>
      <c r="AS687" s="96"/>
      <c r="AT687" s="96"/>
      <c r="AU687" s="96"/>
      <c r="AV687" s="96"/>
      <c r="AW687" s="96"/>
      <c r="AX687" s="96"/>
      <c r="AY687" s="96"/>
      <c r="AZ687" s="96"/>
      <c r="BA687" s="96"/>
      <c r="BB687" s="96"/>
      <c r="BC687" s="96"/>
      <c r="BD687" s="96"/>
      <c r="BE687" s="96"/>
      <c r="BF687" s="96"/>
      <c r="BG687" s="96"/>
      <c r="BH687" s="96"/>
      <c r="BI687" s="96"/>
      <c r="BJ687" s="96"/>
      <c r="BK687" s="96"/>
      <c r="BL687" s="96"/>
      <c r="BM687" s="96"/>
      <c r="BN687" s="96"/>
      <c r="BO687" s="96"/>
      <c r="BP687" s="96"/>
      <c r="BQ687" s="96"/>
      <c r="BR687" s="96"/>
      <c r="BS687" s="96"/>
      <c r="BT687" s="96"/>
      <c r="BU687" s="96"/>
      <c r="BV687" s="96"/>
      <c r="BW687" s="96"/>
      <c r="BX687" s="96"/>
      <c r="BY687" s="96"/>
      <c r="BZ687" s="96"/>
      <c r="CA687" s="96"/>
      <c r="CB687" s="96"/>
      <c r="CC687" s="96"/>
      <c r="CD687" s="96"/>
      <c r="CE687" s="96"/>
      <c r="CF687" s="96"/>
      <c r="CG687" s="96"/>
      <c r="CH687" s="96"/>
      <c r="CI687" s="96"/>
      <c r="CJ687" s="96"/>
      <c r="CK687" s="96"/>
      <c r="CL687" s="96"/>
      <c r="CM687" s="96"/>
      <c r="CN687" s="96"/>
      <c r="CO687" s="96"/>
      <c r="CP687" s="96"/>
      <c r="CQ687" s="96"/>
      <c r="CR687" s="96"/>
      <c r="CS687" s="96"/>
      <c r="CT687" s="96"/>
      <c r="CU687" s="96"/>
      <c r="CV687" s="96"/>
      <c r="CW687" s="96"/>
      <c r="CX687" s="96"/>
      <c r="CY687" s="96"/>
      <c r="CZ687" s="96"/>
      <c r="DA687" s="96"/>
      <c r="DB687" s="96"/>
      <c r="DC687" s="96"/>
      <c r="DD687" s="96"/>
      <c r="DE687" s="96"/>
      <c r="DF687" s="96"/>
      <c r="DG687" s="96"/>
      <c r="DH687" s="96"/>
      <c r="DI687" s="96"/>
      <c r="DJ687" s="96"/>
      <c r="DK687" s="96"/>
      <c r="DL687" s="96"/>
      <c r="DM687" s="96"/>
      <c r="DN687" s="96"/>
      <c r="DO687" s="96"/>
      <c r="DP687" s="96"/>
      <c r="DQ687" s="96"/>
      <c r="DR687" s="96"/>
      <c r="DS687" s="96"/>
      <c r="DT687" s="96"/>
      <c r="DU687" s="96"/>
      <c r="DV687" s="96"/>
      <c r="DW687" s="96"/>
      <c r="DX687" s="96"/>
      <c r="DY687" s="96"/>
      <c r="DZ687" s="96"/>
      <c r="EA687" s="96"/>
      <c r="EB687" s="96"/>
      <c r="EC687" s="96"/>
      <c r="ED687" s="96"/>
      <c r="EE687" s="96"/>
      <c r="EF687" s="96"/>
      <c r="EG687" s="96"/>
      <c r="EH687" s="96"/>
      <c r="EI687" s="96"/>
      <c r="EJ687" s="96"/>
      <c r="EK687" s="96"/>
      <c r="EL687" s="96"/>
      <c r="EM687" s="96"/>
      <c r="EN687" s="96"/>
      <c r="EO687" s="96"/>
      <c r="EP687" s="96"/>
      <c r="EQ687" s="96"/>
      <c r="ER687" s="96"/>
      <c r="ES687" s="96"/>
      <c r="ET687" s="96"/>
      <c r="EU687" s="96"/>
      <c r="EV687" s="96"/>
      <c r="EW687" s="96"/>
      <c r="EX687" s="96"/>
      <c r="EY687" s="96"/>
      <c r="EZ687" s="96"/>
      <c r="FA687" s="96"/>
      <c r="FB687" s="96"/>
      <c r="FC687" s="96"/>
      <c r="FD687" s="96"/>
      <c r="FE687" s="96"/>
      <c r="FF687" s="96"/>
      <c r="FG687" s="96"/>
      <c r="FH687" s="96"/>
      <c r="FI687" s="96"/>
      <c r="FJ687" s="96"/>
      <c r="FK687" s="96"/>
      <c r="FL687" s="96"/>
      <c r="FM687" s="96"/>
      <c r="FN687" s="96"/>
      <c r="FO687" s="96"/>
      <c r="FP687" s="96"/>
      <c r="FQ687" s="96"/>
      <c r="FR687" s="96"/>
      <c r="FS687" s="96"/>
      <c r="FT687" s="96"/>
      <c r="FU687" s="96"/>
      <c r="FV687" s="96"/>
      <c r="FW687" s="96"/>
      <c r="FX687" s="96"/>
      <c r="FY687" s="96"/>
      <c r="FZ687" s="96"/>
      <c r="GA687" s="96"/>
      <c r="GB687" s="96"/>
      <c r="GC687" s="96"/>
      <c r="GD687" s="96"/>
      <c r="GE687" s="96"/>
      <c r="GF687" s="96"/>
      <c r="GG687" s="96"/>
      <c r="GH687" s="96"/>
      <c r="GI687" s="96"/>
      <c r="GJ687" s="96"/>
      <c r="GK687" s="96"/>
      <c r="GL687" s="96"/>
      <c r="GM687" s="96"/>
      <c r="GN687" s="96"/>
      <c r="GO687" s="96"/>
    </row>
    <row r="688" spans="1:197" ht="14.45" hidden="1" customHeight="1">
      <c r="A688" s="339"/>
      <c r="B688" s="423"/>
      <c r="C688" s="382"/>
      <c r="D688" s="341"/>
      <c r="E688" s="346"/>
      <c r="F688" s="374"/>
      <c r="G688" s="419"/>
      <c r="H688" s="86">
        <v>6370</v>
      </c>
      <c r="I688" s="58" t="s">
        <v>228</v>
      </c>
      <c r="J688" s="62"/>
      <c r="K688" s="62"/>
      <c r="L688" s="84"/>
      <c r="M688" s="84"/>
      <c r="N688" s="62"/>
      <c r="O688" s="62"/>
      <c r="P688" s="62"/>
      <c r="Q688" s="62"/>
      <c r="R688" s="62"/>
      <c r="S688" s="62"/>
      <c r="T688" s="62"/>
      <c r="U688" s="62"/>
      <c r="V688" s="62"/>
      <c r="W688" s="445"/>
      <c r="X688" s="141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  <c r="AK688" s="96"/>
      <c r="AL688" s="96"/>
      <c r="AM688" s="96"/>
      <c r="AN688" s="96"/>
      <c r="AO688" s="96"/>
      <c r="AP688" s="96"/>
      <c r="AQ688" s="96"/>
      <c r="AR688" s="96"/>
      <c r="AS688" s="96"/>
      <c r="AT688" s="96"/>
      <c r="AU688" s="96"/>
      <c r="AV688" s="96"/>
      <c r="AW688" s="96"/>
      <c r="AX688" s="96"/>
      <c r="AY688" s="96"/>
      <c r="AZ688" s="96"/>
      <c r="BA688" s="96"/>
      <c r="BB688" s="96"/>
      <c r="BC688" s="96"/>
      <c r="BD688" s="96"/>
      <c r="BE688" s="96"/>
      <c r="BF688" s="96"/>
      <c r="BG688" s="96"/>
      <c r="BH688" s="96"/>
      <c r="BI688" s="96"/>
      <c r="BJ688" s="96"/>
      <c r="BK688" s="96"/>
      <c r="BL688" s="96"/>
      <c r="BM688" s="96"/>
      <c r="BN688" s="96"/>
      <c r="BO688" s="96"/>
      <c r="BP688" s="96"/>
      <c r="BQ688" s="96"/>
      <c r="BR688" s="96"/>
      <c r="BS688" s="96"/>
      <c r="BT688" s="96"/>
      <c r="BU688" s="96"/>
      <c r="BV688" s="96"/>
      <c r="BW688" s="96"/>
      <c r="BX688" s="96"/>
      <c r="BY688" s="96"/>
      <c r="BZ688" s="96"/>
      <c r="CA688" s="96"/>
      <c r="CB688" s="96"/>
      <c r="CC688" s="96"/>
      <c r="CD688" s="96"/>
      <c r="CE688" s="96"/>
      <c r="CF688" s="96"/>
      <c r="CG688" s="96"/>
      <c r="CH688" s="96"/>
      <c r="CI688" s="96"/>
      <c r="CJ688" s="96"/>
      <c r="CK688" s="96"/>
      <c r="CL688" s="96"/>
      <c r="CM688" s="96"/>
      <c r="CN688" s="96"/>
      <c r="CO688" s="96"/>
      <c r="CP688" s="96"/>
      <c r="CQ688" s="96"/>
      <c r="CR688" s="96"/>
      <c r="CS688" s="96"/>
      <c r="CT688" s="96"/>
      <c r="CU688" s="96"/>
      <c r="CV688" s="96"/>
      <c r="CW688" s="96"/>
      <c r="CX688" s="96"/>
      <c r="CY688" s="96"/>
      <c r="CZ688" s="96"/>
      <c r="DA688" s="96"/>
      <c r="DB688" s="96"/>
      <c r="DC688" s="96"/>
      <c r="DD688" s="96"/>
      <c r="DE688" s="96"/>
      <c r="DF688" s="96"/>
      <c r="DG688" s="96"/>
      <c r="DH688" s="96"/>
      <c r="DI688" s="96"/>
      <c r="DJ688" s="96"/>
      <c r="DK688" s="96"/>
      <c r="DL688" s="96"/>
      <c r="DM688" s="96"/>
      <c r="DN688" s="96"/>
      <c r="DO688" s="96"/>
      <c r="DP688" s="96"/>
      <c r="DQ688" s="96"/>
      <c r="DR688" s="96"/>
      <c r="DS688" s="96"/>
      <c r="DT688" s="96"/>
      <c r="DU688" s="96"/>
      <c r="DV688" s="96"/>
      <c r="DW688" s="96"/>
      <c r="DX688" s="96"/>
      <c r="DY688" s="96"/>
      <c r="DZ688" s="96"/>
      <c r="EA688" s="96"/>
      <c r="EB688" s="96"/>
      <c r="EC688" s="96"/>
      <c r="ED688" s="96"/>
      <c r="EE688" s="96"/>
      <c r="EF688" s="96"/>
      <c r="EG688" s="96"/>
      <c r="EH688" s="96"/>
      <c r="EI688" s="96"/>
      <c r="EJ688" s="96"/>
      <c r="EK688" s="96"/>
      <c r="EL688" s="96"/>
      <c r="EM688" s="96"/>
      <c r="EN688" s="96"/>
      <c r="EO688" s="96"/>
      <c r="EP688" s="96"/>
      <c r="EQ688" s="96"/>
      <c r="ER688" s="96"/>
      <c r="ES688" s="96"/>
      <c r="ET688" s="96"/>
      <c r="EU688" s="96"/>
      <c r="EV688" s="96"/>
      <c r="EW688" s="96"/>
      <c r="EX688" s="96"/>
      <c r="EY688" s="96"/>
      <c r="EZ688" s="96"/>
      <c r="FA688" s="96"/>
      <c r="FB688" s="96"/>
      <c r="FC688" s="96"/>
      <c r="FD688" s="96"/>
      <c r="FE688" s="96"/>
      <c r="FF688" s="96"/>
      <c r="FG688" s="96"/>
      <c r="FH688" s="96"/>
      <c r="FI688" s="96"/>
      <c r="FJ688" s="96"/>
      <c r="FK688" s="96"/>
      <c r="FL688" s="96"/>
      <c r="FM688" s="96"/>
      <c r="FN688" s="96"/>
      <c r="FO688" s="96"/>
      <c r="FP688" s="96"/>
      <c r="FQ688" s="96"/>
      <c r="FR688" s="96"/>
      <c r="FS688" s="96"/>
      <c r="FT688" s="96"/>
      <c r="FU688" s="96"/>
      <c r="FV688" s="96"/>
      <c r="FW688" s="96"/>
      <c r="FX688" s="96"/>
      <c r="FY688" s="96"/>
      <c r="FZ688" s="96"/>
      <c r="GA688" s="96"/>
      <c r="GB688" s="96"/>
      <c r="GC688" s="96"/>
      <c r="GD688" s="96"/>
      <c r="GE688" s="96"/>
      <c r="GF688" s="96"/>
      <c r="GG688" s="96"/>
      <c r="GH688" s="96"/>
      <c r="GI688" s="96"/>
      <c r="GJ688" s="96"/>
      <c r="GK688" s="96"/>
      <c r="GL688" s="96"/>
      <c r="GM688" s="96"/>
      <c r="GN688" s="96"/>
      <c r="GO688" s="96"/>
    </row>
    <row r="689" spans="1:197" ht="14.45" hidden="1" customHeight="1">
      <c r="A689" s="339"/>
      <c r="B689" s="423"/>
      <c r="C689" s="382"/>
      <c r="D689" s="341"/>
      <c r="E689" s="346"/>
      <c r="F689" s="374"/>
      <c r="G689" s="419"/>
      <c r="H689" s="86">
        <v>6050</v>
      </c>
      <c r="I689" s="58" t="s">
        <v>229</v>
      </c>
      <c r="J689" s="62"/>
      <c r="K689" s="62"/>
      <c r="L689" s="84"/>
      <c r="M689" s="84"/>
      <c r="N689" s="62"/>
      <c r="O689" s="62"/>
      <c r="P689" s="62"/>
      <c r="Q689" s="62"/>
      <c r="R689" s="62"/>
      <c r="S689" s="62"/>
      <c r="T689" s="62"/>
      <c r="U689" s="62"/>
      <c r="V689" s="62"/>
      <c r="W689" s="445"/>
      <c r="X689" s="141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  <c r="AK689" s="96"/>
      <c r="AL689" s="96"/>
      <c r="AM689" s="96"/>
      <c r="AN689" s="96"/>
      <c r="AO689" s="96"/>
      <c r="AP689" s="96"/>
      <c r="AQ689" s="96"/>
      <c r="AR689" s="96"/>
      <c r="AS689" s="96"/>
      <c r="AT689" s="96"/>
      <c r="AU689" s="96"/>
      <c r="AV689" s="96"/>
      <c r="AW689" s="96"/>
      <c r="AX689" s="96"/>
      <c r="AY689" s="96"/>
      <c r="AZ689" s="96"/>
      <c r="BA689" s="96"/>
      <c r="BB689" s="96"/>
      <c r="BC689" s="96"/>
      <c r="BD689" s="96"/>
      <c r="BE689" s="96"/>
      <c r="BF689" s="96"/>
      <c r="BG689" s="96"/>
      <c r="BH689" s="96"/>
      <c r="BI689" s="96"/>
      <c r="BJ689" s="96"/>
      <c r="BK689" s="96"/>
      <c r="BL689" s="96"/>
      <c r="BM689" s="96"/>
      <c r="BN689" s="96"/>
      <c r="BO689" s="96"/>
      <c r="BP689" s="96"/>
      <c r="BQ689" s="96"/>
      <c r="BR689" s="96"/>
      <c r="BS689" s="96"/>
      <c r="BT689" s="96"/>
      <c r="BU689" s="96"/>
      <c r="BV689" s="96"/>
      <c r="BW689" s="96"/>
      <c r="BX689" s="96"/>
      <c r="BY689" s="96"/>
      <c r="BZ689" s="96"/>
      <c r="CA689" s="96"/>
      <c r="CB689" s="96"/>
      <c r="CC689" s="96"/>
      <c r="CD689" s="96"/>
      <c r="CE689" s="96"/>
      <c r="CF689" s="96"/>
      <c r="CG689" s="96"/>
      <c r="CH689" s="96"/>
      <c r="CI689" s="96"/>
      <c r="CJ689" s="96"/>
      <c r="CK689" s="96"/>
      <c r="CL689" s="96"/>
      <c r="CM689" s="96"/>
      <c r="CN689" s="96"/>
      <c r="CO689" s="96"/>
      <c r="CP689" s="96"/>
      <c r="CQ689" s="96"/>
      <c r="CR689" s="96"/>
      <c r="CS689" s="96"/>
      <c r="CT689" s="96"/>
      <c r="CU689" s="96"/>
      <c r="CV689" s="96"/>
      <c r="CW689" s="96"/>
      <c r="CX689" s="96"/>
      <c r="CY689" s="96"/>
      <c r="CZ689" s="96"/>
      <c r="DA689" s="96"/>
      <c r="DB689" s="96"/>
      <c r="DC689" s="96"/>
      <c r="DD689" s="96"/>
      <c r="DE689" s="96"/>
      <c r="DF689" s="96"/>
      <c r="DG689" s="96"/>
      <c r="DH689" s="96"/>
      <c r="DI689" s="96"/>
      <c r="DJ689" s="96"/>
      <c r="DK689" s="96"/>
      <c r="DL689" s="96"/>
      <c r="DM689" s="96"/>
      <c r="DN689" s="96"/>
      <c r="DO689" s="96"/>
      <c r="DP689" s="96"/>
      <c r="DQ689" s="96"/>
      <c r="DR689" s="96"/>
      <c r="DS689" s="96"/>
      <c r="DT689" s="96"/>
      <c r="DU689" s="96"/>
      <c r="DV689" s="96"/>
      <c r="DW689" s="96"/>
      <c r="DX689" s="96"/>
      <c r="DY689" s="96"/>
      <c r="DZ689" s="96"/>
      <c r="EA689" s="96"/>
      <c r="EB689" s="96"/>
      <c r="EC689" s="96"/>
      <c r="ED689" s="96"/>
      <c r="EE689" s="96"/>
      <c r="EF689" s="96"/>
      <c r="EG689" s="96"/>
      <c r="EH689" s="96"/>
      <c r="EI689" s="96"/>
      <c r="EJ689" s="96"/>
      <c r="EK689" s="96"/>
      <c r="EL689" s="96"/>
      <c r="EM689" s="96"/>
      <c r="EN689" s="96"/>
      <c r="EO689" s="96"/>
      <c r="EP689" s="96"/>
      <c r="EQ689" s="96"/>
      <c r="ER689" s="96"/>
      <c r="ES689" s="96"/>
      <c r="ET689" s="96"/>
      <c r="EU689" s="96"/>
      <c r="EV689" s="96"/>
      <c r="EW689" s="96"/>
      <c r="EX689" s="96"/>
      <c r="EY689" s="96"/>
      <c r="EZ689" s="96"/>
      <c r="FA689" s="96"/>
      <c r="FB689" s="96"/>
      <c r="FC689" s="96"/>
      <c r="FD689" s="96"/>
      <c r="FE689" s="96"/>
      <c r="FF689" s="96"/>
      <c r="FG689" s="96"/>
      <c r="FH689" s="96"/>
      <c r="FI689" s="96"/>
      <c r="FJ689" s="96"/>
      <c r="FK689" s="96"/>
      <c r="FL689" s="96"/>
      <c r="FM689" s="96"/>
      <c r="FN689" s="96"/>
      <c r="FO689" s="96"/>
      <c r="FP689" s="96"/>
      <c r="FQ689" s="96"/>
      <c r="FR689" s="96"/>
      <c r="FS689" s="96"/>
      <c r="FT689" s="96"/>
      <c r="FU689" s="96"/>
      <c r="FV689" s="96"/>
      <c r="FW689" s="96"/>
      <c r="FX689" s="96"/>
      <c r="FY689" s="96"/>
      <c r="FZ689" s="96"/>
      <c r="GA689" s="96"/>
      <c r="GB689" s="96"/>
      <c r="GC689" s="96"/>
      <c r="GD689" s="96"/>
      <c r="GE689" s="96"/>
      <c r="GF689" s="96"/>
      <c r="GG689" s="96"/>
      <c r="GH689" s="96"/>
      <c r="GI689" s="96"/>
      <c r="GJ689" s="96"/>
      <c r="GK689" s="96"/>
      <c r="GL689" s="96"/>
      <c r="GM689" s="96"/>
      <c r="GN689" s="96"/>
      <c r="GO689" s="96"/>
    </row>
    <row r="690" spans="1:197" ht="14.45" hidden="1" customHeight="1">
      <c r="A690" s="339"/>
      <c r="B690" s="423"/>
      <c r="C690" s="382"/>
      <c r="D690" s="341"/>
      <c r="E690" s="346"/>
      <c r="F690" s="374"/>
      <c r="G690" s="419"/>
      <c r="H690" s="86"/>
      <c r="I690" s="61" t="s">
        <v>70</v>
      </c>
      <c r="J690" s="62"/>
      <c r="K690" s="84">
        <v>35000</v>
      </c>
      <c r="L690" s="84"/>
      <c r="M690" s="320"/>
      <c r="N690" s="62"/>
      <c r="O690" s="62"/>
      <c r="P690" s="62"/>
      <c r="Q690" s="62"/>
      <c r="R690" s="62"/>
      <c r="S690" s="62"/>
      <c r="T690" s="62"/>
      <c r="U690" s="62"/>
      <c r="V690" s="62"/>
      <c r="W690" s="445"/>
      <c r="X690" s="141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  <c r="AK690" s="96"/>
      <c r="AL690" s="96"/>
      <c r="AM690" s="96"/>
      <c r="AN690" s="96"/>
      <c r="AO690" s="96"/>
      <c r="AP690" s="96"/>
      <c r="AQ690" s="96"/>
      <c r="AR690" s="96"/>
      <c r="AS690" s="96"/>
      <c r="AT690" s="96"/>
      <c r="AU690" s="96"/>
      <c r="AV690" s="96"/>
      <c r="AW690" s="96"/>
      <c r="AX690" s="96"/>
      <c r="AY690" s="96"/>
      <c r="AZ690" s="96"/>
      <c r="BA690" s="96"/>
      <c r="BB690" s="96"/>
      <c r="BC690" s="96"/>
      <c r="BD690" s="96"/>
      <c r="BE690" s="96"/>
      <c r="BF690" s="96"/>
      <c r="BG690" s="96"/>
      <c r="BH690" s="96"/>
      <c r="BI690" s="96"/>
      <c r="BJ690" s="96"/>
      <c r="BK690" s="96"/>
      <c r="BL690" s="96"/>
      <c r="BM690" s="96"/>
      <c r="BN690" s="96"/>
      <c r="BO690" s="96"/>
      <c r="BP690" s="96"/>
      <c r="BQ690" s="96"/>
      <c r="BR690" s="96"/>
      <c r="BS690" s="96"/>
      <c r="BT690" s="96"/>
      <c r="BU690" s="96"/>
      <c r="BV690" s="96"/>
      <c r="BW690" s="96"/>
      <c r="BX690" s="96"/>
      <c r="BY690" s="96"/>
      <c r="BZ690" s="96"/>
      <c r="CA690" s="96"/>
      <c r="CB690" s="96"/>
      <c r="CC690" s="96"/>
      <c r="CD690" s="96"/>
      <c r="CE690" s="96"/>
      <c r="CF690" s="96"/>
      <c r="CG690" s="96"/>
      <c r="CH690" s="96"/>
      <c r="CI690" s="96"/>
      <c r="CJ690" s="96"/>
      <c r="CK690" s="96"/>
      <c r="CL690" s="96"/>
      <c r="CM690" s="96"/>
      <c r="CN690" s="96"/>
      <c r="CO690" s="96"/>
      <c r="CP690" s="96"/>
      <c r="CQ690" s="96"/>
      <c r="CR690" s="96"/>
      <c r="CS690" s="96"/>
      <c r="CT690" s="96"/>
      <c r="CU690" s="96"/>
      <c r="CV690" s="96"/>
      <c r="CW690" s="96"/>
      <c r="CX690" s="96"/>
      <c r="CY690" s="96"/>
      <c r="CZ690" s="96"/>
      <c r="DA690" s="96"/>
      <c r="DB690" s="96"/>
      <c r="DC690" s="96"/>
      <c r="DD690" s="96"/>
      <c r="DE690" s="96"/>
      <c r="DF690" s="96"/>
      <c r="DG690" s="96"/>
      <c r="DH690" s="96"/>
      <c r="DI690" s="96"/>
      <c r="DJ690" s="96"/>
      <c r="DK690" s="96"/>
      <c r="DL690" s="96"/>
      <c r="DM690" s="96"/>
      <c r="DN690" s="96"/>
      <c r="DO690" s="96"/>
      <c r="DP690" s="96"/>
      <c r="DQ690" s="96"/>
      <c r="DR690" s="96"/>
      <c r="DS690" s="96"/>
      <c r="DT690" s="96"/>
      <c r="DU690" s="96"/>
      <c r="DV690" s="96"/>
      <c r="DW690" s="96"/>
      <c r="DX690" s="96"/>
      <c r="DY690" s="96"/>
      <c r="DZ690" s="96"/>
      <c r="EA690" s="96"/>
      <c r="EB690" s="96"/>
      <c r="EC690" s="96"/>
      <c r="ED690" s="96"/>
      <c r="EE690" s="96"/>
      <c r="EF690" s="96"/>
      <c r="EG690" s="96"/>
      <c r="EH690" s="96"/>
      <c r="EI690" s="96"/>
      <c r="EJ690" s="96"/>
      <c r="EK690" s="96"/>
      <c r="EL690" s="96"/>
      <c r="EM690" s="96"/>
      <c r="EN690" s="96"/>
      <c r="EO690" s="96"/>
      <c r="EP690" s="96"/>
      <c r="EQ690" s="96"/>
      <c r="ER690" s="96"/>
      <c r="ES690" s="96"/>
      <c r="ET690" s="96"/>
      <c r="EU690" s="96"/>
      <c r="EV690" s="96"/>
      <c r="EW690" s="96"/>
      <c r="EX690" s="96"/>
      <c r="EY690" s="96"/>
      <c r="EZ690" s="96"/>
      <c r="FA690" s="96"/>
      <c r="FB690" s="96"/>
      <c r="FC690" s="96"/>
      <c r="FD690" s="96"/>
      <c r="FE690" s="96"/>
      <c r="FF690" s="96"/>
      <c r="FG690" s="96"/>
      <c r="FH690" s="96"/>
      <c r="FI690" s="96"/>
      <c r="FJ690" s="96"/>
      <c r="FK690" s="96"/>
      <c r="FL690" s="96"/>
      <c r="FM690" s="96"/>
      <c r="FN690" s="96"/>
      <c r="FO690" s="96"/>
      <c r="FP690" s="96"/>
      <c r="FQ690" s="96"/>
      <c r="FR690" s="96"/>
      <c r="FS690" s="96"/>
      <c r="FT690" s="96"/>
      <c r="FU690" s="96"/>
      <c r="FV690" s="96"/>
      <c r="FW690" s="96"/>
      <c r="FX690" s="96"/>
      <c r="FY690" s="96"/>
      <c r="FZ690" s="96"/>
      <c r="GA690" s="96"/>
      <c r="GB690" s="96"/>
      <c r="GC690" s="96"/>
      <c r="GD690" s="96"/>
      <c r="GE690" s="96"/>
      <c r="GF690" s="96"/>
      <c r="GG690" s="96"/>
      <c r="GH690" s="96"/>
      <c r="GI690" s="96"/>
      <c r="GJ690" s="96"/>
      <c r="GK690" s="96"/>
      <c r="GL690" s="96"/>
      <c r="GM690" s="96"/>
      <c r="GN690" s="96"/>
      <c r="GO690" s="96"/>
    </row>
    <row r="691" spans="1:197" ht="10.5" hidden="1" customHeight="1">
      <c r="A691" s="339"/>
      <c r="B691" s="423"/>
      <c r="C691" s="382"/>
      <c r="D691" s="341"/>
      <c r="E691" s="346"/>
      <c r="F691" s="374"/>
      <c r="G691" s="419"/>
      <c r="H691" s="86"/>
      <c r="I691" s="64" t="s">
        <v>26</v>
      </c>
      <c r="J691" s="65">
        <f t="shared" ref="J691:K691" si="181">SUM(J687:J690)</f>
        <v>50950</v>
      </c>
      <c r="K691" s="65">
        <f t="shared" si="181"/>
        <v>35000</v>
      </c>
      <c r="L691" s="65">
        <f>SUM(L687:L690)</f>
        <v>0</v>
      </c>
      <c r="M691" s="65">
        <f>SUM(M687:M690)</f>
        <v>0</v>
      </c>
      <c r="N691" s="65">
        <f t="shared" ref="N691:V691" si="182">SUM(N687:N690)</f>
        <v>0</v>
      </c>
      <c r="O691" s="65">
        <f>SUM(O687:O690)</f>
        <v>0</v>
      </c>
      <c r="P691" s="65">
        <f>SUM(P687:P690)</f>
        <v>0</v>
      </c>
      <c r="Q691" s="65">
        <f t="shared" si="182"/>
        <v>0</v>
      </c>
      <c r="R691" s="65">
        <f t="shared" si="182"/>
        <v>0</v>
      </c>
      <c r="S691" s="65">
        <f t="shared" si="182"/>
        <v>0</v>
      </c>
      <c r="T691" s="65">
        <f t="shared" si="182"/>
        <v>0</v>
      </c>
      <c r="U691" s="65">
        <f t="shared" si="182"/>
        <v>0</v>
      </c>
      <c r="V691" s="65">
        <f t="shared" si="182"/>
        <v>0</v>
      </c>
      <c r="W691" s="445"/>
      <c r="X691" s="141"/>
      <c r="Y691" s="96"/>
      <c r="Z691" s="96"/>
      <c r="AA691" s="96"/>
      <c r="AB691" s="96"/>
      <c r="AC691" s="96"/>
      <c r="AD691" s="96"/>
      <c r="AE691" s="96"/>
      <c r="AF691" s="96"/>
      <c r="AG691" s="96"/>
      <c r="AH691" s="96"/>
      <c r="AI691" s="96"/>
      <c r="AJ691" s="96"/>
      <c r="AK691" s="96"/>
      <c r="AL691" s="96"/>
      <c r="AM691" s="96"/>
      <c r="AN691" s="96"/>
      <c r="AO691" s="96"/>
      <c r="AP691" s="96"/>
      <c r="AQ691" s="96"/>
      <c r="AR691" s="96"/>
      <c r="AS691" s="96"/>
      <c r="AT691" s="96"/>
      <c r="AU691" s="96"/>
      <c r="AV691" s="96"/>
      <c r="AW691" s="96"/>
      <c r="AX691" s="96"/>
      <c r="AY691" s="96"/>
      <c r="AZ691" s="96"/>
      <c r="BA691" s="96"/>
      <c r="BB691" s="96"/>
      <c r="BC691" s="96"/>
      <c r="BD691" s="96"/>
      <c r="BE691" s="96"/>
      <c r="BF691" s="96"/>
      <c r="BG691" s="96"/>
      <c r="BH691" s="96"/>
      <c r="BI691" s="96"/>
      <c r="BJ691" s="96"/>
      <c r="BK691" s="96"/>
      <c r="BL691" s="96"/>
      <c r="BM691" s="96"/>
      <c r="BN691" s="96"/>
      <c r="BO691" s="96"/>
      <c r="BP691" s="96"/>
      <c r="BQ691" s="96"/>
      <c r="BR691" s="96"/>
      <c r="BS691" s="96"/>
      <c r="BT691" s="96"/>
      <c r="BU691" s="96"/>
      <c r="BV691" s="96"/>
      <c r="BW691" s="96"/>
      <c r="BX691" s="96"/>
      <c r="BY691" s="96"/>
      <c r="BZ691" s="96"/>
      <c r="CA691" s="96"/>
      <c r="CB691" s="96"/>
      <c r="CC691" s="96"/>
      <c r="CD691" s="96"/>
      <c r="CE691" s="96"/>
      <c r="CF691" s="96"/>
      <c r="CG691" s="96"/>
      <c r="CH691" s="96"/>
      <c r="CI691" s="96"/>
      <c r="CJ691" s="96"/>
      <c r="CK691" s="96"/>
      <c r="CL691" s="96"/>
      <c r="CM691" s="96"/>
      <c r="CN691" s="96"/>
      <c r="CO691" s="96"/>
      <c r="CP691" s="96"/>
      <c r="CQ691" s="96"/>
      <c r="CR691" s="96"/>
      <c r="CS691" s="96"/>
      <c r="CT691" s="96"/>
      <c r="CU691" s="96"/>
      <c r="CV691" s="96"/>
      <c r="CW691" s="96"/>
      <c r="CX691" s="96"/>
      <c r="CY691" s="96"/>
      <c r="CZ691" s="96"/>
      <c r="DA691" s="96"/>
      <c r="DB691" s="96"/>
      <c r="DC691" s="96"/>
      <c r="DD691" s="96"/>
      <c r="DE691" s="96"/>
      <c r="DF691" s="96"/>
      <c r="DG691" s="96"/>
      <c r="DH691" s="96"/>
      <c r="DI691" s="96"/>
      <c r="DJ691" s="96"/>
      <c r="DK691" s="96"/>
      <c r="DL691" s="96"/>
      <c r="DM691" s="96"/>
      <c r="DN691" s="96"/>
      <c r="DO691" s="96"/>
      <c r="DP691" s="96"/>
      <c r="DQ691" s="96"/>
      <c r="DR691" s="96"/>
      <c r="DS691" s="96"/>
      <c r="DT691" s="96"/>
      <c r="DU691" s="96"/>
      <c r="DV691" s="96"/>
      <c r="DW691" s="96"/>
      <c r="DX691" s="96"/>
      <c r="DY691" s="96"/>
      <c r="DZ691" s="96"/>
      <c r="EA691" s="96"/>
      <c r="EB691" s="96"/>
      <c r="EC691" s="96"/>
      <c r="ED691" s="96"/>
      <c r="EE691" s="96"/>
      <c r="EF691" s="96"/>
      <c r="EG691" s="96"/>
      <c r="EH691" s="96"/>
      <c r="EI691" s="96"/>
      <c r="EJ691" s="96"/>
      <c r="EK691" s="96"/>
      <c r="EL691" s="96"/>
      <c r="EM691" s="96"/>
      <c r="EN691" s="96"/>
      <c r="EO691" s="96"/>
      <c r="EP691" s="96"/>
      <c r="EQ691" s="96"/>
      <c r="ER691" s="96"/>
      <c r="ES691" s="96"/>
      <c r="ET691" s="96"/>
      <c r="EU691" s="96"/>
      <c r="EV691" s="96"/>
      <c r="EW691" s="96"/>
      <c r="EX691" s="96"/>
      <c r="EY691" s="96"/>
      <c r="EZ691" s="96"/>
      <c r="FA691" s="96"/>
      <c r="FB691" s="96"/>
      <c r="FC691" s="96"/>
      <c r="FD691" s="96"/>
      <c r="FE691" s="96"/>
      <c r="FF691" s="96"/>
      <c r="FG691" s="96"/>
      <c r="FH691" s="96"/>
      <c r="FI691" s="96"/>
      <c r="FJ691" s="96"/>
      <c r="FK691" s="96"/>
      <c r="FL691" s="96"/>
      <c r="FM691" s="96"/>
      <c r="FN691" s="96"/>
      <c r="FO691" s="96"/>
      <c r="FP691" s="96"/>
      <c r="FQ691" s="96"/>
      <c r="FR691" s="96"/>
      <c r="FS691" s="96"/>
      <c r="FT691" s="96"/>
      <c r="FU691" s="96"/>
      <c r="FV691" s="96"/>
      <c r="FW691" s="96"/>
      <c r="FX691" s="96"/>
      <c r="FY691" s="96"/>
      <c r="FZ691" s="96"/>
      <c r="GA691" s="96"/>
      <c r="GB691" s="96"/>
      <c r="GC691" s="96"/>
      <c r="GD691" s="96"/>
      <c r="GE691" s="96"/>
      <c r="GF691" s="96"/>
      <c r="GG691" s="96"/>
      <c r="GH691" s="96"/>
      <c r="GI691" s="96"/>
      <c r="GJ691" s="96"/>
      <c r="GK691" s="96"/>
      <c r="GL691" s="96"/>
      <c r="GM691" s="96"/>
      <c r="GN691" s="96"/>
      <c r="GO691" s="96"/>
    </row>
    <row r="692" spans="1:197" ht="12.75" hidden="1" customHeight="1">
      <c r="A692" s="351">
        <v>59</v>
      </c>
      <c r="B692" s="537" t="s">
        <v>241</v>
      </c>
      <c r="C692" s="548">
        <v>2024</v>
      </c>
      <c r="D692" s="549">
        <v>2025</v>
      </c>
      <c r="E692" s="551" t="s">
        <v>230</v>
      </c>
      <c r="F692" s="374">
        <f>W692</f>
        <v>0</v>
      </c>
      <c r="G692" s="424">
        <v>90095</v>
      </c>
      <c r="H692" s="321">
        <v>6230</v>
      </c>
      <c r="I692" s="322" t="s">
        <v>240</v>
      </c>
      <c r="J692" s="320">
        <v>50950</v>
      </c>
      <c r="K692" s="323"/>
      <c r="L692" s="320"/>
      <c r="M692" s="320">
        <v>0</v>
      </c>
      <c r="N692" s="324"/>
      <c r="O692" s="320"/>
      <c r="P692" s="320"/>
      <c r="Q692" s="323"/>
      <c r="R692" s="323"/>
      <c r="S692" s="323"/>
      <c r="T692" s="323"/>
      <c r="U692" s="323"/>
      <c r="V692" s="323"/>
      <c r="W692" s="401">
        <f>SUM(L696:V696)</f>
        <v>0</v>
      </c>
      <c r="X692" s="141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  <c r="AK692" s="96"/>
      <c r="AL692" s="96"/>
      <c r="AM692" s="96"/>
      <c r="AN692" s="96"/>
      <c r="AO692" s="96"/>
      <c r="AP692" s="96"/>
      <c r="AQ692" s="96"/>
      <c r="AR692" s="96"/>
      <c r="AS692" s="96"/>
      <c r="AT692" s="96"/>
      <c r="AU692" s="96"/>
      <c r="AV692" s="96"/>
      <c r="AW692" s="96"/>
      <c r="AX692" s="96"/>
      <c r="AY692" s="96"/>
      <c r="AZ692" s="96"/>
      <c r="BA692" s="96"/>
      <c r="BB692" s="96"/>
      <c r="BC692" s="96"/>
      <c r="BD692" s="96"/>
      <c r="BE692" s="96"/>
      <c r="BF692" s="96"/>
      <c r="BG692" s="96"/>
      <c r="BH692" s="96"/>
      <c r="BI692" s="96"/>
      <c r="BJ692" s="96"/>
      <c r="BK692" s="96"/>
      <c r="BL692" s="96"/>
      <c r="BM692" s="96"/>
      <c r="BN692" s="96"/>
      <c r="BO692" s="96"/>
      <c r="BP692" s="96"/>
      <c r="BQ692" s="96"/>
      <c r="BR692" s="96"/>
      <c r="BS692" s="96"/>
      <c r="BT692" s="96"/>
      <c r="BU692" s="96"/>
      <c r="BV692" s="96"/>
      <c r="BW692" s="96"/>
      <c r="BX692" s="96"/>
      <c r="BY692" s="96"/>
      <c r="BZ692" s="96"/>
      <c r="CA692" s="96"/>
      <c r="CB692" s="96"/>
      <c r="CC692" s="96"/>
      <c r="CD692" s="96"/>
      <c r="CE692" s="96"/>
      <c r="CF692" s="96"/>
      <c r="CG692" s="96"/>
      <c r="CH692" s="96"/>
      <c r="CI692" s="96"/>
      <c r="CJ692" s="96"/>
      <c r="CK692" s="96"/>
      <c r="CL692" s="96"/>
      <c r="CM692" s="96"/>
      <c r="CN692" s="96"/>
      <c r="CO692" s="96"/>
      <c r="CP692" s="96"/>
      <c r="CQ692" s="96"/>
      <c r="CR692" s="96"/>
      <c r="CS692" s="96"/>
      <c r="CT692" s="96"/>
      <c r="CU692" s="96"/>
      <c r="CV692" s="96"/>
      <c r="CW692" s="96"/>
      <c r="CX692" s="96"/>
      <c r="CY692" s="96"/>
      <c r="CZ692" s="96"/>
      <c r="DA692" s="96"/>
      <c r="DB692" s="96"/>
      <c r="DC692" s="96"/>
      <c r="DD692" s="96"/>
      <c r="DE692" s="96"/>
      <c r="DF692" s="96"/>
      <c r="DG692" s="96"/>
      <c r="DH692" s="96"/>
      <c r="DI692" s="96"/>
      <c r="DJ692" s="96"/>
      <c r="DK692" s="96"/>
      <c r="DL692" s="96"/>
      <c r="DM692" s="96"/>
      <c r="DN692" s="96"/>
      <c r="DO692" s="96"/>
      <c r="DP692" s="96"/>
      <c r="DQ692" s="96"/>
      <c r="DR692" s="96"/>
      <c r="DS692" s="96"/>
      <c r="DT692" s="96"/>
      <c r="DU692" s="96"/>
      <c r="DV692" s="96"/>
      <c r="DW692" s="96"/>
      <c r="DX692" s="96"/>
      <c r="DY692" s="96"/>
      <c r="DZ692" s="96"/>
      <c r="EA692" s="96"/>
      <c r="EB692" s="96"/>
      <c r="EC692" s="96"/>
      <c r="ED692" s="96"/>
      <c r="EE692" s="96"/>
      <c r="EF692" s="96"/>
      <c r="EG692" s="96"/>
      <c r="EH692" s="96"/>
      <c r="EI692" s="96"/>
      <c r="EJ692" s="96"/>
      <c r="EK692" s="96"/>
      <c r="EL692" s="96"/>
      <c r="EM692" s="96"/>
      <c r="EN692" s="96"/>
      <c r="EO692" s="96"/>
      <c r="EP692" s="96"/>
      <c r="EQ692" s="96"/>
      <c r="ER692" s="96"/>
      <c r="ES692" s="96"/>
      <c r="ET692" s="96"/>
      <c r="EU692" s="96"/>
      <c r="EV692" s="96"/>
      <c r="EW692" s="96"/>
      <c r="EX692" s="96"/>
      <c r="EY692" s="96"/>
      <c r="EZ692" s="96"/>
      <c r="FA692" s="96"/>
      <c r="FB692" s="96"/>
      <c r="FC692" s="96"/>
      <c r="FD692" s="96"/>
      <c r="FE692" s="96"/>
      <c r="FF692" s="96"/>
      <c r="FG692" s="96"/>
      <c r="FH692" s="96"/>
      <c r="FI692" s="96"/>
      <c r="FJ692" s="96"/>
      <c r="FK692" s="96"/>
      <c r="FL692" s="96"/>
      <c r="FM692" s="96"/>
      <c r="FN692" s="96"/>
      <c r="FO692" s="96"/>
      <c r="FP692" s="96"/>
      <c r="FQ692" s="96"/>
      <c r="FR692" s="96"/>
      <c r="FS692" s="96"/>
      <c r="FT692" s="96"/>
      <c r="FU692" s="96"/>
      <c r="FV692" s="96"/>
      <c r="FW692" s="96"/>
      <c r="FX692" s="96"/>
      <c r="FY692" s="96"/>
      <c r="FZ692" s="96"/>
      <c r="GA692" s="96"/>
      <c r="GB692" s="96"/>
      <c r="GC692" s="96"/>
      <c r="GD692" s="96"/>
      <c r="GE692" s="96"/>
      <c r="GF692" s="96"/>
      <c r="GG692" s="96"/>
      <c r="GH692" s="96"/>
      <c r="GI692" s="96"/>
      <c r="GJ692" s="96"/>
      <c r="GK692" s="96"/>
      <c r="GL692" s="96"/>
      <c r="GM692" s="96"/>
      <c r="GN692" s="96"/>
      <c r="GO692" s="96"/>
    </row>
    <row r="693" spans="1:197" ht="12.75" hidden="1" customHeight="1">
      <c r="A693" s="352"/>
      <c r="B693" s="537"/>
      <c r="C693" s="548"/>
      <c r="D693" s="549"/>
      <c r="E693" s="551"/>
      <c r="F693" s="374"/>
      <c r="G693" s="424"/>
      <c r="H693" s="321"/>
      <c r="I693" s="322" t="s">
        <v>228</v>
      </c>
      <c r="J693" s="323"/>
      <c r="K693" s="323"/>
      <c r="L693" s="320"/>
      <c r="M693" s="320"/>
      <c r="N693" s="323"/>
      <c r="O693" s="323"/>
      <c r="P693" s="323"/>
      <c r="Q693" s="323"/>
      <c r="R693" s="323"/>
      <c r="S693" s="323"/>
      <c r="T693" s="323"/>
      <c r="U693" s="323"/>
      <c r="V693" s="323"/>
      <c r="W693" s="401"/>
      <c r="X693" s="141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  <c r="AK693" s="96"/>
      <c r="AL693" s="96"/>
      <c r="AM693" s="96"/>
      <c r="AN693" s="96"/>
      <c r="AO693" s="96"/>
      <c r="AP693" s="96"/>
      <c r="AQ693" s="96"/>
      <c r="AR693" s="96"/>
      <c r="AS693" s="96"/>
      <c r="AT693" s="96"/>
      <c r="AU693" s="96"/>
      <c r="AV693" s="96"/>
      <c r="AW693" s="96"/>
      <c r="AX693" s="96"/>
      <c r="AY693" s="96"/>
      <c r="AZ693" s="96"/>
      <c r="BA693" s="96"/>
      <c r="BB693" s="96"/>
      <c r="BC693" s="96"/>
      <c r="BD693" s="96"/>
      <c r="BE693" s="96"/>
      <c r="BF693" s="96"/>
      <c r="BG693" s="96"/>
      <c r="BH693" s="96"/>
      <c r="BI693" s="96"/>
      <c r="BJ693" s="96"/>
      <c r="BK693" s="96"/>
      <c r="BL693" s="96"/>
      <c r="BM693" s="96"/>
      <c r="BN693" s="96"/>
      <c r="BO693" s="96"/>
      <c r="BP693" s="96"/>
      <c r="BQ693" s="96"/>
      <c r="BR693" s="96"/>
      <c r="BS693" s="96"/>
      <c r="BT693" s="96"/>
      <c r="BU693" s="96"/>
      <c r="BV693" s="96"/>
      <c r="BW693" s="96"/>
      <c r="BX693" s="96"/>
      <c r="BY693" s="96"/>
      <c r="BZ693" s="96"/>
      <c r="CA693" s="96"/>
      <c r="CB693" s="96"/>
      <c r="CC693" s="96"/>
      <c r="CD693" s="96"/>
      <c r="CE693" s="96"/>
      <c r="CF693" s="96"/>
      <c r="CG693" s="96"/>
      <c r="CH693" s="96"/>
      <c r="CI693" s="96"/>
      <c r="CJ693" s="96"/>
      <c r="CK693" s="96"/>
      <c r="CL693" s="96"/>
      <c r="CM693" s="96"/>
      <c r="CN693" s="96"/>
      <c r="CO693" s="96"/>
      <c r="CP693" s="96"/>
      <c r="CQ693" s="96"/>
      <c r="CR693" s="96"/>
      <c r="CS693" s="96"/>
      <c r="CT693" s="96"/>
      <c r="CU693" s="96"/>
      <c r="CV693" s="96"/>
      <c r="CW693" s="96"/>
      <c r="CX693" s="96"/>
      <c r="CY693" s="96"/>
      <c r="CZ693" s="96"/>
      <c r="DA693" s="96"/>
      <c r="DB693" s="96"/>
      <c r="DC693" s="96"/>
      <c r="DD693" s="96"/>
      <c r="DE693" s="96"/>
      <c r="DF693" s="96"/>
      <c r="DG693" s="96"/>
      <c r="DH693" s="96"/>
      <c r="DI693" s="96"/>
      <c r="DJ693" s="96"/>
      <c r="DK693" s="96"/>
      <c r="DL693" s="96"/>
      <c r="DM693" s="96"/>
      <c r="DN693" s="96"/>
      <c r="DO693" s="96"/>
      <c r="DP693" s="96"/>
      <c r="DQ693" s="96"/>
      <c r="DR693" s="96"/>
      <c r="DS693" s="96"/>
      <c r="DT693" s="96"/>
      <c r="DU693" s="96"/>
      <c r="DV693" s="96"/>
      <c r="DW693" s="96"/>
      <c r="DX693" s="96"/>
      <c r="DY693" s="96"/>
      <c r="DZ693" s="96"/>
      <c r="EA693" s="96"/>
      <c r="EB693" s="96"/>
      <c r="EC693" s="96"/>
      <c r="ED693" s="96"/>
      <c r="EE693" s="96"/>
      <c r="EF693" s="96"/>
      <c r="EG693" s="96"/>
      <c r="EH693" s="96"/>
      <c r="EI693" s="96"/>
      <c r="EJ693" s="96"/>
      <c r="EK693" s="96"/>
      <c r="EL693" s="96"/>
      <c r="EM693" s="96"/>
      <c r="EN693" s="96"/>
      <c r="EO693" s="96"/>
      <c r="EP693" s="96"/>
      <c r="EQ693" s="96"/>
      <c r="ER693" s="96"/>
      <c r="ES693" s="96"/>
      <c r="ET693" s="96"/>
      <c r="EU693" s="96"/>
      <c r="EV693" s="96"/>
      <c r="EW693" s="96"/>
      <c r="EX693" s="96"/>
      <c r="EY693" s="96"/>
      <c r="EZ693" s="96"/>
      <c r="FA693" s="96"/>
      <c r="FB693" s="96"/>
      <c r="FC693" s="96"/>
      <c r="FD693" s="96"/>
      <c r="FE693" s="96"/>
      <c r="FF693" s="96"/>
      <c r="FG693" s="96"/>
      <c r="FH693" s="96"/>
      <c r="FI693" s="96"/>
      <c r="FJ693" s="96"/>
      <c r="FK693" s="96"/>
      <c r="FL693" s="96"/>
      <c r="FM693" s="96"/>
      <c r="FN693" s="96"/>
      <c r="FO693" s="96"/>
      <c r="FP693" s="96"/>
      <c r="FQ693" s="96"/>
      <c r="FR693" s="96"/>
      <c r="FS693" s="96"/>
      <c r="FT693" s="96"/>
      <c r="FU693" s="96"/>
      <c r="FV693" s="96"/>
      <c r="FW693" s="96"/>
      <c r="FX693" s="96"/>
      <c r="FY693" s="96"/>
      <c r="FZ693" s="96"/>
      <c r="GA693" s="96"/>
      <c r="GB693" s="96"/>
      <c r="GC693" s="96"/>
      <c r="GD693" s="96"/>
      <c r="GE693" s="96"/>
      <c r="GF693" s="96"/>
      <c r="GG693" s="96"/>
      <c r="GH693" s="96"/>
      <c r="GI693" s="96"/>
      <c r="GJ693" s="96"/>
      <c r="GK693" s="96"/>
      <c r="GL693" s="96"/>
      <c r="GM693" s="96"/>
      <c r="GN693" s="96"/>
      <c r="GO693" s="96"/>
    </row>
    <row r="694" spans="1:197" ht="12.75" hidden="1" customHeight="1">
      <c r="A694" s="352"/>
      <c r="B694" s="537"/>
      <c r="C694" s="548"/>
      <c r="D694" s="549"/>
      <c r="E694" s="551"/>
      <c r="F694" s="374"/>
      <c r="G694" s="424"/>
      <c r="H694" s="321"/>
      <c r="I694" s="322" t="s">
        <v>229</v>
      </c>
      <c r="J694" s="323"/>
      <c r="K694" s="323"/>
      <c r="L694" s="320"/>
      <c r="M694" s="320"/>
      <c r="N694" s="323"/>
      <c r="O694" s="323"/>
      <c r="P694" s="323"/>
      <c r="Q694" s="323"/>
      <c r="R694" s="323"/>
      <c r="S694" s="323"/>
      <c r="T694" s="323"/>
      <c r="U694" s="323"/>
      <c r="V694" s="323"/>
      <c r="W694" s="401"/>
      <c r="X694" s="141"/>
      <c r="Y694" s="96"/>
      <c r="Z694" s="96"/>
      <c r="AA694" s="96"/>
      <c r="AB694" s="96"/>
      <c r="AC694" s="96"/>
      <c r="AD694" s="96"/>
      <c r="AE694" s="96"/>
      <c r="AF694" s="96"/>
      <c r="AG694" s="96"/>
      <c r="AH694" s="96"/>
      <c r="AI694" s="96"/>
      <c r="AJ694" s="96"/>
      <c r="AK694" s="96"/>
      <c r="AL694" s="96"/>
      <c r="AM694" s="96"/>
      <c r="AN694" s="96"/>
      <c r="AO694" s="96"/>
      <c r="AP694" s="96"/>
      <c r="AQ694" s="96"/>
      <c r="AR694" s="96"/>
      <c r="AS694" s="96"/>
      <c r="AT694" s="96"/>
      <c r="AU694" s="96"/>
      <c r="AV694" s="96"/>
      <c r="AW694" s="96"/>
      <c r="AX694" s="96"/>
      <c r="AY694" s="96"/>
      <c r="AZ694" s="96"/>
      <c r="BA694" s="96"/>
      <c r="BB694" s="96"/>
      <c r="BC694" s="96"/>
      <c r="BD694" s="96"/>
      <c r="BE694" s="96"/>
      <c r="BF694" s="96"/>
      <c r="BG694" s="96"/>
      <c r="BH694" s="96"/>
      <c r="BI694" s="96"/>
      <c r="BJ694" s="96"/>
      <c r="BK694" s="96"/>
      <c r="BL694" s="96"/>
      <c r="BM694" s="96"/>
      <c r="BN694" s="96"/>
      <c r="BO694" s="96"/>
      <c r="BP694" s="96"/>
      <c r="BQ694" s="96"/>
      <c r="BR694" s="96"/>
      <c r="BS694" s="96"/>
      <c r="BT694" s="96"/>
      <c r="BU694" s="96"/>
      <c r="BV694" s="96"/>
      <c r="BW694" s="96"/>
      <c r="BX694" s="96"/>
      <c r="BY694" s="96"/>
      <c r="BZ694" s="96"/>
      <c r="CA694" s="96"/>
      <c r="CB694" s="96"/>
      <c r="CC694" s="96"/>
      <c r="CD694" s="96"/>
      <c r="CE694" s="96"/>
      <c r="CF694" s="96"/>
      <c r="CG694" s="96"/>
      <c r="CH694" s="96"/>
      <c r="CI694" s="96"/>
      <c r="CJ694" s="96"/>
      <c r="CK694" s="96"/>
      <c r="CL694" s="96"/>
      <c r="CM694" s="96"/>
      <c r="CN694" s="96"/>
      <c r="CO694" s="96"/>
      <c r="CP694" s="96"/>
      <c r="CQ694" s="96"/>
      <c r="CR694" s="96"/>
      <c r="CS694" s="96"/>
      <c r="CT694" s="96"/>
      <c r="CU694" s="96"/>
      <c r="CV694" s="96"/>
      <c r="CW694" s="96"/>
      <c r="CX694" s="96"/>
      <c r="CY694" s="96"/>
      <c r="CZ694" s="96"/>
      <c r="DA694" s="96"/>
      <c r="DB694" s="96"/>
      <c r="DC694" s="96"/>
      <c r="DD694" s="96"/>
      <c r="DE694" s="96"/>
      <c r="DF694" s="96"/>
      <c r="DG694" s="96"/>
      <c r="DH694" s="96"/>
      <c r="DI694" s="96"/>
      <c r="DJ694" s="96"/>
      <c r="DK694" s="96"/>
      <c r="DL694" s="96"/>
      <c r="DM694" s="96"/>
      <c r="DN694" s="96"/>
      <c r="DO694" s="96"/>
      <c r="DP694" s="96"/>
      <c r="DQ694" s="96"/>
      <c r="DR694" s="96"/>
      <c r="DS694" s="96"/>
      <c r="DT694" s="96"/>
      <c r="DU694" s="96"/>
      <c r="DV694" s="96"/>
      <c r="DW694" s="96"/>
      <c r="DX694" s="96"/>
      <c r="DY694" s="96"/>
      <c r="DZ694" s="96"/>
      <c r="EA694" s="96"/>
      <c r="EB694" s="96"/>
      <c r="EC694" s="96"/>
      <c r="ED694" s="96"/>
      <c r="EE694" s="96"/>
      <c r="EF694" s="96"/>
      <c r="EG694" s="96"/>
      <c r="EH694" s="96"/>
      <c r="EI694" s="96"/>
      <c r="EJ694" s="96"/>
      <c r="EK694" s="96"/>
      <c r="EL694" s="96"/>
      <c r="EM694" s="96"/>
      <c r="EN694" s="96"/>
      <c r="EO694" s="96"/>
      <c r="EP694" s="96"/>
      <c r="EQ694" s="96"/>
      <c r="ER694" s="96"/>
      <c r="ES694" s="96"/>
      <c r="ET694" s="96"/>
      <c r="EU694" s="96"/>
      <c r="EV694" s="96"/>
      <c r="EW694" s="96"/>
      <c r="EX694" s="96"/>
      <c r="EY694" s="96"/>
      <c r="EZ694" s="96"/>
      <c r="FA694" s="96"/>
      <c r="FB694" s="96"/>
      <c r="FC694" s="96"/>
      <c r="FD694" s="96"/>
      <c r="FE694" s="96"/>
      <c r="FF694" s="96"/>
      <c r="FG694" s="96"/>
      <c r="FH694" s="96"/>
      <c r="FI694" s="96"/>
      <c r="FJ694" s="96"/>
      <c r="FK694" s="96"/>
      <c r="FL694" s="96"/>
      <c r="FM694" s="96"/>
      <c r="FN694" s="96"/>
      <c r="FO694" s="96"/>
      <c r="FP694" s="96"/>
      <c r="FQ694" s="96"/>
      <c r="FR694" s="96"/>
      <c r="FS694" s="96"/>
      <c r="FT694" s="96"/>
      <c r="FU694" s="96"/>
      <c r="FV694" s="96"/>
      <c r="FW694" s="96"/>
      <c r="FX694" s="96"/>
      <c r="FY694" s="96"/>
      <c r="FZ694" s="96"/>
      <c r="GA694" s="96"/>
      <c r="GB694" s="96"/>
      <c r="GC694" s="96"/>
      <c r="GD694" s="96"/>
      <c r="GE694" s="96"/>
      <c r="GF694" s="96"/>
      <c r="GG694" s="96"/>
      <c r="GH694" s="96"/>
      <c r="GI694" s="96"/>
      <c r="GJ694" s="96"/>
      <c r="GK694" s="96"/>
      <c r="GL694" s="96"/>
      <c r="GM694" s="96"/>
      <c r="GN694" s="96"/>
      <c r="GO694" s="96"/>
    </row>
    <row r="695" spans="1:197" ht="12.75" hidden="1" customHeight="1">
      <c r="A695" s="352"/>
      <c r="B695" s="537"/>
      <c r="C695" s="548"/>
      <c r="D695" s="549"/>
      <c r="E695" s="551"/>
      <c r="F695" s="374"/>
      <c r="G695" s="424"/>
      <c r="H695" s="321"/>
      <c r="I695" s="325" t="s">
        <v>70</v>
      </c>
      <c r="J695" s="323"/>
      <c r="K695" s="320">
        <v>35000</v>
      </c>
      <c r="L695" s="320"/>
      <c r="M695" s="320"/>
      <c r="N695" s="323"/>
      <c r="O695" s="323"/>
      <c r="P695" s="323"/>
      <c r="Q695" s="323"/>
      <c r="R695" s="323"/>
      <c r="S695" s="323"/>
      <c r="T695" s="323"/>
      <c r="U695" s="323"/>
      <c r="V695" s="323"/>
      <c r="W695" s="401"/>
      <c r="X695" s="141"/>
      <c r="Y695" s="96"/>
      <c r="Z695" s="96"/>
      <c r="AA695" s="96"/>
      <c r="AB695" s="96"/>
      <c r="AC695" s="96"/>
      <c r="AD695" s="96"/>
      <c r="AE695" s="96"/>
      <c r="AF695" s="96"/>
      <c r="AG695" s="96"/>
      <c r="AH695" s="96"/>
      <c r="AI695" s="96"/>
      <c r="AJ695" s="96"/>
      <c r="AK695" s="96"/>
      <c r="AL695" s="96"/>
      <c r="AM695" s="96"/>
      <c r="AN695" s="96"/>
      <c r="AO695" s="96"/>
      <c r="AP695" s="96"/>
      <c r="AQ695" s="96"/>
      <c r="AR695" s="96"/>
      <c r="AS695" s="96"/>
      <c r="AT695" s="96"/>
      <c r="AU695" s="96"/>
      <c r="AV695" s="96"/>
      <c r="AW695" s="96"/>
      <c r="AX695" s="96"/>
      <c r="AY695" s="96"/>
      <c r="AZ695" s="96"/>
      <c r="BA695" s="96"/>
      <c r="BB695" s="96"/>
      <c r="BC695" s="96"/>
      <c r="BD695" s="96"/>
      <c r="BE695" s="96"/>
      <c r="BF695" s="96"/>
      <c r="BG695" s="96"/>
      <c r="BH695" s="96"/>
      <c r="BI695" s="96"/>
      <c r="BJ695" s="96"/>
      <c r="BK695" s="96"/>
      <c r="BL695" s="96"/>
      <c r="BM695" s="96"/>
      <c r="BN695" s="96"/>
      <c r="BO695" s="96"/>
      <c r="BP695" s="96"/>
      <c r="BQ695" s="96"/>
      <c r="BR695" s="96"/>
      <c r="BS695" s="96"/>
      <c r="BT695" s="96"/>
      <c r="BU695" s="96"/>
      <c r="BV695" s="96"/>
      <c r="BW695" s="96"/>
      <c r="BX695" s="96"/>
      <c r="BY695" s="96"/>
      <c r="BZ695" s="96"/>
      <c r="CA695" s="96"/>
      <c r="CB695" s="96"/>
      <c r="CC695" s="96"/>
      <c r="CD695" s="96"/>
      <c r="CE695" s="96"/>
      <c r="CF695" s="96"/>
      <c r="CG695" s="96"/>
      <c r="CH695" s="96"/>
      <c r="CI695" s="96"/>
      <c r="CJ695" s="96"/>
      <c r="CK695" s="96"/>
      <c r="CL695" s="96"/>
      <c r="CM695" s="96"/>
      <c r="CN695" s="96"/>
      <c r="CO695" s="96"/>
      <c r="CP695" s="96"/>
      <c r="CQ695" s="96"/>
      <c r="CR695" s="96"/>
      <c r="CS695" s="96"/>
      <c r="CT695" s="96"/>
      <c r="CU695" s="96"/>
      <c r="CV695" s="96"/>
      <c r="CW695" s="96"/>
      <c r="CX695" s="96"/>
      <c r="CY695" s="96"/>
      <c r="CZ695" s="96"/>
      <c r="DA695" s="96"/>
      <c r="DB695" s="96"/>
      <c r="DC695" s="96"/>
      <c r="DD695" s="96"/>
      <c r="DE695" s="96"/>
      <c r="DF695" s="96"/>
      <c r="DG695" s="96"/>
      <c r="DH695" s="96"/>
      <c r="DI695" s="96"/>
      <c r="DJ695" s="96"/>
      <c r="DK695" s="96"/>
      <c r="DL695" s="96"/>
      <c r="DM695" s="96"/>
      <c r="DN695" s="96"/>
      <c r="DO695" s="96"/>
      <c r="DP695" s="96"/>
      <c r="DQ695" s="96"/>
      <c r="DR695" s="96"/>
      <c r="DS695" s="96"/>
      <c r="DT695" s="96"/>
      <c r="DU695" s="96"/>
      <c r="DV695" s="96"/>
      <c r="DW695" s="96"/>
      <c r="DX695" s="96"/>
      <c r="DY695" s="96"/>
      <c r="DZ695" s="96"/>
      <c r="EA695" s="96"/>
      <c r="EB695" s="96"/>
      <c r="EC695" s="96"/>
      <c r="ED695" s="96"/>
      <c r="EE695" s="96"/>
      <c r="EF695" s="96"/>
      <c r="EG695" s="96"/>
      <c r="EH695" s="96"/>
      <c r="EI695" s="96"/>
      <c r="EJ695" s="96"/>
      <c r="EK695" s="96"/>
      <c r="EL695" s="96"/>
      <c r="EM695" s="96"/>
      <c r="EN695" s="96"/>
      <c r="EO695" s="96"/>
      <c r="EP695" s="96"/>
      <c r="EQ695" s="96"/>
      <c r="ER695" s="96"/>
      <c r="ES695" s="96"/>
      <c r="ET695" s="96"/>
      <c r="EU695" s="96"/>
      <c r="EV695" s="96"/>
      <c r="EW695" s="96"/>
      <c r="EX695" s="96"/>
      <c r="EY695" s="96"/>
      <c r="EZ695" s="96"/>
      <c r="FA695" s="96"/>
      <c r="FB695" s="96"/>
      <c r="FC695" s="96"/>
      <c r="FD695" s="96"/>
      <c r="FE695" s="96"/>
      <c r="FF695" s="96"/>
      <c r="FG695" s="96"/>
      <c r="FH695" s="96"/>
      <c r="FI695" s="96"/>
      <c r="FJ695" s="96"/>
      <c r="FK695" s="96"/>
      <c r="FL695" s="96"/>
      <c r="FM695" s="96"/>
      <c r="FN695" s="96"/>
      <c r="FO695" s="96"/>
      <c r="FP695" s="96"/>
      <c r="FQ695" s="96"/>
      <c r="FR695" s="96"/>
      <c r="FS695" s="96"/>
      <c r="FT695" s="96"/>
      <c r="FU695" s="96"/>
      <c r="FV695" s="96"/>
      <c r="FW695" s="96"/>
      <c r="FX695" s="96"/>
      <c r="FY695" s="96"/>
      <c r="FZ695" s="96"/>
      <c r="GA695" s="96"/>
      <c r="GB695" s="96"/>
      <c r="GC695" s="96"/>
      <c r="GD695" s="96"/>
      <c r="GE695" s="96"/>
      <c r="GF695" s="96"/>
      <c r="GG695" s="96"/>
      <c r="GH695" s="96"/>
      <c r="GI695" s="96"/>
      <c r="GJ695" s="96"/>
      <c r="GK695" s="96"/>
      <c r="GL695" s="96"/>
      <c r="GM695" s="96"/>
      <c r="GN695" s="96"/>
      <c r="GO695" s="96"/>
    </row>
    <row r="696" spans="1:197" ht="12.75" hidden="1" customHeight="1">
      <c r="A696" s="353"/>
      <c r="B696" s="537"/>
      <c r="C696" s="548"/>
      <c r="D696" s="549"/>
      <c r="E696" s="551"/>
      <c r="F696" s="374"/>
      <c r="G696" s="424"/>
      <c r="H696" s="321"/>
      <c r="I696" s="326" t="s">
        <v>26</v>
      </c>
      <c r="J696" s="323">
        <f t="shared" ref="J696:K696" si="183">SUM(J692:J695)</f>
        <v>50950</v>
      </c>
      <c r="K696" s="323">
        <f t="shared" si="183"/>
        <v>35000</v>
      </c>
      <c r="L696" s="323">
        <f>SUM(L692:L695)</f>
        <v>0</v>
      </c>
      <c r="M696" s="323">
        <f>SUM(M692:M695)</f>
        <v>0</v>
      </c>
      <c r="N696" s="323">
        <f t="shared" ref="N696" si="184">SUM(N692:N695)</f>
        <v>0</v>
      </c>
      <c r="O696" s="323">
        <f>SUM(O692:O695)</f>
        <v>0</v>
      </c>
      <c r="P696" s="323">
        <f>SUM(P692:P695)</f>
        <v>0</v>
      </c>
      <c r="Q696" s="323">
        <f t="shared" ref="Q696:V696" si="185">SUM(Q692:Q695)</f>
        <v>0</v>
      </c>
      <c r="R696" s="323">
        <f t="shared" si="185"/>
        <v>0</v>
      </c>
      <c r="S696" s="323">
        <f t="shared" si="185"/>
        <v>0</v>
      </c>
      <c r="T696" s="323">
        <f t="shared" si="185"/>
        <v>0</v>
      </c>
      <c r="U696" s="323">
        <f t="shared" si="185"/>
        <v>0</v>
      </c>
      <c r="V696" s="323">
        <f t="shared" si="185"/>
        <v>0</v>
      </c>
      <c r="W696" s="401"/>
      <c r="X696" s="141"/>
      <c r="Y696" s="96"/>
      <c r="Z696" s="96"/>
      <c r="AA696" s="96"/>
      <c r="AB696" s="96"/>
      <c r="AC696" s="96"/>
      <c r="AD696" s="96"/>
      <c r="AE696" s="96"/>
      <c r="AF696" s="96"/>
      <c r="AG696" s="96"/>
      <c r="AH696" s="96"/>
      <c r="AI696" s="96"/>
      <c r="AJ696" s="96"/>
      <c r="AK696" s="96"/>
      <c r="AL696" s="96"/>
      <c r="AM696" s="96"/>
      <c r="AN696" s="96"/>
      <c r="AO696" s="96"/>
      <c r="AP696" s="96"/>
      <c r="AQ696" s="96"/>
      <c r="AR696" s="96"/>
      <c r="AS696" s="96"/>
      <c r="AT696" s="96"/>
      <c r="AU696" s="96"/>
      <c r="AV696" s="96"/>
      <c r="AW696" s="96"/>
      <c r="AX696" s="96"/>
      <c r="AY696" s="96"/>
      <c r="AZ696" s="96"/>
      <c r="BA696" s="96"/>
      <c r="BB696" s="96"/>
      <c r="BC696" s="96"/>
      <c r="BD696" s="96"/>
      <c r="BE696" s="96"/>
      <c r="BF696" s="96"/>
      <c r="BG696" s="96"/>
      <c r="BH696" s="96"/>
      <c r="BI696" s="96"/>
      <c r="BJ696" s="96"/>
      <c r="BK696" s="96"/>
      <c r="BL696" s="96"/>
      <c r="BM696" s="96"/>
      <c r="BN696" s="96"/>
      <c r="BO696" s="96"/>
      <c r="BP696" s="96"/>
      <c r="BQ696" s="96"/>
      <c r="BR696" s="96"/>
      <c r="BS696" s="96"/>
      <c r="BT696" s="96"/>
      <c r="BU696" s="96"/>
      <c r="BV696" s="96"/>
      <c r="BW696" s="96"/>
      <c r="BX696" s="96"/>
      <c r="BY696" s="96"/>
      <c r="BZ696" s="96"/>
      <c r="CA696" s="96"/>
      <c r="CB696" s="96"/>
      <c r="CC696" s="96"/>
      <c r="CD696" s="96"/>
      <c r="CE696" s="96"/>
      <c r="CF696" s="96"/>
      <c r="CG696" s="96"/>
      <c r="CH696" s="96"/>
      <c r="CI696" s="96"/>
      <c r="CJ696" s="96"/>
      <c r="CK696" s="96"/>
      <c r="CL696" s="96"/>
      <c r="CM696" s="96"/>
      <c r="CN696" s="96"/>
      <c r="CO696" s="96"/>
      <c r="CP696" s="96"/>
      <c r="CQ696" s="96"/>
      <c r="CR696" s="96"/>
      <c r="CS696" s="96"/>
      <c r="CT696" s="96"/>
      <c r="CU696" s="96"/>
      <c r="CV696" s="96"/>
      <c r="CW696" s="96"/>
      <c r="CX696" s="96"/>
      <c r="CY696" s="96"/>
      <c r="CZ696" s="96"/>
      <c r="DA696" s="96"/>
      <c r="DB696" s="96"/>
      <c r="DC696" s="96"/>
      <c r="DD696" s="96"/>
      <c r="DE696" s="96"/>
      <c r="DF696" s="96"/>
      <c r="DG696" s="96"/>
      <c r="DH696" s="96"/>
      <c r="DI696" s="96"/>
      <c r="DJ696" s="96"/>
      <c r="DK696" s="96"/>
      <c r="DL696" s="96"/>
      <c r="DM696" s="96"/>
      <c r="DN696" s="96"/>
      <c r="DO696" s="96"/>
      <c r="DP696" s="96"/>
      <c r="DQ696" s="96"/>
      <c r="DR696" s="96"/>
      <c r="DS696" s="96"/>
      <c r="DT696" s="96"/>
      <c r="DU696" s="96"/>
      <c r="DV696" s="96"/>
      <c r="DW696" s="96"/>
      <c r="DX696" s="96"/>
      <c r="DY696" s="96"/>
      <c r="DZ696" s="96"/>
      <c r="EA696" s="96"/>
      <c r="EB696" s="96"/>
      <c r="EC696" s="96"/>
      <c r="ED696" s="96"/>
      <c r="EE696" s="96"/>
      <c r="EF696" s="96"/>
      <c r="EG696" s="96"/>
      <c r="EH696" s="96"/>
      <c r="EI696" s="96"/>
      <c r="EJ696" s="96"/>
      <c r="EK696" s="96"/>
      <c r="EL696" s="96"/>
      <c r="EM696" s="96"/>
      <c r="EN696" s="96"/>
      <c r="EO696" s="96"/>
      <c r="EP696" s="96"/>
      <c r="EQ696" s="96"/>
      <c r="ER696" s="96"/>
      <c r="ES696" s="96"/>
      <c r="ET696" s="96"/>
      <c r="EU696" s="96"/>
      <c r="EV696" s="96"/>
      <c r="EW696" s="96"/>
      <c r="EX696" s="96"/>
      <c r="EY696" s="96"/>
      <c r="EZ696" s="96"/>
      <c r="FA696" s="96"/>
      <c r="FB696" s="96"/>
      <c r="FC696" s="96"/>
      <c r="FD696" s="96"/>
      <c r="FE696" s="96"/>
      <c r="FF696" s="96"/>
      <c r="FG696" s="96"/>
      <c r="FH696" s="96"/>
      <c r="FI696" s="96"/>
      <c r="FJ696" s="96"/>
      <c r="FK696" s="96"/>
      <c r="FL696" s="96"/>
      <c r="FM696" s="96"/>
      <c r="FN696" s="96"/>
      <c r="FO696" s="96"/>
      <c r="FP696" s="96"/>
      <c r="FQ696" s="96"/>
      <c r="FR696" s="96"/>
      <c r="FS696" s="96"/>
      <c r="FT696" s="96"/>
      <c r="FU696" s="96"/>
      <c r="FV696" s="96"/>
      <c r="FW696" s="96"/>
      <c r="FX696" s="96"/>
      <c r="FY696" s="96"/>
      <c r="FZ696" s="96"/>
      <c r="GA696" s="96"/>
      <c r="GB696" s="96"/>
      <c r="GC696" s="96"/>
      <c r="GD696" s="96"/>
      <c r="GE696" s="96"/>
      <c r="GF696" s="96"/>
      <c r="GG696" s="96"/>
      <c r="GH696" s="96"/>
      <c r="GI696" s="96"/>
      <c r="GJ696" s="96"/>
      <c r="GK696" s="96"/>
      <c r="GL696" s="96"/>
      <c r="GM696" s="96"/>
      <c r="GN696" s="96"/>
      <c r="GO696" s="96"/>
    </row>
    <row r="697" spans="1:197" ht="12" hidden="1" customHeight="1">
      <c r="A697" s="339">
        <v>54</v>
      </c>
      <c r="B697" s="423" t="s">
        <v>161</v>
      </c>
      <c r="C697" s="431">
        <v>2019</v>
      </c>
      <c r="D697" s="357">
        <v>2025</v>
      </c>
      <c r="E697" s="346" t="s">
        <v>251</v>
      </c>
      <c r="F697" s="372"/>
      <c r="G697" s="367">
        <v>90095</v>
      </c>
      <c r="H697" s="164">
        <v>6050</v>
      </c>
      <c r="I697" s="162" t="s">
        <v>28</v>
      </c>
      <c r="J697" s="155">
        <v>85000</v>
      </c>
      <c r="K697" s="155"/>
      <c r="L697" s="155"/>
      <c r="M697" s="155"/>
      <c r="N697" s="186"/>
      <c r="O697" s="186"/>
      <c r="P697" s="186"/>
      <c r="Q697" s="186"/>
      <c r="R697" s="186"/>
      <c r="S697" s="186"/>
      <c r="T697" s="186"/>
      <c r="U697" s="186"/>
      <c r="V697" s="186"/>
      <c r="W697" s="413">
        <f>SUM(L701:V701)</f>
        <v>0</v>
      </c>
      <c r="X697" s="141"/>
      <c r="Y697" s="96"/>
      <c r="Z697" s="96"/>
      <c r="AA697" s="96"/>
      <c r="AB697" s="96"/>
      <c r="AC697" s="96"/>
      <c r="AD697" s="96"/>
      <c r="AE697" s="96"/>
      <c r="AF697" s="96"/>
      <c r="AG697" s="96"/>
      <c r="AH697" s="96"/>
      <c r="AI697" s="96"/>
      <c r="AJ697" s="96"/>
      <c r="AK697" s="96"/>
      <c r="AL697" s="96"/>
      <c r="AM697" s="96"/>
      <c r="AN697" s="96"/>
      <c r="AO697" s="96"/>
      <c r="AP697" s="96"/>
      <c r="AQ697" s="96"/>
      <c r="AR697" s="96"/>
      <c r="AS697" s="96"/>
      <c r="AT697" s="96"/>
      <c r="AU697" s="96"/>
      <c r="AV697" s="96"/>
      <c r="AW697" s="96"/>
      <c r="AX697" s="96"/>
      <c r="AY697" s="96"/>
      <c r="AZ697" s="96"/>
      <c r="BA697" s="96"/>
      <c r="BB697" s="96"/>
      <c r="BC697" s="96"/>
      <c r="BD697" s="96"/>
      <c r="BE697" s="96"/>
      <c r="BF697" s="96"/>
      <c r="BG697" s="96"/>
      <c r="BH697" s="96"/>
      <c r="BI697" s="96"/>
      <c r="BJ697" s="96"/>
      <c r="BK697" s="96"/>
      <c r="BL697" s="96"/>
      <c r="BM697" s="96"/>
      <c r="BN697" s="96"/>
      <c r="BO697" s="96"/>
      <c r="BP697" s="96"/>
      <c r="BQ697" s="96"/>
      <c r="BR697" s="96"/>
      <c r="BS697" s="96"/>
      <c r="BT697" s="96"/>
      <c r="BU697" s="96"/>
      <c r="BV697" s="96"/>
      <c r="BW697" s="96"/>
      <c r="BX697" s="96"/>
      <c r="BY697" s="96"/>
      <c r="BZ697" s="96"/>
      <c r="CA697" s="96"/>
      <c r="CB697" s="96"/>
      <c r="CC697" s="96"/>
      <c r="CD697" s="96"/>
      <c r="CE697" s="96"/>
      <c r="CF697" s="96"/>
      <c r="CG697" s="96"/>
      <c r="CH697" s="96"/>
      <c r="CI697" s="96"/>
      <c r="CJ697" s="96"/>
      <c r="CK697" s="96"/>
      <c r="CL697" s="96"/>
      <c r="CM697" s="96"/>
      <c r="CN697" s="96"/>
      <c r="CO697" s="96"/>
      <c r="CP697" s="96"/>
      <c r="CQ697" s="96"/>
      <c r="CR697" s="96"/>
      <c r="CS697" s="96"/>
      <c r="CT697" s="96"/>
      <c r="CU697" s="96"/>
      <c r="CV697" s="96"/>
      <c r="CW697" s="96"/>
      <c r="CX697" s="96"/>
      <c r="CY697" s="96"/>
      <c r="CZ697" s="96"/>
      <c r="DA697" s="96"/>
      <c r="DB697" s="96"/>
      <c r="DC697" s="96"/>
      <c r="DD697" s="96"/>
      <c r="DE697" s="96"/>
      <c r="DF697" s="96"/>
      <c r="DG697" s="96"/>
      <c r="DH697" s="96"/>
      <c r="DI697" s="96"/>
      <c r="DJ697" s="96"/>
      <c r="DK697" s="96"/>
      <c r="DL697" s="96"/>
      <c r="DM697" s="96"/>
      <c r="DN697" s="96"/>
      <c r="DO697" s="96"/>
      <c r="DP697" s="96"/>
      <c r="DQ697" s="96"/>
      <c r="DR697" s="96"/>
      <c r="DS697" s="96"/>
      <c r="DT697" s="96"/>
      <c r="DU697" s="96"/>
      <c r="DV697" s="96"/>
      <c r="DW697" s="96"/>
      <c r="DX697" s="96"/>
      <c r="DY697" s="96"/>
      <c r="DZ697" s="96"/>
      <c r="EA697" s="96"/>
      <c r="EB697" s="96"/>
      <c r="EC697" s="96"/>
      <c r="ED697" s="96"/>
      <c r="EE697" s="96"/>
      <c r="EF697" s="96"/>
      <c r="EG697" s="96"/>
      <c r="EH697" s="96"/>
      <c r="EI697" s="96"/>
      <c r="EJ697" s="96"/>
      <c r="EK697" s="96"/>
      <c r="EL697" s="96"/>
      <c r="EM697" s="96"/>
      <c r="EN697" s="96"/>
      <c r="EO697" s="96"/>
      <c r="EP697" s="96"/>
      <c r="EQ697" s="96"/>
      <c r="ER697" s="96"/>
      <c r="ES697" s="96"/>
      <c r="ET697" s="96"/>
      <c r="EU697" s="96"/>
      <c r="EV697" s="96"/>
      <c r="EW697" s="96"/>
      <c r="EX697" s="96"/>
      <c r="EY697" s="96"/>
      <c r="EZ697" s="96"/>
      <c r="FA697" s="96"/>
      <c r="FB697" s="96"/>
      <c r="FC697" s="96"/>
      <c r="FD697" s="96"/>
      <c r="FE697" s="96"/>
      <c r="FF697" s="96"/>
      <c r="FG697" s="96"/>
      <c r="FH697" s="96"/>
      <c r="FI697" s="96"/>
      <c r="FJ697" s="96"/>
      <c r="FK697" s="96"/>
      <c r="FL697" s="96"/>
      <c r="FM697" s="96"/>
      <c r="FN697" s="96"/>
      <c r="FO697" s="96"/>
      <c r="FP697" s="96"/>
      <c r="FQ697" s="96"/>
      <c r="FR697" s="96"/>
      <c r="FS697" s="96"/>
      <c r="FT697" s="96"/>
      <c r="FU697" s="96"/>
      <c r="FV697" s="96"/>
      <c r="FW697" s="96"/>
      <c r="FX697" s="96"/>
      <c r="FY697" s="96"/>
      <c r="FZ697" s="96"/>
      <c r="GA697" s="96"/>
      <c r="GB697" s="96"/>
      <c r="GC697" s="96"/>
      <c r="GD697" s="96"/>
      <c r="GE697" s="96"/>
      <c r="GF697" s="96"/>
      <c r="GG697" s="96"/>
      <c r="GH697" s="96"/>
      <c r="GI697" s="96"/>
      <c r="GJ697" s="96"/>
      <c r="GK697" s="96"/>
      <c r="GL697" s="96"/>
      <c r="GM697" s="96"/>
      <c r="GN697" s="96"/>
      <c r="GO697" s="96"/>
    </row>
    <row r="698" spans="1:197" ht="12" hidden="1" customHeight="1">
      <c r="A698" s="339"/>
      <c r="B698" s="423"/>
      <c r="C698" s="431"/>
      <c r="D698" s="357"/>
      <c r="E698" s="346"/>
      <c r="F698" s="372"/>
      <c r="G698" s="367"/>
      <c r="H698" s="164"/>
      <c r="I698" s="162" t="s">
        <v>31</v>
      </c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413"/>
      <c r="X698" s="141"/>
      <c r="Y698" s="96"/>
      <c r="Z698" s="96"/>
      <c r="AA698" s="96"/>
      <c r="AB698" s="96"/>
      <c r="AC698" s="96"/>
      <c r="AD698" s="96"/>
      <c r="AE698" s="96"/>
      <c r="AF698" s="96"/>
      <c r="AG698" s="96"/>
      <c r="AH698" s="96"/>
      <c r="AI698" s="96"/>
      <c r="AJ698" s="96"/>
      <c r="AK698" s="96"/>
      <c r="AL698" s="96"/>
      <c r="AM698" s="96"/>
      <c r="AN698" s="96"/>
      <c r="AO698" s="96"/>
      <c r="AP698" s="96"/>
      <c r="AQ698" s="96"/>
      <c r="AR698" s="96"/>
      <c r="AS698" s="96"/>
      <c r="AT698" s="96"/>
      <c r="AU698" s="96"/>
      <c r="AV698" s="96"/>
      <c r="AW698" s="96"/>
      <c r="AX698" s="96"/>
      <c r="AY698" s="96"/>
      <c r="AZ698" s="96"/>
      <c r="BA698" s="96"/>
      <c r="BB698" s="96"/>
      <c r="BC698" s="96"/>
      <c r="BD698" s="96"/>
      <c r="BE698" s="96"/>
      <c r="BF698" s="96"/>
      <c r="BG698" s="96"/>
      <c r="BH698" s="96"/>
      <c r="BI698" s="96"/>
      <c r="BJ698" s="96"/>
      <c r="BK698" s="96"/>
      <c r="BL698" s="96"/>
      <c r="BM698" s="96"/>
      <c r="BN698" s="96"/>
      <c r="BO698" s="96"/>
      <c r="BP698" s="96"/>
      <c r="BQ698" s="96"/>
      <c r="BR698" s="96"/>
      <c r="BS698" s="96"/>
      <c r="BT698" s="96"/>
      <c r="BU698" s="96"/>
      <c r="BV698" s="96"/>
      <c r="BW698" s="96"/>
      <c r="BX698" s="96"/>
      <c r="BY698" s="96"/>
      <c r="BZ698" s="96"/>
      <c r="CA698" s="96"/>
      <c r="CB698" s="96"/>
      <c r="CC698" s="96"/>
      <c r="CD698" s="96"/>
      <c r="CE698" s="96"/>
      <c r="CF698" s="96"/>
      <c r="CG698" s="96"/>
      <c r="CH698" s="96"/>
      <c r="CI698" s="96"/>
      <c r="CJ698" s="96"/>
      <c r="CK698" s="96"/>
      <c r="CL698" s="96"/>
      <c r="CM698" s="96"/>
      <c r="CN698" s="96"/>
      <c r="CO698" s="96"/>
      <c r="CP698" s="96"/>
      <c r="CQ698" s="96"/>
      <c r="CR698" s="96"/>
      <c r="CS698" s="96"/>
      <c r="CT698" s="96"/>
      <c r="CU698" s="96"/>
      <c r="CV698" s="96"/>
      <c r="CW698" s="96"/>
      <c r="CX698" s="96"/>
      <c r="CY698" s="96"/>
      <c r="CZ698" s="96"/>
      <c r="DA698" s="96"/>
      <c r="DB698" s="96"/>
      <c r="DC698" s="96"/>
      <c r="DD698" s="96"/>
      <c r="DE698" s="96"/>
      <c r="DF698" s="96"/>
      <c r="DG698" s="96"/>
      <c r="DH698" s="96"/>
      <c r="DI698" s="96"/>
      <c r="DJ698" s="96"/>
      <c r="DK698" s="96"/>
      <c r="DL698" s="96"/>
      <c r="DM698" s="96"/>
      <c r="DN698" s="96"/>
      <c r="DO698" s="96"/>
      <c r="DP698" s="96"/>
      <c r="DQ698" s="96"/>
      <c r="DR698" s="96"/>
      <c r="DS698" s="96"/>
      <c r="DT698" s="96"/>
      <c r="DU698" s="96"/>
      <c r="DV698" s="96"/>
      <c r="DW698" s="96"/>
      <c r="DX698" s="96"/>
      <c r="DY698" s="96"/>
      <c r="DZ698" s="96"/>
      <c r="EA698" s="96"/>
      <c r="EB698" s="96"/>
      <c r="EC698" s="96"/>
      <c r="ED698" s="96"/>
      <c r="EE698" s="96"/>
      <c r="EF698" s="96"/>
      <c r="EG698" s="96"/>
      <c r="EH698" s="96"/>
      <c r="EI698" s="96"/>
      <c r="EJ698" s="96"/>
      <c r="EK698" s="96"/>
      <c r="EL698" s="96"/>
      <c r="EM698" s="96"/>
      <c r="EN698" s="96"/>
      <c r="EO698" s="96"/>
      <c r="EP698" s="96"/>
      <c r="EQ698" s="96"/>
      <c r="ER698" s="96"/>
      <c r="ES698" s="96"/>
      <c r="ET698" s="96"/>
      <c r="EU698" s="96"/>
      <c r="EV698" s="96"/>
      <c r="EW698" s="96"/>
      <c r="EX698" s="96"/>
      <c r="EY698" s="96"/>
      <c r="EZ698" s="96"/>
      <c r="FA698" s="96"/>
      <c r="FB698" s="96"/>
      <c r="FC698" s="96"/>
      <c r="FD698" s="96"/>
      <c r="FE698" s="96"/>
      <c r="FF698" s="96"/>
      <c r="FG698" s="96"/>
      <c r="FH698" s="96"/>
      <c r="FI698" s="96"/>
      <c r="FJ698" s="96"/>
      <c r="FK698" s="96"/>
      <c r="FL698" s="96"/>
      <c r="FM698" s="96"/>
      <c r="FN698" s="96"/>
      <c r="FO698" s="96"/>
      <c r="FP698" s="96"/>
      <c r="FQ698" s="96"/>
      <c r="FR698" s="96"/>
      <c r="FS698" s="96"/>
      <c r="FT698" s="96"/>
      <c r="FU698" s="96"/>
      <c r="FV698" s="96"/>
      <c r="FW698" s="96"/>
      <c r="FX698" s="96"/>
      <c r="FY698" s="96"/>
      <c r="FZ698" s="96"/>
      <c r="GA698" s="96"/>
      <c r="GB698" s="96"/>
      <c r="GC698" s="96"/>
      <c r="GD698" s="96"/>
      <c r="GE698" s="96"/>
      <c r="GF698" s="96"/>
      <c r="GG698" s="96"/>
      <c r="GH698" s="96"/>
      <c r="GI698" s="96"/>
      <c r="GJ698" s="96"/>
      <c r="GK698" s="96"/>
      <c r="GL698" s="96"/>
      <c r="GM698" s="96"/>
      <c r="GN698" s="96"/>
      <c r="GO698" s="96"/>
    </row>
    <row r="699" spans="1:197" ht="12" hidden="1" customHeight="1">
      <c r="A699" s="339"/>
      <c r="B699" s="423"/>
      <c r="C699" s="431"/>
      <c r="D699" s="357"/>
      <c r="E699" s="346"/>
      <c r="F699" s="372"/>
      <c r="G699" s="367"/>
      <c r="H699" s="164"/>
      <c r="I699" s="162" t="s">
        <v>107</v>
      </c>
      <c r="J699" s="186"/>
      <c r="K699" s="155">
        <v>21000</v>
      </c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413"/>
      <c r="X699" s="141"/>
      <c r="Y699" s="96"/>
      <c r="Z699" s="96"/>
      <c r="AA699" s="96"/>
      <c r="AB699" s="96"/>
      <c r="AC699" s="96"/>
      <c r="AD699" s="96"/>
      <c r="AE699" s="96"/>
      <c r="AF699" s="96"/>
      <c r="AG699" s="96"/>
      <c r="AH699" s="96"/>
      <c r="AI699" s="96"/>
      <c r="AJ699" s="96"/>
      <c r="AK699" s="96"/>
      <c r="AL699" s="96"/>
      <c r="AM699" s="96"/>
      <c r="AN699" s="96"/>
      <c r="AO699" s="96"/>
      <c r="AP699" s="96"/>
      <c r="AQ699" s="96"/>
      <c r="AR699" s="96"/>
      <c r="AS699" s="96"/>
      <c r="AT699" s="96"/>
      <c r="AU699" s="96"/>
      <c r="AV699" s="96"/>
      <c r="AW699" s="96"/>
      <c r="AX699" s="96"/>
      <c r="AY699" s="96"/>
      <c r="AZ699" s="96"/>
      <c r="BA699" s="96"/>
      <c r="BB699" s="96"/>
      <c r="BC699" s="96"/>
      <c r="BD699" s="96"/>
      <c r="BE699" s="96"/>
      <c r="BF699" s="96"/>
      <c r="BG699" s="96"/>
      <c r="BH699" s="96"/>
      <c r="BI699" s="96"/>
      <c r="BJ699" s="96"/>
      <c r="BK699" s="96"/>
      <c r="BL699" s="96"/>
      <c r="BM699" s="96"/>
      <c r="BN699" s="96"/>
      <c r="BO699" s="96"/>
      <c r="BP699" s="96"/>
      <c r="BQ699" s="96"/>
      <c r="BR699" s="96"/>
      <c r="BS699" s="96"/>
      <c r="BT699" s="96"/>
      <c r="BU699" s="96"/>
      <c r="BV699" s="96"/>
      <c r="BW699" s="96"/>
      <c r="BX699" s="96"/>
      <c r="BY699" s="96"/>
      <c r="BZ699" s="96"/>
      <c r="CA699" s="96"/>
      <c r="CB699" s="96"/>
      <c r="CC699" s="96"/>
      <c r="CD699" s="96"/>
      <c r="CE699" s="96"/>
      <c r="CF699" s="96"/>
      <c r="CG699" s="96"/>
      <c r="CH699" s="96"/>
      <c r="CI699" s="96"/>
      <c r="CJ699" s="96"/>
      <c r="CK699" s="96"/>
      <c r="CL699" s="96"/>
      <c r="CM699" s="96"/>
      <c r="CN699" s="96"/>
      <c r="CO699" s="96"/>
      <c r="CP699" s="96"/>
      <c r="CQ699" s="96"/>
      <c r="CR699" s="96"/>
      <c r="CS699" s="96"/>
      <c r="CT699" s="96"/>
      <c r="CU699" s="96"/>
      <c r="CV699" s="96"/>
      <c r="CW699" s="96"/>
      <c r="CX699" s="96"/>
      <c r="CY699" s="96"/>
      <c r="CZ699" s="96"/>
      <c r="DA699" s="96"/>
      <c r="DB699" s="96"/>
      <c r="DC699" s="96"/>
      <c r="DD699" s="96"/>
      <c r="DE699" s="96"/>
      <c r="DF699" s="96"/>
      <c r="DG699" s="96"/>
      <c r="DH699" s="96"/>
      <c r="DI699" s="96"/>
      <c r="DJ699" s="96"/>
      <c r="DK699" s="96"/>
      <c r="DL699" s="96"/>
      <c r="DM699" s="96"/>
      <c r="DN699" s="96"/>
      <c r="DO699" s="96"/>
      <c r="DP699" s="96"/>
      <c r="DQ699" s="96"/>
      <c r="DR699" s="96"/>
      <c r="DS699" s="96"/>
      <c r="DT699" s="96"/>
      <c r="DU699" s="96"/>
      <c r="DV699" s="96"/>
      <c r="DW699" s="96"/>
      <c r="DX699" s="96"/>
      <c r="DY699" s="96"/>
      <c r="DZ699" s="96"/>
      <c r="EA699" s="96"/>
      <c r="EB699" s="96"/>
      <c r="EC699" s="96"/>
      <c r="ED699" s="96"/>
      <c r="EE699" s="96"/>
      <c r="EF699" s="96"/>
      <c r="EG699" s="96"/>
      <c r="EH699" s="96"/>
      <c r="EI699" s="96"/>
      <c r="EJ699" s="96"/>
      <c r="EK699" s="96"/>
      <c r="EL699" s="96"/>
      <c r="EM699" s="96"/>
      <c r="EN699" s="96"/>
      <c r="EO699" s="96"/>
      <c r="EP699" s="96"/>
      <c r="EQ699" s="96"/>
      <c r="ER699" s="96"/>
      <c r="ES699" s="96"/>
      <c r="ET699" s="96"/>
      <c r="EU699" s="96"/>
      <c r="EV699" s="96"/>
      <c r="EW699" s="96"/>
      <c r="EX699" s="96"/>
      <c r="EY699" s="96"/>
      <c r="EZ699" s="96"/>
      <c r="FA699" s="96"/>
      <c r="FB699" s="96"/>
      <c r="FC699" s="96"/>
      <c r="FD699" s="96"/>
      <c r="FE699" s="96"/>
      <c r="FF699" s="96"/>
      <c r="FG699" s="96"/>
      <c r="FH699" s="96"/>
      <c r="FI699" s="96"/>
      <c r="FJ699" s="96"/>
      <c r="FK699" s="96"/>
      <c r="FL699" s="96"/>
      <c r="FM699" s="96"/>
      <c r="FN699" s="96"/>
      <c r="FO699" s="96"/>
      <c r="FP699" s="96"/>
      <c r="FQ699" s="96"/>
      <c r="FR699" s="96"/>
      <c r="FS699" s="96"/>
      <c r="FT699" s="96"/>
      <c r="FU699" s="96"/>
      <c r="FV699" s="96"/>
      <c r="FW699" s="96"/>
      <c r="FX699" s="96"/>
      <c r="FY699" s="96"/>
      <c r="FZ699" s="96"/>
      <c r="GA699" s="96"/>
      <c r="GB699" s="96"/>
      <c r="GC699" s="96"/>
      <c r="GD699" s="96"/>
      <c r="GE699" s="96"/>
      <c r="GF699" s="96"/>
      <c r="GG699" s="96"/>
      <c r="GH699" s="96"/>
      <c r="GI699" s="96"/>
      <c r="GJ699" s="96"/>
      <c r="GK699" s="96"/>
      <c r="GL699" s="96"/>
      <c r="GM699" s="96"/>
      <c r="GN699" s="96"/>
      <c r="GO699" s="96"/>
    </row>
    <row r="700" spans="1:197" ht="12" hidden="1" customHeight="1">
      <c r="A700" s="339"/>
      <c r="B700" s="423"/>
      <c r="C700" s="431"/>
      <c r="D700" s="357"/>
      <c r="E700" s="346"/>
      <c r="F700" s="372"/>
      <c r="G700" s="367"/>
      <c r="H700" s="164">
        <v>6050</v>
      </c>
      <c r="I700" s="154" t="s">
        <v>70</v>
      </c>
      <c r="J700" s="186"/>
      <c r="K700" s="208">
        <v>25500</v>
      </c>
      <c r="L700" s="155"/>
      <c r="M700" s="318"/>
      <c r="N700" s="186"/>
      <c r="O700" s="186"/>
      <c r="P700" s="186"/>
      <c r="Q700" s="186"/>
      <c r="R700" s="186"/>
      <c r="S700" s="186"/>
      <c r="T700" s="186"/>
      <c r="U700" s="186"/>
      <c r="V700" s="186"/>
      <c r="W700" s="413"/>
      <c r="X700" s="141"/>
      <c r="Y700" s="96"/>
      <c r="Z700" s="96"/>
      <c r="AA700" s="96"/>
      <c r="AB700" s="96"/>
      <c r="AC700" s="96"/>
      <c r="AD700" s="96"/>
      <c r="AE700" s="96"/>
      <c r="AF700" s="96"/>
      <c r="AG700" s="96"/>
      <c r="AH700" s="96"/>
      <c r="AI700" s="96"/>
      <c r="AJ700" s="96"/>
      <c r="AK700" s="96"/>
      <c r="AL700" s="96"/>
      <c r="AM700" s="96"/>
      <c r="AN700" s="96"/>
      <c r="AO700" s="96"/>
      <c r="AP700" s="96"/>
      <c r="AQ700" s="96"/>
      <c r="AR700" s="96"/>
      <c r="AS700" s="96"/>
      <c r="AT700" s="96"/>
      <c r="AU700" s="96"/>
      <c r="AV700" s="96"/>
      <c r="AW700" s="96"/>
      <c r="AX700" s="96"/>
      <c r="AY700" s="96"/>
      <c r="AZ700" s="96"/>
      <c r="BA700" s="96"/>
      <c r="BB700" s="96"/>
      <c r="BC700" s="96"/>
      <c r="BD700" s="96"/>
      <c r="BE700" s="96"/>
      <c r="BF700" s="96"/>
      <c r="BG700" s="96"/>
      <c r="BH700" s="96"/>
      <c r="BI700" s="96"/>
      <c r="BJ700" s="96"/>
      <c r="BK700" s="96"/>
      <c r="BL700" s="96"/>
      <c r="BM700" s="96"/>
      <c r="BN700" s="96"/>
      <c r="BO700" s="96"/>
      <c r="BP700" s="96"/>
      <c r="BQ700" s="96"/>
      <c r="BR700" s="96"/>
      <c r="BS700" s="96"/>
      <c r="BT700" s="96"/>
      <c r="BU700" s="96"/>
      <c r="BV700" s="96"/>
      <c r="BW700" s="96"/>
      <c r="BX700" s="96"/>
      <c r="BY700" s="96"/>
      <c r="BZ700" s="96"/>
      <c r="CA700" s="96"/>
      <c r="CB700" s="96"/>
      <c r="CC700" s="96"/>
      <c r="CD700" s="96"/>
      <c r="CE700" s="96"/>
      <c r="CF700" s="96"/>
      <c r="CG700" s="96"/>
      <c r="CH700" s="96"/>
      <c r="CI700" s="96"/>
      <c r="CJ700" s="96"/>
      <c r="CK700" s="96"/>
      <c r="CL700" s="96"/>
      <c r="CM700" s="96"/>
      <c r="CN700" s="96"/>
      <c r="CO700" s="96"/>
      <c r="CP700" s="96"/>
      <c r="CQ700" s="96"/>
      <c r="CR700" s="96"/>
      <c r="CS700" s="96"/>
      <c r="CT700" s="96"/>
      <c r="CU700" s="96"/>
      <c r="CV700" s="96"/>
      <c r="CW700" s="96"/>
      <c r="CX700" s="96"/>
      <c r="CY700" s="96"/>
      <c r="CZ700" s="96"/>
      <c r="DA700" s="96"/>
      <c r="DB700" s="96"/>
      <c r="DC700" s="96"/>
      <c r="DD700" s="96"/>
      <c r="DE700" s="96"/>
      <c r="DF700" s="96"/>
      <c r="DG700" s="96"/>
      <c r="DH700" s="96"/>
      <c r="DI700" s="96"/>
      <c r="DJ700" s="96"/>
      <c r="DK700" s="96"/>
      <c r="DL700" s="96"/>
      <c r="DM700" s="96"/>
      <c r="DN700" s="96"/>
      <c r="DO700" s="96"/>
      <c r="DP700" s="96"/>
      <c r="DQ700" s="96"/>
      <c r="DR700" s="96"/>
      <c r="DS700" s="96"/>
      <c r="DT700" s="96"/>
      <c r="DU700" s="96"/>
      <c r="DV700" s="96"/>
      <c r="DW700" s="96"/>
      <c r="DX700" s="96"/>
      <c r="DY700" s="96"/>
      <c r="DZ700" s="96"/>
      <c r="EA700" s="96"/>
      <c r="EB700" s="96"/>
      <c r="EC700" s="96"/>
      <c r="ED700" s="96"/>
      <c r="EE700" s="96"/>
      <c r="EF700" s="96"/>
      <c r="EG700" s="96"/>
      <c r="EH700" s="96"/>
      <c r="EI700" s="96"/>
      <c r="EJ700" s="96"/>
      <c r="EK700" s="96"/>
      <c r="EL700" s="96"/>
      <c r="EM700" s="96"/>
      <c r="EN700" s="96"/>
      <c r="EO700" s="96"/>
      <c r="EP700" s="96"/>
      <c r="EQ700" s="96"/>
      <c r="ER700" s="96"/>
      <c r="ES700" s="96"/>
      <c r="ET700" s="96"/>
      <c r="EU700" s="96"/>
      <c r="EV700" s="96"/>
      <c r="EW700" s="96"/>
      <c r="EX700" s="96"/>
      <c r="EY700" s="96"/>
      <c r="EZ700" s="96"/>
      <c r="FA700" s="96"/>
      <c r="FB700" s="96"/>
      <c r="FC700" s="96"/>
      <c r="FD700" s="96"/>
      <c r="FE700" s="96"/>
      <c r="FF700" s="96"/>
      <c r="FG700" s="96"/>
      <c r="FH700" s="96"/>
      <c r="FI700" s="96"/>
      <c r="FJ700" s="96"/>
      <c r="FK700" s="96"/>
      <c r="FL700" s="96"/>
      <c r="FM700" s="96"/>
      <c r="FN700" s="96"/>
      <c r="FO700" s="96"/>
      <c r="FP700" s="96"/>
      <c r="FQ700" s="96"/>
      <c r="FR700" s="96"/>
      <c r="FS700" s="96"/>
      <c r="FT700" s="96"/>
      <c r="FU700" s="96"/>
      <c r="FV700" s="96"/>
      <c r="FW700" s="96"/>
      <c r="FX700" s="96"/>
      <c r="FY700" s="96"/>
      <c r="FZ700" s="96"/>
      <c r="GA700" s="96"/>
      <c r="GB700" s="96"/>
      <c r="GC700" s="96"/>
      <c r="GD700" s="96"/>
      <c r="GE700" s="96"/>
      <c r="GF700" s="96"/>
      <c r="GG700" s="96"/>
      <c r="GH700" s="96"/>
      <c r="GI700" s="96"/>
      <c r="GJ700" s="96"/>
      <c r="GK700" s="96"/>
      <c r="GL700" s="96"/>
      <c r="GM700" s="96"/>
      <c r="GN700" s="96"/>
      <c r="GO700" s="96"/>
    </row>
    <row r="701" spans="1:197" ht="12" hidden="1" customHeight="1">
      <c r="A701" s="339"/>
      <c r="B701" s="423"/>
      <c r="C701" s="431"/>
      <c r="D701" s="357"/>
      <c r="E701" s="346"/>
      <c r="F701" s="372"/>
      <c r="G701" s="367"/>
      <c r="H701" s="164"/>
      <c r="I701" s="159" t="s">
        <v>26</v>
      </c>
      <c r="J701" s="160">
        <f>SUM(J697:J700)</f>
        <v>85000</v>
      </c>
      <c r="K701" s="160">
        <f>SUM(K697:K700)</f>
        <v>46500</v>
      </c>
      <c r="L701" s="160">
        <f>SUM(L697:L700)</f>
        <v>0</v>
      </c>
      <c r="M701" s="160">
        <f t="shared" ref="M701:V701" si="186">SUM(M697:M700)</f>
        <v>0</v>
      </c>
      <c r="N701" s="160">
        <f t="shared" si="186"/>
        <v>0</v>
      </c>
      <c r="O701" s="160">
        <f t="shared" si="186"/>
        <v>0</v>
      </c>
      <c r="P701" s="160">
        <f t="shared" si="186"/>
        <v>0</v>
      </c>
      <c r="Q701" s="160">
        <f t="shared" si="186"/>
        <v>0</v>
      </c>
      <c r="R701" s="160">
        <f t="shared" si="186"/>
        <v>0</v>
      </c>
      <c r="S701" s="160">
        <f t="shared" si="186"/>
        <v>0</v>
      </c>
      <c r="T701" s="160">
        <f t="shared" si="186"/>
        <v>0</v>
      </c>
      <c r="U701" s="160">
        <f t="shared" si="186"/>
        <v>0</v>
      </c>
      <c r="V701" s="160">
        <f t="shared" si="186"/>
        <v>0</v>
      </c>
      <c r="W701" s="413"/>
      <c r="X701" s="141"/>
      <c r="Y701" s="96"/>
      <c r="Z701" s="96"/>
      <c r="AA701" s="96"/>
      <c r="AB701" s="96"/>
      <c r="AC701" s="96"/>
      <c r="AD701" s="96"/>
      <c r="AE701" s="96"/>
      <c r="AF701" s="96"/>
      <c r="AG701" s="96"/>
      <c r="AH701" s="96"/>
      <c r="AI701" s="96"/>
      <c r="AJ701" s="96"/>
      <c r="AK701" s="96"/>
      <c r="AL701" s="96"/>
      <c r="AM701" s="96"/>
      <c r="AN701" s="96"/>
      <c r="AO701" s="96"/>
      <c r="AP701" s="96"/>
      <c r="AQ701" s="96"/>
      <c r="AR701" s="96"/>
      <c r="AS701" s="96"/>
      <c r="AT701" s="96"/>
      <c r="AU701" s="96"/>
      <c r="AV701" s="96"/>
      <c r="AW701" s="96"/>
      <c r="AX701" s="96"/>
      <c r="AY701" s="96"/>
      <c r="AZ701" s="96"/>
      <c r="BA701" s="96"/>
      <c r="BB701" s="96"/>
      <c r="BC701" s="96"/>
      <c r="BD701" s="96"/>
      <c r="BE701" s="96"/>
      <c r="BF701" s="96"/>
      <c r="BG701" s="96"/>
      <c r="BH701" s="96"/>
      <c r="BI701" s="96"/>
      <c r="BJ701" s="96"/>
      <c r="BK701" s="96"/>
      <c r="BL701" s="96"/>
      <c r="BM701" s="96"/>
      <c r="BN701" s="96"/>
      <c r="BO701" s="96"/>
      <c r="BP701" s="96"/>
      <c r="BQ701" s="96"/>
      <c r="BR701" s="96"/>
      <c r="BS701" s="96"/>
      <c r="BT701" s="96"/>
      <c r="BU701" s="96"/>
      <c r="BV701" s="96"/>
      <c r="BW701" s="96"/>
      <c r="BX701" s="96"/>
      <c r="BY701" s="96"/>
      <c r="BZ701" s="96"/>
      <c r="CA701" s="96"/>
      <c r="CB701" s="96"/>
      <c r="CC701" s="96"/>
      <c r="CD701" s="96"/>
      <c r="CE701" s="96"/>
      <c r="CF701" s="96"/>
      <c r="CG701" s="96"/>
      <c r="CH701" s="96"/>
      <c r="CI701" s="96"/>
      <c r="CJ701" s="96"/>
      <c r="CK701" s="96"/>
      <c r="CL701" s="96"/>
      <c r="CM701" s="96"/>
      <c r="CN701" s="96"/>
      <c r="CO701" s="96"/>
      <c r="CP701" s="96"/>
      <c r="CQ701" s="96"/>
      <c r="CR701" s="96"/>
      <c r="CS701" s="96"/>
      <c r="CT701" s="96"/>
      <c r="CU701" s="96"/>
      <c r="CV701" s="96"/>
      <c r="CW701" s="96"/>
      <c r="CX701" s="96"/>
      <c r="CY701" s="96"/>
      <c r="CZ701" s="96"/>
      <c r="DA701" s="96"/>
      <c r="DB701" s="96"/>
      <c r="DC701" s="96"/>
      <c r="DD701" s="96"/>
      <c r="DE701" s="96"/>
      <c r="DF701" s="96"/>
      <c r="DG701" s="96"/>
      <c r="DH701" s="96"/>
      <c r="DI701" s="96"/>
      <c r="DJ701" s="96"/>
      <c r="DK701" s="96"/>
      <c r="DL701" s="96"/>
      <c r="DM701" s="96"/>
      <c r="DN701" s="96"/>
      <c r="DO701" s="96"/>
      <c r="DP701" s="96"/>
      <c r="DQ701" s="96"/>
      <c r="DR701" s="96"/>
      <c r="DS701" s="96"/>
      <c r="DT701" s="96"/>
      <c r="DU701" s="96"/>
      <c r="DV701" s="96"/>
      <c r="DW701" s="96"/>
      <c r="DX701" s="96"/>
      <c r="DY701" s="96"/>
      <c r="DZ701" s="96"/>
      <c r="EA701" s="96"/>
      <c r="EB701" s="96"/>
      <c r="EC701" s="96"/>
      <c r="ED701" s="96"/>
      <c r="EE701" s="96"/>
      <c r="EF701" s="96"/>
      <c r="EG701" s="96"/>
      <c r="EH701" s="96"/>
      <c r="EI701" s="96"/>
      <c r="EJ701" s="96"/>
      <c r="EK701" s="96"/>
      <c r="EL701" s="96"/>
      <c r="EM701" s="96"/>
      <c r="EN701" s="96"/>
      <c r="EO701" s="96"/>
      <c r="EP701" s="96"/>
      <c r="EQ701" s="96"/>
      <c r="ER701" s="96"/>
      <c r="ES701" s="96"/>
      <c r="ET701" s="96"/>
      <c r="EU701" s="96"/>
      <c r="EV701" s="96"/>
      <c r="EW701" s="96"/>
      <c r="EX701" s="96"/>
      <c r="EY701" s="96"/>
      <c r="EZ701" s="96"/>
      <c r="FA701" s="96"/>
      <c r="FB701" s="96"/>
      <c r="FC701" s="96"/>
      <c r="FD701" s="96"/>
      <c r="FE701" s="96"/>
      <c r="FF701" s="96"/>
      <c r="FG701" s="96"/>
      <c r="FH701" s="96"/>
      <c r="FI701" s="96"/>
      <c r="FJ701" s="96"/>
      <c r="FK701" s="96"/>
      <c r="FL701" s="96"/>
      <c r="FM701" s="96"/>
      <c r="FN701" s="96"/>
      <c r="FO701" s="96"/>
      <c r="FP701" s="96"/>
      <c r="FQ701" s="96"/>
      <c r="FR701" s="96"/>
      <c r="FS701" s="96"/>
      <c r="FT701" s="96"/>
      <c r="FU701" s="96"/>
      <c r="FV701" s="96"/>
      <c r="FW701" s="96"/>
      <c r="FX701" s="96"/>
      <c r="FY701" s="96"/>
      <c r="FZ701" s="96"/>
      <c r="GA701" s="96"/>
      <c r="GB701" s="96"/>
      <c r="GC701" s="96"/>
      <c r="GD701" s="96"/>
      <c r="GE701" s="96"/>
      <c r="GF701" s="96"/>
      <c r="GG701" s="96"/>
      <c r="GH701" s="96"/>
      <c r="GI701" s="96"/>
      <c r="GJ701" s="96"/>
      <c r="GK701" s="96"/>
      <c r="GL701" s="96"/>
      <c r="GM701" s="96"/>
      <c r="GN701" s="96"/>
      <c r="GO701" s="96"/>
    </row>
    <row r="702" spans="1:197" ht="12.75" hidden="1" customHeight="1">
      <c r="A702" s="339">
        <v>55</v>
      </c>
      <c r="B702" s="423" t="s">
        <v>139</v>
      </c>
      <c r="C702" s="382">
        <v>2019</v>
      </c>
      <c r="D702" s="341">
        <v>2025</v>
      </c>
      <c r="E702" s="346" t="s">
        <v>251</v>
      </c>
      <c r="F702" s="374"/>
      <c r="G702" s="419">
        <v>90095</v>
      </c>
      <c r="H702" s="86">
        <v>6050</v>
      </c>
      <c r="I702" s="209" t="s">
        <v>28</v>
      </c>
      <c r="J702" s="84">
        <v>21000</v>
      </c>
      <c r="K702" s="62"/>
      <c r="L702" s="84"/>
      <c r="M702" s="84"/>
      <c r="N702" s="62"/>
      <c r="O702" s="62"/>
      <c r="P702" s="62"/>
      <c r="Q702" s="62"/>
      <c r="R702" s="62"/>
      <c r="S702" s="62"/>
      <c r="T702" s="62"/>
      <c r="U702" s="62"/>
      <c r="V702" s="62"/>
      <c r="W702" s="361">
        <f>SUM(L706:V706)</f>
        <v>0</v>
      </c>
      <c r="X702" s="141"/>
      <c r="Y702" s="96"/>
      <c r="Z702" s="96"/>
      <c r="AA702" s="96"/>
      <c r="AB702" s="96"/>
      <c r="AC702" s="96"/>
      <c r="AD702" s="96"/>
      <c r="AE702" s="96"/>
      <c r="AF702" s="96"/>
      <c r="AG702" s="96"/>
      <c r="AH702" s="96"/>
      <c r="AI702" s="96"/>
      <c r="AJ702" s="96"/>
      <c r="AK702" s="96"/>
      <c r="AL702" s="96"/>
      <c r="AM702" s="96"/>
      <c r="AN702" s="96"/>
      <c r="AO702" s="96"/>
      <c r="AP702" s="96"/>
      <c r="AQ702" s="96"/>
      <c r="AR702" s="96"/>
      <c r="AS702" s="96"/>
      <c r="AT702" s="96"/>
      <c r="AU702" s="96"/>
      <c r="AV702" s="96"/>
      <c r="AW702" s="96"/>
      <c r="AX702" s="96"/>
      <c r="AY702" s="96"/>
      <c r="AZ702" s="96"/>
      <c r="BA702" s="96"/>
      <c r="BB702" s="96"/>
      <c r="BC702" s="96"/>
      <c r="BD702" s="96"/>
      <c r="BE702" s="96"/>
      <c r="BF702" s="96"/>
      <c r="BG702" s="96"/>
      <c r="BH702" s="96"/>
      <c r="BI702" s="96"/>
      <c r="BJ702" s="96"/>
      <c r="BK702" s="96"/>
      <c r="BL702" s="96"/>
      <c r="BM702" s="96"/>
      <c r="BN702" s="96"/>
      <c r="BO702" s="96"/>
      <c r="BP702" s="96"/>
      <c r="BQ702" s="96"/>
      <c r="BR702" s="96"/>
      <c r="BS702" s="96"/>
      <c r="BT702" s="96"/>
      <c r="BU702" s="96"/>
      <c r="BV702" s="96"/>
      <c r="BW702" s="96"/>
      <c r="BX702" s="96"/>
      <c r="BY702" s="96"/>
      <c r="BZ702" s="96"/>
      <c r="CA702" s="96"/>
      <c r="CB702" s="96"/>
      <c r="CC702" s="96"/>
      <c r="CD702" s="96"/>
      <c r="CE702" s="96"/>
      <c r="CF702" s="96"/>
      <c r="CG702" s="96"/>
      <c r="CH702" s="96"/>
      <c r="CI702" s="96"/>
      <c r="CJ702" s="96"/>
      <c r="CK702" s="96"/>
      <c r="CL702" s="96"/>
      <c r="CM702" s="96"/>
      <c r="CN702" s="96"/>
      <c r="CO702" s="96"/>
      <c r="CP702" s="96"/>
      <c r="CQ702" s="96"/>
      <c r="CR702" s="96"/>
      <c r="CS702" s="96"/>
      <c r="CT702" s="96"/>
      <c r="CU702" s="96"/>
      <c r="CV702" s="96"/>
      <c r="CW702" s="96"/>
      <c r="CX702" s="96"/>
      <c r="CY702" s="96"/>
      <c r="CZ702" s="96"/>
      <c r="DA702" s="96"/>
      <c r="DB702" s="96"/>
      <c r="DC702" s="96"/>
      <c r="DD702" s="96"/>
      <c r="DE702" s="96"/>
      <c r="DF702" s="96"/>
      <c r="DG702" s="96"/>
      <c r="DH702" s="96"/>
      <c r="DI702" s="96"/>
      <c r="DJ702" s="96"/>
      <c r="DK702" s="96"/>
      <c r="DL702" s="96"/>
      <c r="DM702" s="96"/>
      <c r="DN702" s="96"/>
      <c r="DO702" s="96"/>
      <c r="DP702" s="96"/>
      <c r="DQ702" s="96"/>
      <c r="DR702" s="96"/>
      <c r="DS702" s="96"/>
      <c r="DT702" s="96"/>
      <c r="DU702" s="96"/>
      <c r="DV702" s="96"/>
      <c r="DW702" s="96"/>
      <c r="DX702" s="96"/>
      <c r="DY702" s="96"/>
      <c r="DZ702" s="96"/>
      <c r="EA702" s="96"/>
      <c r="EB702" s="96"/>
      <c r="EC702" s="96"/>
      <c r="ED702" s="96"/>
      <c r="EE702" s="96"/>
      <c r="EF702" s="96"/>
      <c r="EG702" s="96"/>
      <c r="EH702" s="96"/>
      <c r="EI702" s="96"/>
      <c r="EJ702" s="96"/>
      <c r="EK702" s="96"/>
      <c r="EL702" s="96"/>
      <c r="EM702" s="96"/>
      <c r="EN702" s="96"/>
      <c r="EO702" s="96"/>
      <c r="EP702" s="96"/>
      <c r="EQ702" s="96"/>
      <c r="ER702" s="96"/>
      <c r="ES702" s="96"/>
      <c r="ET702" s="96"/>
      <c r="EU702" s="96"/>
      <c r="EV702" s="96"/>
      <c r="EW702" s="96"/>
      <c r="EX702" s="96"/>
      <c r="EY702" s="96"/>
      <c r="EZ702" s="96"/>
      <c r="FA702" s="96"/>
      <c r="FB702" s="96"/>
      <c r="FC702" s="96"/>
      <c r="FD702" s="96"/>
      <c r="FE702" s="96"/>
      <c r="FF702" s="96"/>
      <c r="FG702" s="96"/>
      <c r="FH702" s="96"/>
      <c r="FI702" s="96"/>
      <c r="FJ702" s="96"/>
      <c r="FK702" s="96"/>
      <c r="FL702" s="96"/>
      <c r="FM702" s="96"/>
      <c r="FN702" s="96"/>
      <c r="FO702" s="96"/>
      <c r="FP702" s="96"/>
      <c r="FQ702" s="96"/>
      <c r="FR702" s="96"/>
      <c r="FS702" s="96"/>
      <c r="FT702" s="96"/>
      <c r="FU702" s="96"/>
      <c r="FV702" s="96"/>
      <c r="FW702" s="96"/>
      <c r="FX702" s="96"/>
      <c r="FY702" s="96"/>
      <c r="FZ702" s="96"/>
      <c r="GA702" s="96"/>
      <c r="GB702" s="96"/>
      <c r="GC702" s="96"/>
      <c r="GD702" s="96"/>
      <c r="GE702" s="96"/>
      <c r="GF702" s="96"/>
      <c r="GG702" s="96"/>
      <c r="GH702" s="96"/>
      <c r="GI702" s="96"/>
      <c r="GJ702" s="96"/>
      <c r="GK702" s="96"/>
      <c r="GL702" s="96"/>
      <c r="GM702" s="96"/>
      <c r="GN702" s="96"/>
      <c r="GO702" s="96"/>
    </row>
    <row r="703" spans="1:197" ht="12.75" hidden="1" customHeight="1">
      <c r="A703" s="339"/>
      <c r="B703" s="423"/>
      <c r="C703" s="382"/>
      <c r="D703" s="341"/>
      <c r="E703" s="346"/>
      <c r="F703" s="374"/>
      <c r="G703" s="419"/>
      <c r="H703" s="86"/>
      <c r="I703" s="209" t="s">
        <v>31</v>
      </c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361"/>
      <c r="X703" s="141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  <c r="AK703" s="96"/>
      <c r="AL703" s="96"/>
      <c r="AM703" s="96"/>
      <c r="AN703" s="96"/>
      <c r="AO703" s="96"/>
      <c r="AP703" s="96"/>
      <c r="AQ703" s="96"/>
      <c r="AR703" s="96"/>
      <c r="AS703" s="96"/>
      <c r="AT703" s="96"/>
      <c r="AU703" s="96"/>
      <c r="AV703" s="96"/>
      <c r="AW703" s="96"/>
      <c r="AX703" s="96"/>
      <c r="AY703" s="96"/>
      <c r="AZ703" s="96"/>
      <c r="BA703" s="96"/>
      <c r="BB703" s="96"/>
      <c r="BC703" s="96"/>
      <c r="BD703" s="96"/>
      <c r="BE703" s="96"/>
      <c r="BF703" s="96"/>
      <c r="BG703" s="96"/>
      <c r="BH703" s="96"/>
      <c r="BI703" s="96"/>
      <c r="BJ703" s="96"/>
      <c r="BK703" s="96"/>
      <c r="BL703" s="96"/>
      <c r="BM703" s="96"/>
      <c r="BN703" s="96"/>
      <c r="BO703" s="96"/>
      <c r="BP703" s="96"/>
      <c r="BQ703" s="96"/>
      <c r="BR703" s="96"/>
      <c r="BS703" s="96"/>
      <c r="BT703" s="96"/>
      <c r="BU703" s="96"/>
      <c r="BV703" s="96"/>
      <c r="BW703" s="96"/>
      <c r="BX703" s="96"/>
      <c r="BY703" s="96"/>
      <c r="BZ703" s="96"/>
      <c r="CA703" s="96"/>
      <c r="CB703" s="96"/>
      <c r="CC703" s="96"/>
      <c r="CD703" s="96"/>
      <c r="CE703" s="96"/>
      <c r="CF703" s="96"/>
      <c r="CG703" s="96"/>
      <c r="CH703" s="96"/>
      <c r="CI703" s="96"/>
      <c r="CJ703" s="96"/>
      <c r="CK703" s="96"/>
      <c r="CL703" s="96"/>
      <c r="CM703" s="96"/>
      <c r="CN703" s="96"/>
      <c r="CO703" s="96"/>
      <c r="CP703" s="96"/>
      <c r="CQ703" s="96"/>
      <c r="CR703" s="96"/>
      <c r="CS703" s="96"/>
      <c r="CT703" s="96"/>
      <c r="CU703" s="96"/>
      <c r="CV703" s="96"/>
      <c r="CW703" s="96"/>
      <c r="CX703" s="96"/>
      <c r="CY703" s="96"/>
      <c r="CZ703" s="96"/>
      <c r="DA703" s="96"/>
      <c r="DB703" s="96"/>
      <c r="DC703" s="96"/>
      <c r="DD703" s="96"/>
      <c r="DE703" s="96"/>
      <c r="DF703" s="96"/>
      <c r="DG703" s="96"/>
      <c r="DH703" s="96"/>
      <c r="DI703" s="96"/>
      <c r="DJ703" s="96"/>
      <c r="DK703" s="96"/>
      <c r="DL703" s="96"/>
      <c r="DM703" s="96"/>
      <c r="DN703" s="96"/>
      <c r="DO703" s="96"/>
      <c r="DP703" s="96"/>
      <c r="DQ703" s="96"/>
      <c r="DR703" s="96"/>
      <c r="DS703" s="96"/>
      <c r="DT703" s="96"/>
      <c r="DU703" s="96"/>
      <c r="DV703" s="96"/>
      <c r="DW703" s="96"/>
      <c r="DX703" s="96"/>
      <c r="DY703" s="96"/>
      <c r="DZ703" s="96"/>
      <c r="EA703" s="96"/>
      <c r="EB703" s="96"/>
      <c r="EC703" s="96"/>
      <c r="ED703" s="96"/>
      <c r="EE703" s="96"/>
      <c r="EF703" s="96"/>
      <c r="EG703" s="96"/>
      <c r="EH703" s="96"/>
      <c r="EI703" s="96"/>
      <c r="EJ703" s="96"/>
      <c r="EK703" s="96"/>
      <c r="EL703" s="96"/>
      <c r="EM703" s="96"/>
      <c r="EN703" s="96"/>
      <c r="EO703" s="96"/>
      <c r="EP703" s="96"/>
      <c r="EQ703" s="96"/>
      <c r="ER703" s="96"/>
      <c r="ES703" s="96"/>
      <c r="ET703" s="96"/>
      <c r="EU703" s="96"/>
      <c r="EV703" s="96"/>
      <c r="EW703" s="96"/>
      <c r="EX703" s="96"/>
      <c r="EY703" s="96"/>
      <c r="EZ703" s="96"/>
      <c r="FA703" s="96"/>
      <c r="FB703" s="96"/>
      <c r="FC703" s="96"/>
      <c r="FD703" s="96"/>
      <c r="FE703" s="96"/>
      <c r="FF703" s="96"/>
      <c r="FG703" s="96"/>
      <c r="FH703" s="96"/>
      <c r="FI703" s="96"/>
      <c r="FJ703" s="96"/>
      <c r="FK703" s="96"/>
      <c r="FL703" s="96"/>
      <c r="FM703" s="96"/>
      <c r="FN703" s="96"/>
      <c r="FO703" s="96"/>
      <c r="FP703" s="96"/>
      <c r="FQ703" s="96"/>
      <c r="FR703" s="96"/>
      <c r="FS703" s="96"/>
      <c r="FT703" s="96"/>
      <c r="FU703" s="96"/>
      <c r="FV703" s="96"/>
      <c r="FW703" s="96"/>
      <c r="FX703" s="96"/>
      <c r="FY703" s="96"/>
      <c r="FZ703" s="96"/>
      <c r="GA703" s="96"/>
      <c r="GB703" s="96"/>
      <c r="GC703" s="96"/>
      <c r="GD703" s="96"/>
      <c r="GE703" s="96"/>
      <c r="GF703" s="96"/>
      <c r="GG703" s="96"/>
      <c r="GH703" s="96"/>
      <c r="GI703" s="96"/>
      <c r="GJ703" s="96"/>
      <c r="GK703" s="96"/>
      <c r="GL703" s="96"/>
      <c r="GM703" s="96"/>
      <c r="GN703" s="96"/>
      <c r="GO703" s="96"/>
    </row>
    <row r="704" spans="1:197" ht="12.75" hidden="1" customHeight="1">
      <c r="A704" s="339"/>
      <c r="B704" s="423"/>
      <c r="C704" s="382"/>
      <c r="D704" s="341"/>
      <c r="E704" s="346"/>
      <c r="F704" s="374"/>
      <c r="G704" s="419"/>
      <c r="H704" s="89">
        <v>6050</v>
      </c>
      <c r="I704" s="209" t="s">
        <v>140</v>
      </c>
      <c r="J704" s="62"/>
      <c r="K704" s="84">
        <v>7000</v>
      </c>
      <c r="L704" s="84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361"/>
      <c r="X704" s="141"/>
      <c r="Y704" s="96"/>
      <c r="Z704" s="96"/>
      <c r="AA704" s="96"/>
      <c r="AB704" s="96"/>
      <c r="AC704" s="96"/>
      <c r="AD704" s="96"/>
      <c r="AE704" s="96"/>
      <c r="AF704" s="96"/>
      <c r="AG704" s="96"/>
      <c r="AH704" s="96"/>
      <c r="AI704" s="96"/>
      <c r="AJ704" s="96"/>
      <c r="AK704" s="96"/>
      <c r="AL704" s="96"/>
      <c r="AM704" s="96"/>
      <c r="AN704" s="96"/>
      <c r="AO704" s="96"/>
      <c r="AP704" s="96"/>
      <c r="AQ704" s="96"/>
      <c r="AR704" s="96"/>
      <c r="AS704" s="96"/>
      <c r="AT704" s="96"/>
      <c r="AU704" s="96"/>
      <c r="AV704" s="96"/>
      <c r="AW704" s="96"/>
      <c r="AX704" s="96"/>
      <c r="AY704" s="96"/>
      <c r="AZ704" s="96"/>
      <c r="BA704" s="96"/>
      <c r="BB704" s="96"/>
      <c r="BC704" s="96"/>
      <c r="BD704" s="96"/>
      <c r="BE704" s="96"/>
      <c r="BF704" s="96"/>
      <c r="BG704" s="96"/>
      <c r="BH704" s="96"/>
      <c r="BI704" s="96"/>
      <c r="BJ704" s="96"/>
      <c r="BK704" s="96"/>
      <c r="BL704" s="96"/>
      <c r="BM704" s="96"/>
      <c r="BN704" s="96"/>
      <c r="BO704" s="96"/>
      <c r="BP704" s="96"/>
      <c r="BQ704" s="96"/>
      <c r="BR704" s="96"/>
      <c r="BS704" s="96"/>
      <c r="BT704" s="96"/>
      <c r="BU704" s="96"/>
      <c r="BV704" s="96"/>
      <c r="BW704" s="96"/>
      <c r="BX704" s="96"/>
      <c r="BY704" s="96"/>
      <c r="BZ704" s="96"/>
      <c r="CA704" s="96"/>
      <c r="CB704" s="96"/>
      <c r="CC704" s="96"/>
      <c r="CD704" s="96"/>
      <c r="CE704" s="96"/>
      <c r="CF704" s="96"/>
      <c r="CG704" s="96"/>
      <c r="CH704" s="96"/>
      <c r="CI704" s="96"/>
      <c r="CJ704" s="96"/>
      <c r="CK704" s="96"/>
      <c r="CL704" s="96"/>
      <c r="CM704" s="96"/>
      <c r="CN704" s="96"/>
      <c r="CO704" s="96"/>
      <c r="CP704" s="96"/>
      <c r="CQ704" s="96"/>
      <c r="CR704" s="96"/>
      <c r="CS704" s="96"/>
      <c r="CT704" s="96"/>
      <c r="CU704" s="96"/>
      <c r="CV704" s="96"/>
      <c r="CW704" s="96"/>
      <c r="CX704" s="96"/>
      <c r="CY704" s="96"/>
      <c r="CZ704" s="96"/>
      <c r="DA704" s="96"/>
      <c r="DB704" s="96"/>
      <c r="DC704" s="96"/>
      <c r="DD704" s="96"/>
      <c r="DE704" s="96"/>
      <c r="DF704" s="96"/>
      <c r="DG704" s="96"/>
      <c r="DH704" s="96"/>
      <c r="DI704" s="96"/>
      <c r="DJ704" s="96"/>
      <c r="DK704" s="96"/>
      <c r="DL704" s="96"/>
      <c r="DM704" s="96"/>
      <c r="DN704" s="96"/>
      <c r="DO704" s="96"/>
      <c r="DP704" s="96"/>
      <c r="DQ704" s="96"/>
      <c r="DR704" s="96"/>
      <c r="DS704" s="96"/>
      <c r="DT704" s="96"/>
      <c r="DU704" s="96"/>
      <c r="DV704" s="96"/>
      <c r="DW704" s="96"/>
      <c r="DX704" s="96"/>
      <c r="DY704" s="96"/>
      <c r="DZ704" s="96"/>
      <c r="EA704" s="96"/>
      <c r="EB704" s="96"/>
      <c r="EC704" s="96"/>
      <c r="ED704" s="96"/>
      <c r="EE704" s="96"/>
      <c r="EF704" s="96"/>
      <c r="EG704" s="96"/>
      <c r="EH704" s="96"/>
      <c r="EI704" s="96"/>
      <c r="EJ704" s="96"/>
      <c r="EK704" s="96"/>
      <c r="EL704" s="96"/>
      <c r="EM704" s="96"/>
      <c r="EN704" s="96"/>
      <c r="EO704" s="96"/>
      <c r="EP704" s="96"/>
      <c r="EQ704" s="96"/>
      <c r="ER704" s="96"/>
      <c r="ES704" s="96"/>
      <c r="ET704" s="96"/>
      <c r="EU704" s="96"/>
      <c r="EV704" s="96"/>
      <c r="EW704" s="96"/>
      <c r="EX704" s="96"/>
      <c r="EY704" s="96"/>
      <c r="EZ704" s="96"/>
      <c r="FA704" s="96"/>
      <c r="FB704" s="96"/>
      <c r="FC704" s="96"/>
      <c r="FD704" s="96"/>
      <c r="FE704" s="96"/>
      <c r="FF704" s="96"/>
      <c r="FG704" s="96"/>
      <c r="FH704" s="96"/>
      <c r="FI704" s="96"/>
      <c r="FJ704" s="96"/>
      <c r="FK704" s="96"/>
      <c r="FL704" s="96"/>
      <c r="FM704" s="96"/>
      <c r="FN704" s="96"/>
      <c r="FO704" s="96"/>
      <c r="FP704" s="96"/>
      <c r="FQ704" s="96"/>
      <c r="FR704" s="96"/>
      <c r="FS704" s="96"/>
      <c r="FT704" s="96"/>
      <c r="FU704" s="96"/>
      <c r="FV704" s="96"/>
      <c r="FW704" s="96"/>
      <c r="FX704" s="96"/>
      <c r="FY704" s="96"/>
      <c r="FZ704" s="96"/>
      <c r="GA704" s="96"/>
      <c r="GB704" s="96"/>
      <c r="GC704" s="96"/>
      <c r="GD704" s="96"/>
      <c r="GE704" s="96"/>
      <c r="GF704" s="96"/>
      <c r="GG704" s="96"/>
      <c r="GH704" s="96"/>
      <c r="GI704" s="96"/>
      <c r="GJ704" s="96"/>
      <c r="GK704" s="96"/>
      <c r="GL704" s="96"/>
      <c r="GM704" s="96"/>
      <c r="GN704" s="96"/>
      <c r="GO704" s="96"/>
    </row>
    <row r="705" spans="1:197" ht="12.75" hidden="1" customHeight="1">
      <c r="A705" s="339"/>
      <c r="B705" s="423"/>
      <c r="C705" s="382"/>
      <c r="D705" s="341"/>
      <c r="E705" s="346"/>
      <c r="F705" s="374"/>
      <c r="G705" s="419"/>
      <c r="H705" s="86">
        <v>6050</v>
      </c>
      <c r="I705" s="60" t="s">
        <v>70</v>
      </c>
      <c r="J705" s="62"/>
      <c r="K705" s="84">
        <v>15832</v>
      </c>
      <c r="L705" s="84"/>
      <c r="M705" s="84"/>
      <c r="N705" s="62"/>
      <c r="O705" s="62"/>
      <c r="P705" s="62"/>
      <c r="Q705" s="62"/>
      <c r="R705" s="62"/>
      <c r="S705" s="62"/>
      <c r="T705" s="62"/>
      <c r="U705" s="62"/>
      <c r="V705" s="62"/>
      <c r="W705" s="361"/>
      <c r="X705" s="141"/>
      <c r="Y705" s="96"/>
      <c r="Z705" s="96"/>
      <c r="AA705" s="96"/>
      <c r="AB705" s="96"/>
      <c r="AC705" s="96"/>
      <c r="AD705" s="96"/>
      <c r="AE705" s="96"/>
      <c r="AF705" s="96"/>
      <c r="AG705" s="96"/>
      <c r="AH705" s="96"/>
      <c r="AI705" s="96"/>
      <c r="AJ705" s="96"/>
      <c r="AK705" s="96"/>
      <c r="AL705" s="96"/>
      <c r="AM705" s="96"/>
      <c r="AN705" s="96"/>
      <c r="AO705" s="96"/>
      <c r="AP705" s="96"/>
      <c r="AQ705" s="96"/>
      <c r="AR705" s="96"/>
      <c r="AS705" s="96"/>
      <c r="AT705" s="96"/>
      <c r="AU705" s="96"/>
      <c r="AV705" s="96"/>
      <c r="AW705" s="96"/>
      <c r="AX705" s="96"/>
      <c r="AY705" s="96"/>
      <c r="AZ705" s="96"/>
      <c r="BA705" s="96"/>
      <c r="BB705" s="96"/>
      <c r="BC705" s="96"/>
      <c r="BD705" s="96"/>
      <c r="BE705" s="96"/>
      <c r="BF705" s="96"/>
      <c r="BG705" s="96"/>
      <c r="BH705" s="96"/>
      <c r="BI705" s="96"/>
      <c r="BJ705" s="96"/>
      <c r="BK705" s="96"/>
      <c r="BL705" s="96"/>
      <c r="BM705" s="96"/>
      <c r="BN705" s="96"/>
      <c r="BO705" s="96"/>
      <c r="BP705" s="96"/>
      <c r="BQ705" s="96"/>
      <c r="BR705" s="96"/>
      <c r="BS705" s="96"/>
      <c r="BT705" s="96"/>
      <c r="BU705" s="96"/>
      <c r="BV705" s="96"/>
      <c r="BW705" s="96"/>
      <c r="BX705" s="96"/>
      <c r="BY705" s="96"/>
      <c r="BZ705" s="96"/>
      <c r="CA705" s="96"/>
      <c r="CB705" s="96"/>
      <c r="CC705" s="96"/>
      <c r="CD705" s="96"/>
      <c r="CE705" s="96"/>
      <c r="CF705" s="96"/>
      <c r="CG705" s="96"/>
      <c r="CH705" s="96"/>
      <c r="CI705" s="96"/>
      <c r="CJ705" s="96"/>
      <c r="CK705" s="96"/>
      <c r="CL705" s="96"/>
      <c r="CM705" s="96"/>
      <c r="CN705" s="96"/>
      <c r="CO705" s="96"/>
      <c r="CP705" s="96"/>
      <c r="CQ705" s="96"/>
      <c r="CR705" s="96"/>
      <c r="CS705" s="96"/>
      <c r="CT705" s="96"/>
      <c r="CU705" s="96"/>
      <c r="CV705" s="96"/>
      <c r="CW705" s="96"/>
      <c r="CX705" s="96"/>
      <c r="CY705" s="96"/>
      <c r="CZ705" s="96"/>
      <c r="DA705" s="96"/>
      <c r="DB705" s="96"/>
      <c r="DC705" s="96"/>
      <c r="DD705" s="96"/>
      <c r="DE705" s="96"/>
      <c r="DF705" s="96"/>
      <c r="DG705" s="96"/>
      <c r="DH705" s="96"/>
      <c r="DI705" s="96"/>
      <c r="DJ705" s="96"/>
      <c r="DK705" s="96"/>
      <c r="DL705" s="96"/>
      <c r="DM705" s="96"/>
      <c r="DN705" s="96"/>
      <c r="DO705" s="96"/>
      <c r="DP705" s="96"/>
      <c r="DQ705" s="96"/>
      <c r="DR705" s="96"/>
      <c r="DS705" s="96"/>
      <c r="DT705" s="96"/>
      <c r="DU705" s="96"/>
      <c r="DV705" s="96"/>
      <c r="DW705" s="96"/>
      <c r="DX705" s="96"/>
      <c r="DY705" s="96"/>
      <c r="DZ705" s="96"/>
      <c r="EA705" s="96"/>
      <c r="EB705" s="96"/>
      <c r="EC705" s="96"/>
      <c r="ED705" s="96"/>
      <c r="EE705" s="96"/>
      <c r="EF705" s="96"/>
      <c r="EG705" s="96"/>
      <c r="EH705" s="96"/>
      <c r="EI705" s="96"/>
      <c r="EJ705" s="96"/>
      <c r="EK705" s="96"/>
      <c r="EL705" s="96"/>
      <c r="EM705" s="96"/>
      <c r="EN705" s="96"/>
      <c r="EO705" s="96"/>
      <c r="EP705" s="96"/>
      <c r="EQ705" s="96"/>
      <c r="ER705" s="96"/>
      <c r="ES705" s="96"/>
      <c r="ET705" s="96"/>
      <c r="EU705" s="96"/>
      <c r="EV705" s="96"/>
      <c r="EW705" s="96"/>
      <c r="EX705" s="96"/>
      <c r="EY705" s="96"/>
      <c r="EZ705" s="96"/>
      <c r="FA705" s="96"/>
      <c r="FB705" s="96"/>
      <c r="FC705" s="96"/>
      <c r="FD705" s="96"/>
      <c r="FE705" s="96"/>
      <c r="FF705" s="96"/>
      <c r="FG705" s="96"/>
      <c r="FH705" s="96"/>
      <c r="FI705" s="96"/>
      <c r="FJ705" s="96"/>
      <c r="FK705" s="96"/>
      <c r="FL705" s="96"/>
      <c r="FM705" s="96"/>
      <c r="FN705" s="96"/>
      <c r="FO705" s="96"/>
      <c r="FP705" s="96"/>
      <c r="FQ705" s="96"/>
      <c r="FR705" s="96"/>
      <c r="FS705" s="96"/>
      <c r="FT705" s="96"/>
      <c r="FU705" s="96"/>
      <c r="FV705" s="96"/>
      <c r="FW705" s="96"/>
      <c r="FX705" s="96"/>
      <c r="FY705" s="96"/>
      <c r="FZ705" s="96"/>
      <c r="GA705" s="96"/>
      <c r="GB705" s="96"/>
      <c r="GC705" s="96"/>
      <c r="GD705" s="96"/>
      <c r="GE705" s="96"/>
      <c r="GF705" s="96"/>
      <c r="GG705" s="96"/>
      <c r="GH705" s="96"/>
      <c r="GI705" s="96"/>
      <c r="GJ705" s="96"/>
      <c r="GK705" s="96"/>
      <c r="GL705" s="96"/>
      <c r="GM705" s="96"/>
      <c r="GN705" s="96"/>
      <c r="GO705" s="96"/>
    </row>
    <row r="706" spans="1:197" ht="25.5" hidden="1" customHeight="1">
      <c r="A706" s="339"/>
      <c r="B706" s="423"/>
      <c r="C706" s="382"/>
      <c r="D706" s="341"/>
      <c r="E706" s="346"/>
      <c r="F706" s="374"/>
      <c r="G706" s="419"/>
      <c r="H706" s="86"/>
      <c r="I706" s="64" t="s">
        <v>26</v>
      </c>
      <c r="J706" s="65">
        <f>SUM(J702:J705)</f>
        <v>21000</v>
      </c>
      <c r="K706" s="65">
        <f>SUM(K702:K705)</f>
        <v>22832</v>
      </c>
      <c r="L706" s="65">
        <f>SUM(L702:L705)</f>
        <v>0</v>
      </c>
      <c r="M706" s="65">
        <f t="shared" ref="M706:V706" si="187">SUM(M702:M705)</f>
        <v>0</v>
      </c>
      <c r="N706" s="65">
        <f t="shared" si="187"/>
        <v>0</v>
      </c>
      <c r="O706" s="65">
        <f t="shared" si="187"/>
        <v>0</v>
      </c>
      <c r="P706" s="65">
        <f t="shared" si="187"/>
        <v>0</v>
      </c>
      <c r="Q706" s="65">
        <f t="shared" si="187"/>
        <v>0</v>
      </c>
      <c r="R706" s="65">
        <f t="shared" si="187"/>
        <v>0</v>
      </c>
      <c r="S706" s="65">
        <f t="shared" si="187"/>
        <v>0</v>
      </c>
      <c r="T706" s="65">
        <f t="shared" si="187"/>
        <v>0</v>
      </c>
      <c r="U706" s="65">
        <f t="shared" si="187"/>
        <v>0</v>
      </c>
      <c r="V706" s="65">
        <f t="shared" si="187"/>
        <v>0</v>
      </c>
      <c r="W706" s="361"/>
      <c r="X706" s="141"/>
      <c r="Y706" s="96"/>
      <c r="Z706" s="96"/>
      <c r="AA706" s="96"/>
      <c r="AB706" s="96"/>
      <c r="AC706" s="96"/>
      <c r="AD706" s="96"/>
      <c r="AE706" s="96"/>
      <c r="AF706" s="96"/>
      <c r="AG706" s="96"/>
      <c r="AH706" s="96"/>
      <c r="AI706" s="96"/>
      <c r="AJ706" s="96"/>
      <c r="AK706" s="96"/>
      <c r="AL706" s="96"/>
      <c r="AM706" s="96"/>
      <c r="AN706" s="96"/>
      <c r="AO706" s="96"/>
      <c r="AP706" s="96"/>
      <c r="AQ706" s="96"/>
      <c r="AR706" s="96"/>
      <c r="AS706" s="96"/>
      <c r="AT706" s="96"/>
      <c r="AU706" s="96"/>
      <c r="AV706" s="96"/>
      <c r="AW706" s="96"/>
      <c r="AX706" s="96"/>
      <c r="AY706" s="96"/>
      <c r="AZ706" s="96"/>
      <c r="BA706" s="96"/>
      <c r="BB706" s="96"/>
      <c r="BC706" s="96"/>
      <c r="BD706" s="96"/>
      <c r="BE706" s="96"/>
      <c r="BF706" s="96"/>
      <c r="BG706" s="96"/>
      <c r="BH706" s="96"/>
      <c r="BI706" s="96"/>
      <c r="BJ706" s="96"/>
      <c r="BK706" s="96"/>
      <c r="BL706" s="96"/>
      <c r="BM706" s="96"/>
      <c r="BN706" s="96"/>
      <c r="BO706" s="96"/>
      <c r="BP706" s="96"/>
      <c r="BQ706" s="96"/>
      <c r="BR706" s="96"/>
      <c r="BS706" s="96"/>
      <c r="BT706" s="96"/>
      <c r="BU706" s="96"/>
      <c r="BV706" s="96"/>
      <c r="BW706" s="96"/>
      <c r="BX706" s="96"/>
      <c r="BY706" s="96"/>
      <c r="BZ706" s="96"/>
      <c r="CA706" s="96"/>
      <c r="CB706" s="96"/>
      <c r="CC706" s="96"/>
      <c r="CD706" s="96"/>
      <c r="CE706" s="96"/>
      <c r="CF706" s="96"/>
      <c r="CG706" s="96"/>
      <c r="CH706" s="96"/>
      <c r="CI706" s="96"/>
      <c r="CJ706" s="96"/>
      <c r="CK706" s="96"/>
      <c r="CL706" s="96"/>
      <c r="CM706" s="96"/>
      <c r="CN706" s="96"/>
      <c r="CO706" s="96"/>
      <c r="CP706" s="96"/>
      <c r="CQ706" s="96"/>
      <c r="CR706" s="96"/>
      <c r="CS706" s="96"/>
      <c r="CT706" s="96"/>
      <c r="CU706" s="96"/>
      <c r="CV706" s="96"/>
      <c r="CW706" s="96"/>
      <c r="CX706" s="96"/>
      <c r="CY706" s="96"/>
      <c r="CZ706" s="96"/>
      <c r="DA706" s="96"/>
      <c r="DB706" s="96"/>
      <c r="DC706" s="96"/>
      <c r="DD706" s="96"/>
      <c r="DE706" s="96"/>
      <c r="DF706" s="96"/>
      <c r="DG706" s="96"/>
      <c r="DH706" s="96"/>
      <c r="DI706" s="96"/>
      <c r="DJ706" s="96"/>
      <c r="DK706" s="96"/>
      <c r="DL706" s="96"/>
      <c r="DM706" s="96"/>
      <c r="DN706" s="96"/>
      <c r="DO706" s="96"/>
      <c r="DP706" s="96"/>
      <c r="DQ706" s="96"/>
      <c r="DR706" s="96"/>
      <c r="DS706" s="96"/>
      <c r="DT706" s="96"/>
      <c r="DU706" s="96"/>
      <c r="DV706" s="96"/>
      <c r="DW706" s="96"/>
      <c r="DX706" s="96"/>
      <c r="DY706" s="96"/>
      <c r="DZ706" s="96"/>
      <c r="EA706" s="96"/>
      <c r="EB706" s="96"/>
      <c r="EC706" s="96"/>
      <c r="ED706" s="96"/>
      <c r="EE706" s="96"/>
      <c r="EF706" s="96"/>
      <c r="EG706" s="96"/>
      <c r="EH706" s="96"/>
      <c r="EI706" s="96"/>
      <c r="EJ706" s="96"/>
      <c r="EK706" s="96"/>
      <c r="EL706" s="96"/>
      <c r="EM706" s="96"/>
      <c r="EN706" s="96"/>
      <c r="EO706" s="96"/>
      <c r="EP706" s="96"/>
      <c r="EQ706" s="96"/>
      <c r="ER706" s="96"/>
      <c r="ES706" s="96"/>
      <c r="ET706" s="96"/>
      <c r="EU706" s="96"/>
      <c r="EV706" s="96"/>
      <c r="EW706" s="96"/>
      <c r="EX706" s="96"/>
      <c r="EY706" s="96"/>
      <c r="EZ706" s="96"/>
      <c r="FA706" s="96"/>
      <c r="FB706" s="96"/>
      <c r="FC706" s="96"/>
      <c r="FD706" s="96"/>
      <c r="FE706" s="96"/>
      <c r="FF706" s="96"/>
      <c r="FG706" s="96"/>
      <c r="FH706" s="96"/>
      <c r="FI706" s="96"/>
      <c r="FJ706" s="96"/>
      <c r="FK706" s="96"/>
      <c r="FL706" s="96"/>
      <c r="FM706" s="96"/>
      <c r="FN706" s="96"/>
      <c r="FO706" s="96"/>
      <c r="FP706" s="96"/>
      <c r="FQ706" s="96"/>
      <c r="FR706" s="96"/>
      <c r="FS706" s="96"/>
      <c r="FT706" s="96"/>
      <c r="FU706" s="96"/>
      <c r="FV706" s="96"/>
      <c r="FW706" s="96"/>
      <c r="FX706" s="96"/>
      <c r="FY706" s="96"/>
      <c r="FZ706" s="96"/>
      <c r="GA706" s="96"/>
      <c r="GB706" s="96"/>
      <c r="GC706" s="96"/>
      <c r="GD706" s="96"/>
      <c r="GE706" s="96"/>
      <c r="GF706" s="96"/>
      <c r="GG706" s="96"/>
      <c r="GH706" s="96"/>
      <c r="GI706" s="96"/>
      <c r="GJ706" s="96"/>
      <c r="GK706" s="96"/>
      <c r="GL706" s="96"/>
      <c r="GM706" s="96"/>
      <c r="GN706" s="96"/>
      <c r="GO706" s="96"/>
    </row>
    <row r="707" spans="1:197" ht="12.75" hidden="1" customHeight="1">
      <c r="A707" s="339">
        <v>76</v>
      </c>
      <c r="B707" s="458" t="s">
        <v>110</v>
      </c>
      <c r="C707" s="409">
        <v>2019</v>
      </c>
      <c r="D707" s="425">
        <v>2021</v>
      </c>
      <c r="E707" s="394" t="s">
        <v>27</v>
      </c>
      <c r="F707" s="395">
        <v>0</v>
      </c>
      <c r="G707" s="399">
        <v>90095</v>
      </c>
      <c r="H707" s="104">
        <v>6050</v>
      </c>
      <c r="I707" s="114" t="s">
        <v>28</v>
      </c>
      <c r="J707" s="100">
        <v>30000</v>
      </c>
      <c r="K707" s="100">
        <v>105400</v>
      </c>
      <c r="L707" s="100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362">
        <f>SUM(L711:O711)</f>
        <v>0</v>
      </c>
      <c r="X707" s="141"/>
      <c r="Y707" s="96"/>
      <c r="Z707" s="96"/>
      <c r="AA707" s="96"/>
      <c r="AB707" s="96"/>
      <c r="AC707" s="96"/>
      <c r="AD707" s="96"/>
      <c r="AE707" s="96"/>
      <c r="AF707" s="96"/>
      <c r="AG707" s="96"/>
      <c r="AH707" s="96"/>
      <c r="AI707" s="96"/>
      <c r="AJ707" s="96"/>
      <c r="AK707" s="96"/>
      <c r="AL707" s="96"/>
      <c r="AM707" s="96"/>
      <c r="AN707" s="96"/>
      <c r="AO707" s="96"/>
      <c r="AP707" s="96"/>
      <c r="AQ707" s="96"/>
      <c r="AR707" s="96"/>
      <c r="AS707" s="96"/>
      <c r="AT707" s="96"/>
      <c r="AU707" s="96"/>
      <c r="AV707" s="96"/>
      <c r="AW707" s="96"/>
      <c r="AX707" s="96"/>
      <c r="AY707" s="96"/>
      <c r="AZ707" s="96"/>
      <c r="BA707" s="96"/>
      <c r="BB707" s="96"/>
      <c r="BC707" s="96"/>
      <c r="BD707" s="96"/>
      <c r="BE707" s="96"/>
      <c r="BF707" s="96"/>
      <c r="BG707" s="96"/>
      <c r="BH707" s="96"/>
      <c r="BI707" s="96"/>
      <c r="BJ707" s="96"/>
      <c r="BK707" s="96"/>
      <c r="BL707" s="96"/>
      <c r="BM707" s="96"/>
      <c r="BN707" s="96"/>
      <c r="BO707" s="96"/>
      <c r="BP707" s="96"/>
      <c r="BQ707" s="96"/>
      <c r="BR707" s="96"/>
      <c r="BS707" s="96"/>
      <c r="BT707" s="96"/>
      <c r="BU707" s="96"/>
      <c r="BV707" s="96"/>
      <c r="BW707" s="96"/>
      <c r="BX707" s="96"/>
      <c r="BY707" s="96"/>
      <c r="BZ707" s="96"/>
      <c r="CA707" s="96"/>
      <c r="CB707" s="96"/>
      <c r="CC707" s="96"/>
      <c r="CD707" s="96"/>
      <c r="CE707" s="96"/>
      <c r="CF707" s="96"/>
      <c r="CG707" s="96"/>
      <c r="CH707" s="96"/>
      <c r="CI707" s="96"/>
      <c r="CJ707" s="96"/>
      <c r="CK707" s="96"/>
      <c r="CL707" s="96"/>
      <c r="CM707" s="96"/>
      <c r="CN707" s="96"/>
      <c r="CO707" s="96"/>
      <c r="CP707" s="96"/>
      <c r="CQ707" s="96"/>
      <c r="CR707" s="96"/>
      <c r="CS707" s="96"/>
      <c r="CT707" s="96"/>
      <c r="CU707" s="96"/>
      <c r="CV707" s="96"/>
      <c r="CW707" s="96"/>
      <c r="CX707" s="96"/>
      <c r="CY707" s="96"/>
      <c r="CZ707" s="96"/>
      <c r="DA707" s="96"/>
      <c r="DB707" s="96"/>
      <c r="DC707" s="96"/>
      <c r="DD707" s="96"/>
      <c r="DE707" s="96"/>
      <c r="DF707" s="96"/>
      <c r="DG707" s="96"/>
      <c r="DH707" s="96"/>
      <c r="DI707" s="96"/>
      <c r="DJ707" s="96"/>
      <c r="DK707" s="96"/>
      <c r="DL707" s="96"/>
      <c r="DM707" s="96"/>
      <c r="DN707" s="96"/>
      <c r="DO707" s="96"/>
      <c r="DP707" s="96"/>
      <c r="DQ707" s="96"/>
      <c r="DR707" s="96"/>
      <c r="DS707" s="96"/>
      <c r="DT707" s="96"/>
      <c r="DU707" s="96"/>
      <c r="DV707" s="96"/>
      <c r="DW707" s="96"/>
      <c r="DX707" s="96"/>
      <c r="DY707" s="96"/>
      <c r="DZ707" s="96"/>
      <c r="EA707" s="96"/>
      <c r="EB707" s="96"/>
      <c r="EC707" s="96"/>
      <c r="ED707" s="96"/>
      <c r="EE707" s="96"/>
      <c r="EF707" s="96"/>
      <c r="EG707" s="96"/>
      <c r="EH707" s="96"/>
      <c r="EI707" s="96"/>
      <c r="EJ707" s="96"/>
      <c r="EK707" s="96"/>
      <c r="EL707" s="96"/>
      <c r="EM707" s="96"/>
      <c r="EN707" s="96"/>
      <c r="EO707" s="96"/>
      <c r="EP707" s="96"/>
      <c r="EQ707" s="96"/>
      <c r="ER707" s="96"/>
      <c r="ES707" s="96"/>
      <c r="ET707" s="96"/>
      <c r="EU707" s="96"/>
      <c r="EV707" s="96"/>
      <c r="EW707" s="96"/>
      <c r="EX707" s="96"/>
      <c r="EY707" s="96"/>
      <c r="EZ707" s="96"/>
      <c r="FA707" s="96"/>
      <c r="FB707" s="96"/>
      <c r="FC707" s="96"/>
      <c r="FD707" s="96"/>
      <c r="FE707" s="96"/>
      <c r="FF707" s="96"/>
      <c r="FG707" s="96"/>
      <c r="FH707" s="96"/>
      <c r="FI707" s="96"/>
      <c r="FJ707" s="96"/>
      <c r="FK707" s="96"/>
      <c r="FL707" s="96"/>
      <c r="FM707" s="96"/>
      <c r="FN707" s="96"/>
      <c r="FO707" s="96"/>
      <c r="FP707" s="96"/>
      <c r="FQ707" s="96"/>
      <c r="FR707" s="96"/>
      <c r="FS707" s="96"/>
      <c r="FT707" s="96"/>
      <c r="FU707" s="96"/>
      <c r="FV707" s="96"/>
      <c r="FW707" s="96"/>
      <c r="FX707" s="96"/>
      <c r="FY707" s="96"/>
      <c r="FZ707" s="96"/>
      <c r="GA707" s="96"/>
      <c r="GB707" s="96"/>
      <c r="GC707" s="96"/>
      <c r="GD707" s="96"/>
      <c r="GE707" s="96"/>
      <c r="GF707" s="96"/>
      <c r="GG707" s="96"/>
      <c r="GH707" s="96"/>
      <c r="GI707" s="96"/>
      <c r="GJ707" s="96"/>
      <c r="GK707" s="96"/>
      <c r="GL707" s="96"/>
      <c r="GM707" s="96"/>
      <c r="GN707" s="96"/>
      <c r="GO707" s="96"/>
    </row>
    <row r="708" spans="1:197" ht="12.75" hidden="1" customHeight="1">
      <c r="A708" s="339"/>
      <c r="B708" s="458"/>
      <c r="C708" s="409"/>
      <c r="D708" s="425"/>
      <c r="E708" s="394"/>
      <c r="F708" s="395"/>
      <c r="G708" s="399"/>
      <c r="H708" s="104"/>
      <c r="I708" s="114" t="s">
        <v>31</v>
      </c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362"/>
      <c r="X708" s="141"/>
      <c r="Y708" s="96"/>
      <c r="Z708" s="96"/>
      <c r="AA708" s="96"/>
      <c r="AB708" s="96"/>
      <c r="AC708" s="96"/>
      <c r="AD708" s="96"/>
      <c r="AE708" s="96"/>
      <c r="AF708" s="96"/>
      <c r="AG708" s="96"/>
      <c r="AH708" s="96"/>
      <c r="AI708" s="96"/>
      <c r="AJ708" s="96"/>
      <c r="AK708" s="96"/>
      <c r="AL708" s="96"/>
      <c r="AM708" s="96"/>
      <c r="AN708" s="96"/>
      <c r="AO708" s="96"/>
      <c r="AP708" s="96"/>
      <c r="AQ708" s="96"/>
      <c r="AR708" s="96"/>
      <c r="AS708" s="96"/>
      <c r="AT708" s="96"/>
      <c r="AU708" s="96"/>
      <c r="AV708" s="96"/>
      <c r="AW708" s="96"/>
      <c r="AX708" s="96"/>
      <c r="AY708" s="96"/>
      <c r="AZ708" s="96"/>
      <c r="BA708" s="96"/>
      <c r="BB708" s="96"/>
      <c r="BC708" s="96"/>
      <c r="BD708" s="96"/>
      <c r="BE708" s="96"/>
      <c r="BF708" s="96"/>
      <c r="BG708" s="96"/>
      <c r="BH708" s="96"/>
      <c r="BI708" s="96"/>
      <c r="BJ708" s="96"/>
      <c r="BK708" s="96"/>
      <c r="BL708" s="96"/>
      <c r="BM708" s="96"/>
      <c r="BN708" s="96"/>
      <c r="BO708" s="96"/>
      <c r="BP708" s="96"/>
      <c r="BQ708" s="96"/>
      <c r="BR708" s="96"/>
      <c r="BS708" s="96"/>
      <c r="BT708" s="96"/>
      <c r="BU708" s="96"/>
      <c r="BV708" s="96"/>
      <c r="BW708" s="96"/>
      <c r="BX708" s="96"/>
      <c r="BY708" s="96"/>
      <c r="BZ708" s="96"/>
      <c r="CA708" s="96"/>
      <c r="CB708" s="96"/>
      <c r="CC708" s="96"/>
      <c r="CD708" s="96"/>
      <c r="CE708" s="96"/>
      <c r="CF708" s="96"/>
      <c r="CG708" s="96"/>
      <c r="CH708" s="96"/>
      <c r="CI708" s="96"/>
      <c r="CJ708" s="96"/>
      <c r="CK708" s="96"/>
      <c r="CL708" s="96"/>
      <c r="CM708" s="96"/>
      <c r="CN708" s="96"/>
      <c r="CO708" s="96"/>
      <c r="CP708" s="96"/>
      <c r="CQ708" s="96"/>
      <c r="CR708" s="96"/>
      <c r="CS708" s="96"/>
      <c r="CT708" s="96"/>
      <c r="CU708" s="96"/>
      <c r="CV708" s="96"/>
      <c r="CW708" s="96"/>
      <c r="CX708" s="96"/>
      <c r="CY708" s="96"/>
      <c r="CZ708" s="96"/>
      <c r="DA708" s="96"/>
      <c r="DB708" s="96"/>
      <c r="DC708" s="96"/>
      <c r="DD708" s="96"/>
      <c r="DE708" s="96"/>
      <c r="DF708" s="96"/>
      <c r="DG708" s="96"/>
      <c r="DH708" s="96"/>
      <c r="DI708" s="96"/>
      <c r="DJ708" s="96"/>
      <c r="DK708" s="96"/>
      <c r="DL708" s="96"/>
      <c r="DM708" s="96"/>
      <c r="DN708" s="96"/>
      <c r="DO708" s="96"/>
      <c r="DP708" s="96"/>
      <c r="DQ708" s="96"/>
      <c r="DR708" s="96"/>
      <c r="DS708" s="96"/>
      <c r="DT708" s="96"/>
      <c r="DU708" s="96"/>
      <c r="DV708" s="96"/>
      <c r="DW708" s="96"/>
      <c r="DX708" s="96"/>
      <c r="DY708" s="96"/>
      <c r="DZ708" s="96"/>
      <c r="EA708" s="96"/>
      <c r="EB708" s="96"/>
      <c r="EC708" s="96"/>
      <c r="ED708" s="96"/>
      <c r="EE708" s="96"/>
      <c r="EF708" s="96"/>
      <c r="EG708" s="96"/>
      <c r="EH708" s="96"/>
      <c r="EI708" s="96"/>
      <c r="EJ708" s="96"/>
      <c r="EK708" s="96"/>
      <c r="EL708" s="96"/>
      <c r="EM708" s="96"/>
      <c r="EN708" s="96"/>
      <c r="EO708" s="96"/>
      <c r="EP708" s="96"/>
      <c r="EQ708" s="96"/>
      <c r="ER708" s="96"/>
      <c r="ES708" s="96"/>
      <c r="ET708" s="96"/>
      <c r="EU708" s="96"/>
      <c r="EV708" s="96"/>
      <c r="EW708" s="96"/>
      <c r="EX708" s="96"/>
      <c r="EY708" s="96"/>
      <c r="EZ708" s="96"/>
      <c r="FA708" s="96"/>
      <c r="FB708" s="96"/>
      <c r="FC708" s="96"/>
      <c r="FD708" s="96"/>
      <c r="FE708" s="96"/>
      <c r="FF708" s="96"/>
      <c r="FG708" s="96"/>
      <c r="FH708" s="96"/>
      <c r="FI708" s="96"/>
      <c r="FJ708" s="96"/>
      <c r="FK708" s="96"/>
      <c r="FL708" s="96"/>
      <c r="FM708" s="96"/>
      <c r="FN708" s="96"/>
      <c r="FO708" s="96"/>
      <c r="FP708" s="96"/>
      <c r="FQ708" s="96"/>
      <c r="FR708" s="96"/>
      <c r="FS708" s="96"/>
      <c r="FT708" s="96"/>
      <c r="FU708" s="96"/>
      <c r="FV708" s="96"/>
      <c r="FW708" s="96"/>
      <c r="FX708" s="96"/>
      <c r="FY708" s="96"/>
      <c r="FZ708" s="96"/>
      <c r="GA708" s="96"/>
      <c r="GB708" s="96"/>
      <c r="GC708" s="96"/>
      <c r="GD708" s="96"/>
      <c r="GE708" s="96"/>
      <c r="GF708" s="96"/>
      <c r="GG708" s="96"/>
      <c r="GH708" s="96"/>
      <c r="GI708" s="96"/>
      <c r="GJ708" s="96"/>
      <c r="GK708" s="96"/>
      <c r="GL708" s="96"/>
      <c r="GM708" s="96"/>
      <c r="GN708" s="96"/>
      <c r="GO708" s="96"/>
    </row>
    <row r="709" spans="1:197" ht="12.75" hidden="1" customHeight="1">
      <c r="A709" s="339"/>
      <c r="B709" s="458"/>
      <c r="C709" s="409"/>
      <c r="D709" s="425"/>
      <c r="E709" s="394"/>
      <c r="F709" s="395"/>
      <c r="G709" s="399"/>
      <c r="H709" s="104"/>
      <c r="I709" s="114" t="s">
        <v>30</v>
      </c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362"/>
      <c r="X709" s="141"/>
      <c r="Y709" s="96"/>
      <c r="Z709" s="96"/>
      <c r="AA709" s="96"/>
      <c r="AB709" s="96"/>
      <c r="AC709" s="96"/>
      <c r="AD709" s="96"/>
      <c r="AE709" s="96"/>
      <c r="AF709" s="96"/>
      <c r="AG709" s="96"/>
      <c r="AH709" s="96"/>
      <c r="AI709" s="96"/>
      <c r="AJ709" s="96"/>
      <c r="AK709" s="96"/>
      <c r="AL709" s="96"/>
      <c r="AM709" s="96"/>
      <c r="AN709" s="96"/>
      <c r="AO709" s="96"/>
      <c r="AP709" s="96"/>
      <c r="AQ709" s="96"/>
      <c r="AR709" s="96"/>
      <c r="AS709" s="96"/>
      <c r="AT709" s="96"/>
      <c r="AU709" s="96"/>
      <c r="AV709" s="96"/>
      <c r="AW709" s="96"/>
      <c r="AX709" s="96"/>
      <c r="AY709" s="96"/>
      <c r="AZ709" s="96"/>
      <c r="BA709" s="96"/>
      <c r="BB709" s="96"/>
      <c r="BC709" s="96"/>
      <c r="BD709" s="96"/>
      <c r="BE709" s="96"/>
      <c r="BF709" s="96"/>
      <c r="BG709" s="96"/>
      <c r="BH709" s="96"/>
      <c r="BI709" s="96"/>
      <c r="BJ709" s="96"/>
      <c r="BK709" s="96"/>
      <c r="BL709" s="96"/>
      <c r="BM709" s="96"/>
      <c r="BN709" s="96"/>
      <c r="BO709" s="96"/>
      <c r="BP709" s="96"/>
      <c r="BQ709" s="96"/>
      <c r="BR709" s="96"/>
      <c r="BS709" s="96"/>
      <c r="BT709" s="96"/>
      <c r="BU709" s="96"/>
      <c r="BV709" s="96"/>
      <c r="BW709" s="96"/>
      <c r="BX709" s="96"/>
      <c r="BY709" s="96"/>
      <c r="BZ709" s="96"/>
      <c r="CA709" s="96"/>
      <c r="CB709" s="96"/>
      <c r="CC709" s="96"/>
      <c r="CD709" s="96"/>
      <c r="CE709" s="96"/>
      <c r="CF709" s="96"/>
      <c r="CG709" s="96"/>
      <c r="CH709" s="96"/>
      <c r="CI709" s="96"/>
      <c r="CJ709" s="96"/>
      <c r="CK709" s="96"/>
      <c r="CL709" s="96"/>
      <c r="CM709" s="96"/>
      <c r="CN709" s="96"/>
      <c r="CO709" s="96"/>
      <c r="CP709" s="96"/>
      <c r="CQ709" s="96"/>
      <c r="CR709" s="96"/>
      <c r="CS709" s="96"/>
      <c r="CT709" s="96"/>
      <c r="CU709" s="96"/>
      <c r="CV709" s="96"/>
      <c r="CW709" s="96"/>
      <c r="CX709" s="96"/>
      <c r="CY709" s="96"/>
      <c r="CZ709" s="96"/>
      <c r="DA709" s="96"/>
      <c r="DB709" s="96"/>
      <c r="DC709" s="96"/>
      <c r="DD709" s="96"/>
      <c r="DE709" s="96"/>
      <c r="DF709" s="96"/>
      <c r="DG709" s="96"/>
      <c r="DH709" s="96"/>
      <c r="DI709" s="96"/>
      <c r="DJ709" s="96"/>
      <c r="DK709" s="96"/>
      <c r="DL709" s="96"/>
      <c r="DM709" s="96"/>
      <c r="DN709" s="96"/>
      <c r="DO709" s="96"/>
      <c r="DP709" s="96"/>
      <c r="DQ709" s="96"/>
      <c r="DR709" s="96"/>
      <c r="DS709" s="96"/>
      <c r="DT709" s="96"/>
      <c r="DU709" s="96"/>
      <c r="DV709" s="96"/>
      <c r="DW709" s="96"/>
      <c r="DX709" s="96"/>
      <c r="DY709" s="96"/>
      <c r="DZ709" s="96"/>
      <c r="EA709" s="96"/>
      <c r="EB709" s="96"/>
      <c r="EC709" s="96"/>
      <c r="ED709" s="96"/>
      <c r="EE709" s="96"/>
      <c r="EF709" s="96"/>
      <c r="EG709" s="96"/>
      <c r="EH709" s="96"/>
      <c r="EI709" s="96"/>
      <c r="EJ709" s="96"/>
      <c r="EK709" s="96"/>
      <c r="EL709" s="96"/>
      <c r="EM709" s="96"/>
      <c r="EN709" s="96"/>
      <c r="EO709" s="96"/>
      <c r="EP709" s="96"/>
      <c r="EQ709" s="96"/>
      <c r="ER709" s="96"/>
      <c r="ES709" s="96"/>
      <c r="ET709" s="96"/>
      <c r="EU709" s="96"/>
      <c r="EV709" s="96"/>
      <c r="EW709" s="96"/>
      <c r="EX709" s="96"/>
      <c r="EY709" s="96"/>
      <c r="EZ709" s="96"/>
      <c r="FA709" s="96"/>
      <c r="FB709" s="96"/>
      <c r="FC709" s="96"/>
      <c r="FD709" s="96"/>
      <c r="FE709" s="96"/>
      <c r="FF709" s="96"/>
      <c r="FG709" s="96"/>
      <c r="FH709" s="96"/>
      <c r="FI709" s="96"/>
      <c r="FJ709" s="96"/>
      <c r="FK709" s="96"/>
      <c r="FL709" s="96"/>
      <c r="FM709" s="96"/>
      <c r="FN709" s="96"/>
      <c r="FO709" s="96"/>
      <c r="FP709" s="96"/>
      <c r="FQ709" s="96"/>
      <c r="FR709" s="96"/>
      <c r="FS709" s="96"/>
      <c r="FT709" s="96"/>
      <c r="FU709" s="96"/>
      <c r="FV709" s="96"/>
      <c r="FW709" s="96"/>
      <c r="FX709" s="96"/>
      <c r="FY709" s="96"/>
      <c r="FZ709" s="96"/>
      <c r="GA709" s="96"/>
      <c r="GB709" s="96"/>
      <c r="GC709" s="96"/>
      <c r="GD709" s="96"/>
      <c r="GE709" s="96"/>
      <c r="GF709" s="96"/>
      <c r="GG709" s="96"/>
      <c r="GH709" s="96"/>
      <c r="GI709" s="96"/>
      <c r="GJ709" s="96"/>
      <c r="GK709" s="96"/>
      <c r="GL709" s="96"/>
      <c r="GM709" s="96"/>
      <c r="GN709" s="96"/>
      <c r="GO709" s="96"/>
    </row>
    <row r="710" spans="1:197" ht="12.75" hidden="1" customHeight="1">
      <c r="A710" s="339"/>
      <c r="B710" s="458"/>
      <c r="C710" s="409"/>
      <c r="D710" s="425"/>
      <c r="E710" s="394"/>
      <c r="F710" s="395"/>
      <c r="G710" s="399"/>
      <c r="H710" s="104"/>
      <c r="I710" s="92" t="s">
        <v>70</v>
      </c>
      <c r="J710" s="98"/>
      <c r="K710" s="100">
        <v>18627</v>
      </c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362"/>
      <c r="X710" s="141"/>
      <c r="Y710" s="96"/>
      <c r="Z710" s="96"/>
      <c r="AA710" s="96"/>
      <c r="AB710" s="96"/>
      <c r="AC710" s="96"/>
      <c r="AD710" s="96"/>
      <c r="AE710" s="96"/>
      <c r="AF710" s="96"/>
      <c r="AG710" s="96"/>
      <c r="AH710" s="96"/>
      <c r="AI710" s="96"/>
      <c r="AJ710" s="96"/>
      <c r="AK710" s="96"/>
      <c r="AL710" s="96"/>
      <c r="AM710" s="96"/>
      <c r="AN710" s="96"/>
      <c r="AO710" s="96"/>
      <c r="AP710" s="96"/>
      <c r="AQ710" s="96"/>
      <c r="AR710" s="96"/>
      <c r="AS710" s="96"/>
      <c r="AT710" s="96"/>
      <c r="AU710" s="96"/>
      <c r="AV710" s="96"/>
      <c r="AW710" s="96"/>
      <c r="AX710" s="96"/>
      <c r="AY710" s="96"/>
      <c r="AZ710" s="96"/>
      <c r="BA710" s="96"/>
      <c r="BB710" s="96"/>
      <c r="BC710" s="96"/>
      <c r="BD710" s="96"/>
      <c r="BE710" s="96"/>
      <c r="BF710" s="96"/>
      <c r="BG710" s="96"/>
      <c r="BH710" s="96"/>
      <c r="BI710" s="96"/>
      <c r="BJ710" s="96"/>
      <c r="BK710" s="96"/>
      <c r="BL710" s="96"/>
      <c r="BM710" s="96"/>
      <c r="BN710" s="96"/>
      <c r="BO710" s="96"/>
      <c r="BP710" s="96"/>
      <c r="BQ710" s="96"/>
      <c r="BR710" s="96"/>
      <c r="BS710" s="96"/>
      <c r="BT710" s="96"/>
      <c r="BU710" s="96"/>
      <c r="BV710" s="96"/>
      <c r="BW710" s="96"/>
      <c r="BX710" s="96"/>
      <c r="BY710" s="96"/>
      <c r="BZ710" s="96"/>
      <c r="CA710" s="96"/>
      <c r="CB710" s="96"/>
      <c r="CC710" s="96"/>
      <c r="CD710" s="96"/>
      <c r="CE710" s="96"/>
      <c r="CF710" s="96"/>
      <c r="CG710" s="96"/>
      <c r="CH710" s="96"/>
      <c r="CI710" s="96"/>
      <c r="CJ710" s="96"/>
      <c r="CK710" s="96"/>
      <c r="CL710" s="96"/>
      <c r="CM710" s="96"/>
      <c r="CN710" s="96"/>
      <c r="CO710" s="96"/>
      <c r="CP710" s="96"/>
      <c r="CQ710" s="96"/>
      <c r="CR710" s="96"/>
      <c r="CS710" s="96"/>
      <c r="CT710" s="96"/>
      <c r="CU710" s="96"/>
      <c r="CV710" s="96"/>
      <c r="CW710" s="96"/>
      <c r="CX710" s="96"/>
      <c r="CY710" s="96"/>
      <c r="CZ710" s="96"/>
      <c r="DA710" s="96"/>
      <c r="DB710" s="96"/>
      <c r="DC710" s="96"/>
      <c r="DD710" s="96"/>
      <c r="DE710" s="96"/>
      <c r="DF710" s="96"/>
      <c r="DG710" s="96"/>
      <c r="DH710" s="96"/>
      <c r="DI710" s="96"/>
      <c r="DJ710" s="96"/>
      <c r="DK710" s="96"/>
      <c r="DL710" s="96"/>
      <c r="DM710" s="96"/>
      <c r="DN710" s="96"/>
      <c r="DO710" s="96"/>
      <c r="DP710" s="96"/>
      <c r="DQ710" s="96"/>
      <c r="DR710" s="96"/>
      <c r="DS710" s="96"/>
      <c r="DT710" s="96"/>
      <c r="DU710" s="96"/>
      <c r="DV710" s="96"/>
      <c r="DW710" s="96"/>
      <c r="DX710" s="96"/>
      <c r="DY710" s="96"/>
      <c r="DZ710" s="96"/>
      <c r="EA710" s="96"/>
      <c r="EB710" s="96"/>
      <c r="EC710" s="96"/>
      <c r="ED710" s="96"/>
      <c r="EE710" s="96"/>
      <c r="EF710" s="96"/>
      <c r="EG710" s="96"/>
      <c r="EH710" s="96"/>
      <c r="EI710" s="96"/>
      <c r="EJ710" s="96"/>
      <c r="EK710" s="96"/>
      <c r="EL710" s="96"/>
      <c r="EM710" s="96"/>
      <c r="EN710" s="96"/>
      <c r="EO710" s="96"/>
      <c r="EP710" s="96"/>
      <c r="EQ710" s="96"/>
      <c r="ER710" s="96"/>
      <c r="ES710" s="96"/>
      <c r="ET710" s="96"/>
      <c r="EU710" s="96"/>
      <c r="EV710" s="96"/>
      <c r="EW710" s="96"/>
      <c r="EX710" s="96"/>
      <c r="EY710" s="96"/>
      <c r="EZ710" s="96"/>
      <c r="FA710" s="96"/>
      <c r="FB710" s="96"/>
      <c r="FC710" s="96"/>
      <c r="FD710" s="96"/>
      <c r="FE710" s="96"/>
      <c r="FF710" s="96"/>
      <c r="FG710" s="96"/>
      <c r="FH710" s="96"/>
      <c r="FI710" s="96"/>
      <c r="FJ710" s="96"/>
      <c r="FK710" s="96"/>
      <c r="FL710" s="96"/>
      <c r="FM710" s="96"/>
      <c r="FN710" s="96"/>
      <c r="FO710" s="96"/>
      <c r="FP710" s="96"/>
      <c r="FQ710" s="96"/>
      <c r="FR710" s="96"/>
      <c r="FS710" s="96"/>
      <c r="FT710" s="96"/>
      <c r="FU710" s="96"/>
      <c r="FV710" s="96"/>
      <c r="FW710" s="96"/>
      <c r="FX710" s="96"/>
      <c r="FY710" s="96"/>
      <c r="FZ710" s="96"/>
      <c r="GA710" s="96"/>
      <c r="GB710" s="96"/>
      <c r="GC710" s="96"/>
      <c r="GD710" s="96"/>
      <c r="GE710" s="96"/>
      <c r="GF710" s="96"/>
      <c r="GG710" s="96"/>
      <c r="GH710" s="96"/>
      <c r="GI710" s="96"/>
      <c r="GJ710" s="96"/>
      <c r="GK710" s="96"/>
      <c r="GL710" s="96"/>
      <c r="GM710" s="96"/>
      <c r="GN710" s="96"/>
      <c r="GO710" s="96"/>
    </row>
    <row r="711" spans="1:197" ht="12.75" hidden="1" customHeight="1">
      <c r="A711" s="339"/>
      <c r="B711" s="458"/>
      <c r="C711" s="409"/>
      <c r="D711" s="425"/>
      <c r="E711" s="394"/>
      <c r="F711" s="395"/>
      <c r="G711" s="399"/>
      <c r="H711" s="104"/>
      <c r="I711" s="101" t="s">
        <v>26</v>
      </c>
      <c r="J711" s="102">
        <f>SUM(J707:J710)</f>
        <v>30000</v>
      </c>
      <c r="K711" s="102">
        <f>SUM(K707:K710)</f>
        <v>124027</v>
      </c>
      <c r="L711" s="102">
        <f>SUM(L707:L710)</f>
        <v>0</v>
      </c>
      <c r="M711" s="102">
        <f t="shared" ref="M711:V711" si="188">SUM(M707:M710)</f>
        <v>0</v>
      </c>
      <c r="N711" s="102">
        <f t="shared" si="188"/>
        <v>0</v>
      </c>
      <c r="O711" s="102">
        <f t="shared" si="188"/>
        <v>0</v>
      </c>
      <c r="P711" s="102">
        <f t="shared" si="188"/>
        <v>0</v>
      </c>
      <c r="Q711" s="102">
        <f t="shared" si="188"/>
        <v>0</v>
      </c>
      <c r="R711" s="102">
        <f t="shared" si="188"/>
        <v>0</v>
      </c>
      <c r="S711" s="102">
        <f t="shared" si="188"/>
        <v>0</v>
      </c>
      <c r="T711" s="102">
        <f t="shared" si="188"/>
        <v>0</v>
      </c>
      <c r="U711" s="102">
        <f t="shared" si="188"/>
        <v>0</v>
      </c>
      <c r="V711" s="102">
        <f t="shared" si="188"/>
        <v>0</v>
      </c>
      <c r="W711" s="362"/>
      <c r="X711" s="141"/>
      <c r="Y711" s="96"/>
      <c r="Z711" s="96"/>
      <c r="AA711" s="96"/>
      <c r="AB711" s="96"/>
      <c r="AC711" s="96"/>
      <c r="AD711" s="96"/>
      <c r="AE711" s="96"/>
      <c r="AF711" s="96"/>
      <c r="AG711" s="96"/>
      <c r="AH711" s="96"/>
      <c r="AI711" s="96"/>
      <c r="AJ711" s="96"/>
      <c r="AK711" s="96"/>
      <c r="AL711" s="96"/>
      <c r="AM711" s="96"/>
      <c r="AN711" s="96"/>
      <c r="AO711" s="96"/>
      <c r="AP711" s="96"/>
      <c r="AQ711" s="96"/>
      <c r="AR711" s="96"/>
      <c r="AS711" s="96"/>
      <c r="AT711" s="96"/>
      <c r="AU711" s="96"/>
      <c r="AV711" s="96"/>
      <c r="AW711" s="96"/>
      <c r="AX711" s="96"/>
      <c r="AY711" s="96"/>
      <c r="AZ711" s="96"/>
      <c r="BA711" s="96"/>
      <c r="BB711" s="96"/>
      <c r="BC711" s="96"/>
      <c r="BD711" s="96"/>
      <c r="BE711" s="96"/>
      <c r="BF711" s="96"/>
      <c r="BG711" s="96"/>
      <c r="BH711" s="96"/>
      <c r="BI711" s="96"/>
      <c r="BJ711" s="96"/>
      <c r="BK711" s="96"/>
      <c r="BL711" s="96"/>
      <c r="BM711" s="96"/>
      <c r="BN711" s="96"/>
      <c r="BO711" s="96"/>
      <c r="BP711" s="96"/>
      <c r="BQ711" s="96"/>
      <c r="BR711" s="96"/>
      <c r="BS711" s="96"/>
      <c r="BT711" s="96"/>
      <c r="BU711" s="96"/>
      <c r="BV711" s="96"/>
      <c r="BW711" s="96"/>
      <c r="BX711" s="96"/>
      <c r="BY711" s="96"/>
      <c r="BZ711" s="96"/>
      <c r="CA711" s="96"/>
      <c r="CB711" s="96"/>
      <c r="CC711" s="96"/>
      <c r="CD711" s="96"/>
      <c r="CE711" s="96"/>
      <c r="CF711" s="96"/>
      <c r="CG711" s="96"/>
      <c r="CH711" s="96"/>
      <c r="CI711" s="96"/>
      <c r="CJ711" s="96"/>
      <c r="CK711" s="96"/>
      <c r="CL711" s="96"/>
      <c r="CM711" s="96"/>
      <c r="CN711" s="96"/>
      <c r="CO711" s="96"/>
      <c r="CP711" s="96"/>
      <c r="CQ711" s="96"/>
      <c r="CR711" s="96"/>
      <c r="CS711" s="96"/>
      <c r="CT711" s="96"/>
      <c r="CU711" s="96"/>
      <c r="CV711" s="96"/>
      <c r="CW711" s="96"/>
      <c r="CX711" s="96"/>
      <c r="CY711" s="96"/>
      <c r="CZ711" s="96"/>
      <c r="DA711" s="96"/>
      <c r="DB711" s="96"/>
      <c r="DC711" s="96"/>
      <c r="DD711" s="96"/>
      <c r="DE711" s="96"/>
      <c r="DF711" s="96"/>
      <c r="DG711" s="96"/>
      <c r="DH711" s="96"/>
      <c r="DI711" s="96"/>
      <c r="DJ711" s="96"/>
      <c r="DK711" s="96"/>
      <c r="DL711" s="96"/>
      <c r="DM711" s="96"/>
      <c r="DN711" s="96"/>
      <c r="DO711" s="96"/>
      <c r="DP711" s="96"/>
      <c r="DQ711" s="96"/>
      <c r="DR711" s="96"/>
      <c r="DS711" s="96"/>
      <c r="DT711" s="96"/>
      <c r="DU711" s="96"/>
      <c r="DV711" s="96"/>
      <c r="DW711" s="96"/>
      <c r="DX711" s="96"/>
      <c r="DY711" s="96"/>
      <c r="DZ711" s="96"/>
      <c r="EA711" s="96"/>
      <c r="EB711" s="96"/>
      <c r="EC711" s="96"/>
      <c r="ED711" s="96"/>
      <c r="EE711" s="96"/>
      <c r="EF711" s="96"/>
      <c r="EG711" s="96"/>
      <c r="EH711" s="96"/>
      <c r="EI711" s="96"/>
      <c r="EJ711" s="96"/>
      <c r="EK711" s="96"/>
      <c r="EL711" s="96"/>
      <c r="EM711" s="96"/>
      <c r="EN711" s="96"/>
      <c r="EO711" s="96"/>
      <c r="EP711" s="96"/>
      <c r="EQ711" s="96"/>
      <c r="ER711" s="96"/>
      <c r="ES711" s="96"/>
      <c r="ET711" s="96"/>
      <c r="EU711" s="96"/>
      <c r="EV711" s="96"/>
      <c r="EW711" s="96"/>
      <c r="EX711" s="96"/>
      <c r="EY711" s="96"/>
      <c r="EZ711" s="96"/>
      <c r="FA711" s="96"/>
      <c r="FB711" s="96"/>
      <c r="FC711" s="96"/>
      <c r="FD711" s="96"/>
      <c r="FE711" s="96"/>
      <c r="FF711" s="96"/>
      <c r="FG711" s="96"/>
      <c r="FH711" s="96"/>
      <c r="FI711" s="96"/>
      <c r="FJ711" s="96"/>
      <c r="FK711" s="96"/>
      <c r="FL711" s="96"/>
      <c r="FM711" s="96"/>
      <c r="FN711" s="96"/>
      <c r="FO711" s="96"/>
      <c r="FP711" s="96"/>
      <c r="FQ711" s="96"/>
      <c r="FR711" s="96"/>
      <c r="FS711" s="96"/>
      <c r="FT711" s="96"/>
      <c r="FU711" s="96"/>
      <c r="FV711" s="96"/>
      <c r="FW711" s="96"/>
      <c r="FX711" s="96"/>
      <c r="FY711" s="96"/>
      <c r="FZ711" s="96"/>
      <c r="GA711" s="96"/>
      <c r="GB711" s="96"/>
      <c r="GC711" s="96"/>
      <c r="GD711" s="96"/>
      <c r="GE711" s="96"/>
      <c r="GF711" s="96"/>
      <c r="GG711" s="96"/>
      <c r="GH711" s="96"/>
      <c r="GI711" s="96"/>
      <c r="GJ711" s="96"/>
      <c r="GK711" s="96"/>
      <c r="GL711" s="96"/>
      <c r="GM711" s="96"/>
      <c r="GN711" s="96"/>
      <c r="GO711" s="96"/>
    </row>
    <row r="712" spans="1:197" ht="11.25" hidden="1" customHeight="1">
      <c r="A712" s="339">
        <v>62</v>
      </c>
      <c r="B712" s="423" t="s">
        <v>248</v>
      </c>
      <c r="C712" s="382">
        <v>2024</v>
      </c>
      <c r="D712" s="341">
        <v>2025</v>
      </c>
      <c r="E712" s="414" t="s">
        <v>27</v>
      </c>
      <c r="F712" s="374"/>
      <c r="G712" s="419">
        <v>90095</v>
      </c>
      <c r="H712" s="86">
        <v>6050</v>
      </c>
      <c r="I712" s="209" t="s">
        <v>28</v>
      </c>
      <c r="J712" s="84">
        <v>50000</v>
      </c>
      <c r="K712" s="62"/>
      <c r="L712" s="84"/>
      <c r="M712" s="84"/>
      <c r="N712" s="62"/>
      <c r="O712" s="62"/>
      <c r="P712" s="62"/>
      <c r="Q712" s="62"/>
      <c r="R712" s="62"/>
      <c r="S712" s="62"/>
      <c r="T712" s="62"/>
      <c r="U712" s="62"/>
      <c r="V712" s="62"/>
      <c r="W712" s="361">
        <f>SUM(L716:V716)</f>
        <v>0</v>
      </c>
      <c r="X712" s="141"/>
      <c r="Y712" s="96"/>
      <c r="Z712" s="96"/>
      <c r="AA712" s="96"/>
      <c r="AB712" s="96"/>
      <c r="AC712" s="96"/>
      <c r="AD712" s="96"/>
      <c r="AE712" s="96"/>
      <c r="AF712" s="96"/>
      <c r="AG712" s="96"/>
      <c r="AH712" s="96"/>
      <c r="AI712" s="96"/>
      <c r="AJ712" s="96"/>
      <c r="AK712" s="96"/>
      <c r="AL712" s="96"/>
      <c r="AM712" s="96"/>
      <c r="AN712" s="96"/>
      <c r="AO712" s="96"/>
      <c r="AP712" s="96"/>
      <c r="AQ712" s="96"/>
      <c r="AR712" s="96"/>
      <c r="AS712" s="96"/>
      <c r="AT712" s="96"/>
      <c r="AU712" s="96"/>
      <c r="AV712" s="96"/>
      <c r="AW712" s="96"/>
      <c r="AX712" s="96"/>
      <c r="AY712" s="96"/>
      <c r="AZ712" s="96"/>
      <c r="BA712" s="96"/>
      <c r="BB712" s="96"/>
      <c r="BC712" s="96"/>
      <c r="BD712" s="96"/>
      <c r="BE712" s="96"/>
      <c r="BF712" s="96"/>
      <c r="BG712" s="96"/>
      <c r="BH712" s="96"/>
      <c r="BI712" s="96"/>
      <c r="BJ712" s="96"/>
      <c r="BK712" s="96"/>
      <c r="BL712" s="96"/>
      <c r="BM712" s="96"/>
      <c r="BN712" s="96"/>
      <c r="BO712" s="96"/>
      <c r="BP712" s="96"/>
      <c r="BQ712" s="96"/>
      <c r="BR712" s="96"/>
      <c r="BS712" s="96"/>
      <c r="BT712" s="96"/>
      <c r="BU712" s="96"/>
      <c r="BV712" s="96"/>
      <c r="BW712" s="96"/>
      <c r="BX712" s="96"/>
      <c r="BY712" s="96"/>
      <c r="BZ712" s="96"/>
      <c r="CA712" s="96"/>
      <c r="CB712" s="96"/>
      <c r="CC712" s="96"/>
      <c r="CD712" s="96"/>
      <c r="CE712" s="96"/>
      <c r="CF712" s="96"/>
      <c r="CG712" s="96"/>
      <c r="CH712" s="96"/>
      <c r="CI712" s="96"/>
      <c r="CJ712" s="96"/>
      <c r="CK712" s="96"/>
      <c r="CL712" s="96"/>
      <c r="CM712" s="96"/>
      <c r="CN712" s="96"/>
      <c r="CO712" s="96"/>
      <c r="CP712" s="96"/>
      <c r="CQ712" s="96"/>
      <c r="CR712" s="96"/>
      <c r="CS712" s="96"/>
      <c r="CT712" s="96"/>
      <c r="CU712" s="96"/>
      <c r="CV712" s="96"/>
      <c r="CW712" s="96"/>
      <c r="CX712" s="96"/>
      <c r="CY712" s="96"/>
      <c r="CZ712" s="96"/>
      <c r="DA712" s="96"/>
      <c r="DB712" s="96"/>
      <c r="DC712" s="96"/>
      <c r="DD712" s="96"/>
      <c r="DE712" s="96"/>
      <c r="DF712" s="96"/>
      <c r="DG712" s="96"/>
      <c r="DH712" s="96"/>
      <c r="DI712" s="96"/>
      <c r="DJ712" s="96"/>
      <c r="DK712" s="96"/>
      <c r="DL712" s="96"/>
      <c r="DM712" s="96"/>
      <c r="DN712" s="96"/>
      <c r="DO712" s="96"/>
      <c r="DP712" s="96"/>
      <c r="DQ712" s="96"/>
      <c r="DR712" s="96"/>
      <c r="DS712" s="96"/>
      <c r="DT712" s="96"/>
      <c r="DU712" s="96"/>
      <c r="DV712" s="96"/>
      <c r="DW712" s="96"/>
      <c r="DX712" s="96"/>
      <c r="DY712" s="96"/>
      <c r="DZ712" s="96"/>
      <c r="EA712" s="96"/>
      <c r="EB712" s="96"/>
      <c r="EC712" s="96"/>
      <c r="ED712" s="96"/>
      <c r="EE712" s="96"/>
      <c r="EF712" s="96"/>
      <c r="EG712" s="96"/>
      <c r="EH712" s="96"/>
      <c r="EI712" s="96"/>
      <c r="EJ712" s="96"/>
      <c r="EK712" s="96"/>
      <c r="EL712" s="96"/>
      <c r="EM712" s="96"/>
      <c r="EN712" s="96"/>
      <c r="EO712" s="96"/>
      <c r="EP712" s="96"/>
      <c r="EQ712" s="96"/>
      <c r="ER712" s="96"/>
      <c r="ES712" s="96"/>
      <c r="ET712" s="96"/>
      <c r="EU712" s="96"/>
      <c r="EV712" s="96"/>
      <c r="EW712" s="96"/>
      <c r="EX712" s="96"/>
      <c r="EY712" s="96"/>
      <c r="EZ712" s="96"/>
      <c r="FA712" s="96"/>
      <c r="FB712" s="96"/>
      <c r="FC712" s="96"/>
      <c r="FD712" s="96"/>
      <c r="FE712" s="96"/>
      <c r="FF712" s="96"/>
      <c r="FG712" s="96"/>
      <c r="FH712" s="96"/>
      <c r="FI712" s="96"/>
      <c r="FJ712" s="96"/>
      <c r="FK712" s="96"/>
      <c r="FL712" s="96"/>
      <c r="FM712" s="96"/>
      <c r="FN712" s="96"/>
      <c r="FO712" s="96"/>
      <c r="FP712" s="96"/>
      <c r="FQ712" s="96"/>
      <c r="FR712" s="96"/>
      <c r="FS712" s="96"/>
      <c r="FT712" s="96"/>
      <c r="FU712" s="96"/>
      <c r="FV712" s="96"/>
      <c r="FW712" s="96"/>
      <c r="FX712" s="96"/>
      <c r="FY712" s="96"/>
      <c r="FZ712" s="96"/>
      <c r="GA712" s="96"/>
      <c r="GB712" s="96"/>
      <c r="GC712" s="96"/>
      <c r="GD712" s="96"/>
      <c r="GE712" s="96"/>
      <c r="GF712" s="96"/>
      <c r="GG712" s="96"/>
      <c r="GH712" s="96"/>
      <c r="GI712" s="96"/>
      <c r="GJ712" s="96"/>
      <c r="GK712" s="96"/>
      <c r="GL712" s="96"/>
      <c r="GM712" s="96"/>
      <c r="GN712" s="96"/>
      <c r="GO712" s="96"/>
    </row>
    <row r="713" spans="1:197" ht="11.25" hidden="1" customHeight="1">
      <c r="A713" s="339"/>
      <c r="B713" s="423"/>
      <c r="C713" s="382"/>
      <c r="D713" s="341"/>
      <c r="E713" s="414"/>
      <c r="F713" s="374"/>
      <c r="G713" s="419"/>
      <c r="H713" s="86"/>
      <c r="I713" s="209" t="s">
        <v>31</v>
      </c>
      <c r="J713" s="62"/>
      <c r="K713" s="62"/>
      <c r="L713" s="62"/>
      <c r="M713" s="84"/>
      <c r="N713" s="62"/>
      <c r="O713" s="62"/>
      <c r="P713" s="62"/>
      <c r="Q713" s="62"/>
      <c r="R713" s="62"/>
      <c r="S713" s="62"/>
      <c r="T713" s="62"/>
      <c r="U713" s="62"/>
      <c r="V713" s="62"/>
      <c r="W713" s="361"/>
      <c r="X713" s="141"/>
      <c r="Y713" s="96"/>
      <c r="Z713" s="96"/>
      <c r="AA713" s="96"/>
      <c r="AB713" s="96"/>
      <c r="AC713" s="96"/>
      <c r="AD713" s="96"/>
      <c r="AE713" s="96"/>
      <c r="AF713" s="96"/>
      <c r="AG713" s="96"/>
      <c r="AH713" s="96"/>
      <c r="AI713" s="96"/>
      <c r="AJ713" s="96"/>
      <c r="AK713" s="96"/>
      <c r="AL713" s="96"/>
      <c r="AM713" s="96"/>
      <c r="AN713" s="96"/>
      <c r="AO713" s="96"/>
      <c r="AP713" s="96"/>
      <c r="AQ713" s="96"/>
      <c r="AR713" s="96"/>
      <c r="AS713" s="96"/>
      <c r="AT713" s="96"/>
      <c r="AU713" s="96"/>
      <c r="AV713" s="96"/>
      <c r="AW713" s="96"/>
      <c r="AX713" s="96"/>
      <c r="AY713" s="96"/>
      <c r="AZ713" s="96"/>
      <c r="BA713" s="96"/>
      <c r="BB713" s="96"/>
      <c r="BC713" s="96"/>
      <c r="BD713" s="96"/>
      <c r="BE713" s="96"/>
      <c r="BF713" s="96"/>
      <c r="BG713" s="96"/>
      <c r="BH713" s="96"/>
      <c r="BI713" s="96"/>
      <c r="BJ713" s="96"/>
      <c r="BK713" s="96"/>
      <c r="BL713" s="96"/>
      <c r="BM713" s="96"/>
      <c r="BN713" s="96"/>
      <c r="BO713" s="96"/>
      <c r="BP713" s="96"/>
      <c r="BQ713" s="96"/>
      <c r="BR713" s="96"/>
      <c r="BS713" s="96"/>
      <c r="BT713" s="96"/>
      <c r="BU713" s="96"/>
      <c r="BV713" s="96"/>
      <c r="BW713" s="96"/>
      <c r="BX713" s="96"/>
      <c r="BY713" s="96"/>
      <c r="BZ713" s="96"/>
      <c r="CA713" s="96"/>
      <c r="CB713" s="96"/>
      <c r="CC713" s="96"/>
      <c r="CD713" s="96"/>
      <c r="CE713" s="96"/>
      <c r="CF713" s="96"/>
      <c r="CG713" s="96"/>
      <c r="CH713" s="96"/>
      <c r="CI713" s="96"/>
      <c r="CJ713" s="96"/>
      <c r="CK713" s="96"/>
      <c r="CL713" s="96"/>
      <c r="CM713" s="96"/>
      <c r="CN713" s="96"/>
      <c r="CO713" s="96"/>
      <c r="CP713" s="96"/>
      <c r="CQ713" s="96"/>
      <c r="CR713" s="96"/>
      <c r="CS713" s="96"/>
      <c r="CT713" s="96"/>
      <c r="CU713" s="96"/>
      <c r="CV713" s="96"/>
      <c r="CW713" s="96"/>
      <c r="CX713" s="96"/>
      <c r="CY713" s="96"/>
      <c r="CZ713" s="96"/>
      <c r="DA713" s="96"/>
      <c r="DB713" s="96"/>
      <c r="DC713" s="96"/>
      <c r="DD713" s="96"/>
      <c r="DE713" s="96"/>
      <c r="DF713" s="96"/>
      <c r="DG713" s="96"/>
      <c r="DH713" s="96"/>
      <c r="DI713" s="96"/>
      <c r="DJ713" s="96"/>
      <c r="DK713" s="96"/>
      <c r="DL713" s="96"/>
      <c r="DM713" s="96"/>
      <c r="DN713" s="96"/>
      <c r="DO713" s="96"/>
      <c r="DP713" s="96"/>
      <c r="DQ713" s="96"/>
      <c r="DR713" s="96"/>
      <c r="DS713" s="96"/>
      <c r="DT713" s="96"/>
      <c r="DU713" s="96"/>
      <c r="DV713" s="96"/>
      <c r="DW713" s="96"/>
      <c r="DX713" s="96"/>
      <c r="DY713" s="96"/>
      <c r="DZ713" s="96"/>
      <c r="EA713" s="96"/>
      <c r="EB713" s="96"/>
      <c r="EC713" s="96"/>
      <c r="ED713" s="96"/>
      <c r="EE713" s="96"/>
      <c r="EF713" s="96"/>
      <c r="EG713" s="96"/>
      <c r="EH713" s="96"/>
      <c r="EI713" s="96"/>
      <c r="EJ713" s="96"/>
      <c r="EK713" s="96"/>
      <c r="EL713" s="96"/>
      <c r="EM713" s="96"/>
      <c r="EN713" s="96"/>
      <c r="EO713" s="96"/>
      <c r="EP713" s="96"/>
      <c r="EQ713" s="96"/>
      <c r="ER713" s="96"/>
      <c r="ES713" s="96"/>
      <c r="ET713" s="96"/>
      <c r="EU713" s="96"/>
      <c r="EV713" s="96"/>
      <c r="EW713" s="96"/>
      <c r="EX713" s="96"/>
      <c r="EY713" s="96"/>
      <c r="EZ713" s="96"/>
      <c r="FA713" s="96"/>
      <c r="FB713" s="96"/>
      <c r="FC713" s="96"/>
      <c r="FD713" s="96"/>
      <c r="FE713" s="96"/>
      <c r="FF713" s="96"/>
      <c r="FG713" s="96"/>
      <c r="FH713" s="96"/>
      <c r="FI713" s="96"/>
      <c r="FJ713" s="96"/>
      <c r="FK713" s="96"/>
      <c r="FL713" s="96"/>
      <c r="FM713" s="96"/>
      <c r="FN713" s="96"/>
      <c r="FO713" s="96"/>
      <c r="FP713" s="96"/>
      <c r="FQ713" s="96"/>
      <c r="FR713" s="96"/>
      <c r="FS713" s="96"/>
      <c r="FT713" s="96"/>
      <c r="FU713" s="96"/>
      <c r="FV713" s="96"/>
      <c r="FW713" s="96"/>
      <c r="FX713" s="96"/>
      <c r="FY713" s="96"/>
      <c r="FZ713" s="96"/>
      <c r="GA713" s="96"/>
      <c r="GB713" s="96"/>
      <c r="GC713" s="96"/>
      <c r="GD713" s="96"/>
      <c r="GE713" s="96"/>
      <c r="GF713" s="96"/>
      <c r="GG713" s="96"/>
      <c r="GH713" s="96"/>
      <c r="GI713" s="96"/>
      <c r="GJ713" s="96"/>
      <c r="GK713" s="96"/>
      <c r="GL713" s="96"/>
      <c r="GM713" s="96"/>
      <c r="GN713" s="96"/>
      <c r="GO713" s="96"/>
    </row>
    <row r="714" spans="1:197" ht="11.25" hidden="1" customHeight="1">
      <c r="A714" s="339"/>
      <c r="B714" s="423"/>
      <c r="C714" s="382"/>
      <c r="D714" s="341"/>
      <c r="E714" s="414"/>
      <c r="F714" s="374"/>
      <c r="G714" s="419"/>
      <c r="H714" s="86"/>
      <c r="I714" s="209" t="s">
        <v>33</v>
      </c>
      <c r="J714" s="62"/>
      <c r="K714" s="84">
        <v>5000</v>
      </c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361"/>
      <c r="X714" s="141"/>
      <c r="Y714" s="96"/>
      <c r="Z714" s="96"/>
      <c r="AA714" s="96"/>
      <c r="AB714" s="96"/>
      <c r="AC714" s="96"/>
      <c r="AD714" s="96"/>
      <c r="AE714" s="96"/>
      <c r="AF714" s="96"/>
      <c r="AG714" s="96"/>
      <c r="AH714" s="96"/>
      <c r="AI714" s="96"/>
      <c r="AJ714" s="96"/>
      <c r="AK714" s="96"/>
      <c r="AL714" s="96"/>
      <c r="AM714" s="96"/>
      <c r="AN714" s="96"/>
      <c r="AO714" s="96"/>
      <c r="AP714" s="96"/>
      <c r="AQ714" s="96"/>
      <c r="AR714" s="96"/>
      <c r="AS714" s="96"/>
      <c r="AT714" s="96"/>
      <c r="AU714" s="96"/>
      <c r="AV714" s="96"/>
      <c r="AW714" s="96"/>
      <c r="AX714" s="96"/>
      <c r="AY714" s="96"/>
      <c r="AZ714" s="96"/>
      <c r="BA714" s="96"/>
      <c r="BB714" s="96"/>
      <c r="BC714" s="96"/>
      <c r="BD714" s="96"/>
      <c r="BE714" s="96"/>
      <c r="BF714" s="96"/>
      <c r="BG714" s="96"/>
      <c r="BH714" s="96"/>
      <c r="BI714" s="96"/>
      <c r="BJ714" s="96"/>
      <c r="BK714" s="96"/>
      <c r="BL714" s="96"/>
      <c r="BM714" s="96"/>
      <c r="BN714" s="96"/>
      <c r="BO714" s="96"/>
      <c r="BP714" s="96"/>
      <c r="BQ714" s="96"/>
      <c r="BR714" s="96"/>
      <c r="BS714" s="96"/>
      <c r="BT714" s="96"/>
      <c r="BU714" s="96"/>
      <c r="BV714" s="96"/>
      <c r="BW714" s="96"/>
      <c r="BX714" s="96"/>
      <c r="BY714" s="96"/>
      <c r="BZ714" s="96"/>
      <c r="CA714" s="96"/>
      <c r="CB714" s="96"/>
      <c r="CC714" s="96"/>
      <c r="CD714" s="96"/>
      <c r="CE714" s="96"/>
      <c r="CF714" s="96"/>
      <c r="CG714" s="96"/>
      <c r="CH714" s="96"/>
      <c r="CI714" s="96"/>
      <c r="CJ714" s="96"/>
      <c r="CK714" s="96"/>
      <c r="CL714" s="96"/>
      <c r="CM714" s="96"/>
      <c r="CN714" s="96"/>
      <c r="CO714" s="96"/>
      <c r="CP714" s="96"/>
      <c r="CQ714" s="96"/>
      <c r="CR714" s="96"/>
      <c r="CS714" s="96"/>
      <c r="CT714" s="96"/>
      <c r="CU714" s="96"/>
      <c r="CV714" s="96"/>
      <c r="CW714" s="96"/>
      <c r="CX714" s="96"/>
      <c r="CY714" s="96"/>
      <c r="CZ714" s="96"/>
      <c r="DA714" s="96"/>
      <c r="DB714" s="96"/>
      <c r="DC714" s="96"/>
      <c r="DD714" s="96"/>
      <c r="DE714" s="96"/>
      <c r="DF714" s="96"/>
      <c r="DG714" s="96"/>
      <c r="DH714" s="96"/>
      <c r="DI714" s="96"/>
      <c r="DJ714" s="96"/>
      <c r="DK714" s="96"/>
      <c r="DL714" s="96"/>
      <c r="DM714" s="96"/>
      <c r="DN714" s="96"/>
      <c r="DO714" s="96"/>
      <c r="DP714" s="96"/>
      <c r="DQ714" s="96"/>
      <c r="DR714" s="96"/>
      <c r="DS714" s="96"/>
      <c r="DT714" s="96"/>
      <c r="DU714" s="96"/>
      <c r="DV714" s="96"/>
      <c r="DW714" s="96"/>
      <c r="DX714" s="96"/>
      <c r="DY714" s="96"/>
      <c r="DZ714" s="96"/>
      <c r="EA714" s="96"/>
      <c r="EB714" s="96"/>
      <c r="EC714" s="96"/>
      <c r="ED714" s="96"/>
      <c r="EE714" s="96"/>
      <c r="EF714" s="96"/>
      <c r="EG714" s="96"/>
      <c r="EH714" s="96"/>
      <c r="EI714" s="96"/>
      <c r="EJ714" s="96"/>
      <c r="EK714" s="96"/>
      <c r="EL714" s="96"/>
      <c r="EM714" s="96"/>
      <c r="EN714" s="96"/>
      <c r="EO714" s="96"/>
      <c r="EP714" s="96"/>
      <c r="EQ714" s="96"/>
      <c r="ER714" s="96"/>
      <c r="ES714" s="96"/>
      <c r="ET714" s="96"/>
      <c r="EU714" s="96"/>
      <c r="EV714" s="96"/>
      <c r="EW714" s="96"/>
      <c r="EX714" s="96"/>
      <c r="EY714" s="96"/>
      <c r="EZ714" s="96"/>
      <c r="FA714" s="96"/>
      <c r="FB714" s="96"/>
      <c r="FC714" s="96"/>
      <c r="FD714" s="96"/>
      <c r="FE714" s="96"/>
      <c r="FF714" s="96"/>
      <c r="FG714" s="96"/>
      <c r="FH714" s="96"/>
      <c r="FI714" s="96"/>
      <c r="FJ714" s="96"/>
      <c r="FK714" s="96"/>
      <c r="FL714" s="96"/>
      <c r="FM714" s="96"/>
      <c r="FN714" s="96"/>
      <c r="FO714" s="96"/>
      <c r="FP714" s="96"/>
      <c r="FQ714" s="96"/>
      <c r="FR714" s="96"/>
      <c r="FS714" s="96"/>
      <c r="FT714" s="96"/>
      <c r="FU714" s="96"/>
      <c r="FV714" s="96"/>
      <c r="FW714" s="96"/>
      <c r="FX714" s="96"/>
      <c r="FY714" s="96"/>
      <c r="FZ714" s="96"/>
      <c r="GA714" s="96"/>
      <c r="GB714" s="96"/>
      <c r="GC714" s="96"/>
      <c r="GD714" s="96"/>
      <c r="GE714" s="96"/>
      <c r="GF714" s="96"/>
      <c r="GG714" s="96"/>
      <c r="GH714" s="96"/>
      <c r="GI714" s="96"/>
      <c r="GJ714" s="96"/>
      <c r="GK714" s="96"/>
      <c r="GL714" s="96"/>
      <c r="GM714" s="96"/>
      <c r="GN714" s="96"/>
      <c r="GO714" s="96"/>
    </row>
    <row r="715" spans="1:197" ht="11.25" hidden="1" customHeight="1">
      <c r="A715" s="339"/>
      <c r="B715" s="423"/>
      <c r="C715" s="382"/>
      <c r="D715" s="341"/>
      <c r="E715" s="414"/>
      <c r="F715" s="374"/>
      <c r="G715" s="419"/>
      <c r="H715" s="86"/>
      <c r="I715" s="60" t="s">
        <v>70</v>
      </c>
      <c r="J715" s="62"/>
      <c r="K715" s="84">
        <v>30000</v>
      </c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361"/>
      <c r="X715" s="141"/>
      <c r="Y715" s="96"/>
      <c r="Z715" s="96"/>
      <c r="AA715" s="96"/>
      <c r="AB715" s="96"/>
      <c r="AC715" s="96"/>
      <c r="AD715" s="96"/>
      <c r="AE715" s="96"/>
      <c r="AF715" s="96"/>
      <c r="AG715" s="96"/>
      <c r="AH715" s="96"/>
      <c r="AI715" s="96"/>
      <c r="AJ715" s="96"/>
      <c r="AK715" s="96"/>
      <c r="AL715" s="96"/>
      <c r="AM715" s="96"/>
      <c r="AN715" s="96"/>
      <c r="AO715" s="96"/>
      <c r="AP715" s="96"/>
      <c r="AQ715" s="96"/>
      <c r="AR715" s="96"/>
      <c r="AS715" s="96"/>
      <c r="AT715" s="96"/>
      <c r="AU715" s="96"/>
      <c r="AV715" s="96"/>
      <c r="AW715" s="96"/>
      <c r="AX715" s="96"/>
      <c r="AY715" s="96"/>
      <c r="AZ715" s="96"/>
      <c r="BA715" s="96"/>
      <c r="BB715" s="96"/>
      <c r="BC715" s="96"/>
      <c r="BD715" s="96"/>
      <c r="BE715" s="96"/>
      <c r="BF715" s="96"/>
      <c r="BG715" s="96"/>
      <c r="BH715" s="96"/>
      <c r="BI715" s="96"/>
      <c r="BJ715" s="96"/>
      <c r="BK715" s="96"/>
      <c r="BL715" s="96"/>
      <c r="BM715" s="96"/>
      <c r="BN715" s="96"/>
      <c r="BO715" s="96"/>
      <c r="BP715" s="96"/>
      <c r="BQ715" s="96"/>
      <c r="BR715" s="96"/>
      <c r="BS715" s="96"/>
      <c r="BT715" s="96"/>
      <c r="BU715" s="96"/>
      <c r="BV715" s="96"/>
      <c r="BW715" s="96"/>
      <c r="BX715" s="96"/>
      <c r="BY715" s="96"/>
      <c r="BZ715" s="96"/>
      <c r="CA715" s="96"/>
      <c r="CB715" s="96"/>
      <c r="CC715" s="96"/>
      <c r="CD715" s="96"/>
      <c r="CE715" s="96"/>
      <c r="CF715" s="96"/>
      <c r="CG715" s="96"/>
      <c r="CH715" s="96"/>
      <c r="CI715" s="96"/>
      <c r="CJ715" s="96"/>
      <c r="CK715" s="96"/>
      <c r="CL715" s="96"/>
      <c r="CM715" s="96"/>
      <c r="CN715" s="96"/>
      <c r="CO715" s="96"/>
      <c r="CP715" s="96"/>
      <c r="CQ715" s="96"/>
      <c r="CR715" s="96"/>
      <c r="CS715" s="96"/>
      <c r="CT715" s="96"/>
      <c r="CU715" s="96"/>
      <c r="CV715" s="96"/>
      <c r="CW715" s="96"/>
      <c r="CX715" s="96"/>
      <c r="CY715" s="96"/>
      <c r="CZ715" s="96"/>
      <c r="DA715" s="96"/>
      <c r="DB715" s="96"/>
      <c r="DC715" s="96"/>
      <c r="DD715" s="96"/>
      <c r="DE715" s="96"/>
      <c r="DF715" s="96"/>
      <c r="DG715" s="96"/>
      <c r="DH715" s="96"/>
      <c r="DI715" s="96"/>
      <c r="DJ715" s="96"/>
      <c r="DK715" s="96"/>
      <c r="DL715" s="96"/>
      <c r="DM715" s="96"/>
      <c r="DN715" s="96"/>
      <c r="DO715" s="96"/>
      <c r="DP715" s="96"/>
      <c r="DQ715" s="96"/>
      <c r="DR715" s="96"/>
      <c r="DS715" s="96"/>
      <c r="DT715" s="96"/>
      <c r="DU715" s="96"/>
      <c r="DV715" s="96"/>
      <c r="DW715" s="96"/>
      <c r="DX715" s="96"/>
      <c r="DY715" s="96"/>
      <c r="DZ715" s="96"/>
      <c r="EA715" s="96"/>
      <c r="EB715" s="96"/>
      <c r="EC715" s="96"/>
      <c r="ED715" s="96"/>
      <c r="EE715" s="96"/>
      <c r="EF715" s="96"/>
      <c r="EG715" s="96"/>
      <c r="EH715" s="96"/>
      <c r="EI715" s="96"/>
      <c r="EJ715" s="96"/>
      <c r="EK715" s="96"/>
      <c r="EL715" s="96"/>
      <c r="EM715" s="96"/>
      <c r="EN715" s="96"/>
      <c r="EO715" s="96"/>
      <c r="EP715" s="96"/>
      <c r="EQ715" s="96"/>
      <c r="ER715" s="96"/>
      <c r="ES715" s="96"/>
      <c r="ET715" s="96"/>
      <c r="EU715" s="96"/>
      <c r="EV715" s="96"/>
      <c r="EW715" s="96"/>
      <c r="EX715" s="96"/>
      <c r="EY715" s="96"/>
      <c r="EZ715" s="96"/>
      <c r="FA715" s="96"/>
      <c r="FB715" s="96"/>
      <c r="FC715" s="96"/>
      <c r="FD715" s="96"/>
      <c r="FE715" s="96"/>
      <c r="FF715" s="96"/>
      <c r="FG715" s="96"/>
      <c r="FH715" s="96"/>
      <c r="FI715" s="96"/>
      <c r="FJ715" s="96"/>
      <c r="FK715" s="96"/>
      <c r="FL715" s="96"/>
      <c r="FM715" s="96"/>
      <c r="FN715" s="96"/>
      <c r="FO715" s="96"/>
      <c r="FP715" s="96"/>
      <c r="FQ715" s="96"/>
      <c r="FR715" s="96"/>
      <c r="FS715" s="96"/>
      <c r="FT715" s="96"/>
      <c r="FU715" s="96"/>
      <c r="FV715" s="96"/>
      <c r="FW715" s="96"/>
      <c r="FX715" s="96"/>
      <c r="FY715" s="96"/>
      <c r="FZ715" s="96"/>
      <c r="GA715" s="96"/>
      <c r="GB715" s="96"/>
      <c r="GC715" s="96"/>
      <c r="GD715" s="96"/>
      <c r="GE715" s="96"/>
      <c r="GF715" s="96"/>
      <c r="GG715" s="96"/>
      <c r="GH715" s="96"/>
      <c r="GI715" s="96"/>
      <c r="GJ715" s="96"/>
      <c r="GK715" s="96"/>
      <c r="GL715" s="96"/>
      <c r="GM715" s="96"/>
      <c r="GN715" s="96"/>
      <c r="GO715" s="96"/>
    </row>
    <row r="716" spans="1:197" ht="11.25" hidden="1" customHeight="1">
      <c r="A716" s="339"/>
      <c r="B716" s="423"/>
      <c r="C716" s="382"/>
      <c r="D716" s="341"/>
      <c r="E716" s="414"/>
      <c r="F716" s="374"/>
      <c r="G716" s="419"/>
      <c r="H716" s="86"/>
      <c r="I716" s="64" t="s">
        <v>26</v>
      </c>
      <c r="J716" s="65">
        <f>SUM(J712:J715)</f>
        <v>50000</v>
      </c>
      <c r="K716" s="65">
        <f>SUM(K712:K715)</f>
        <v>35000</v>
      </c>
      <c r="L716" s="65">
        <f>SUM(L712:L715)</f>
        <v>0</v>
      </c>
      <c r="M716" s="65">
        <f t="shared" ref="M716:V716" si="189">SUM(M712:M715)</f>
        <v>0</v>
      </c>
      <c r="N716" s="65">
        <f t="shared" si="189"/>
        <v>0</v>
      </c>
      <c r="O716" s="65">
        <f t="shared" si="189"/>
        <v>0</v>
      </c>
      <c r="P716" s="65">
        <f t="shared" si="189"/>
        <v>0</v>
      </c>
      <c r="Q716" s="65">
        <f t="shared" si="189"/>
        <v>0</v>
      </c>
      <c r="R716" s="65">
        <f t="shared" si="189"/>
        <v>0</v>
      </c>
      <c r="S716" s="65">
        <f t="shared" si="189"/>
        <v>0</v>
      </c>
      <c r="T716" s="65">
        <f t="shared" si="189"/>
        <v>0</v>
      </c>
      <c r="U716" s="65">
        <f t="shared" si="189"/>
        <v>0</v>
      </c>
      <c r="V716" s="65">
        <f t="shared" si="189"/>
        <v>0</v>
      </c>
      <c r="W716" s="361"/>
      <c r="X716" s="141"/>
      <c r="Y716" s="96"/>
      <c r="Z716" s="96"/>
      <c r="AA716" s="96"/>
      <c r="AB716" s="96"/>
      <c r="AC716" s="96"/>
      <c r="AD716" s="96"/>
      <c r="AE716" s="96"/>
      <c r="AF716" s="96"/>
      <c r="AG716" s="96"/>
      <c r="AH716" s="96"/>
      <c r="AI716" s="96"/>
      <c r="AJ716" s="96"/>
      <c r="AK716" s="96"/>
      <c r="AL716" s="96"/>
      <c r="AM716" s="96"/>
      <c r="AN716" s="96"/>
      <c r="AO716" s="96"/>
      <c r="AP716" s="96"/>
      <c r="AQ716" s="96"/>
      <c r="AR716" s="96"/>
      <c r="AS716" s="96"/>
      <c r="AT716" s="96"/>
      <c r="AU716" s="96"/>
      <c r="AV716" s="96"/>
      <c r="AW716" s="96"/>
      <c r="AX716" s="96"/>
      <c r="AY716" s="96"/>
      <c r="AZ716" s="96"/>
      <c r="BA716" s="96"/>
      <c r="BB716" s="96"/>
      <c r="BC716" s="96"/>
      <c r="BD716" s="96"/>
      <c r="BE716" s="96"/>
      <c r="BF716" s="96"/>
      <c r="BG716" s="96"/>
      <c r="BH716" s="96"/>
      <c r="BI716" s="96"/>
      <c r="BJ716" s="96"/>
      <c r="BK716" s="96"/>
      <c r="BL716" s="96"/>
      <c r="BM716" s="96"/>
      <c r="BN716" s="96"/>
      <c r="BO716" s="96"/>
      <c r="BP716" s="96"/>
      <c r="BQ716" s="96"/>
      <c r="BR716" s="96"/>
      <c r="BS716" s="96"/>
      <c r="BT716" s="96"/>
      <c r="BU716" s="96"/>
      <c r="BV716" s="96"/>
      <c r="BW716" s="96"/>
      <c r="BX716" s="96"/>
      <c r="BY716" s="96"/>
      <c r="BZ716" s="96"/>
      <c r="CA716" s="96"/>
      <c r="CB716" s="96"/>
      <c r="CC716" s="96"/>
      <c r="CD716" s="96"/>
      <c r="CE716" s="96"/>
      <c r="CF716" s="96"/>
      <c r="CG716" s="96"/>
      <c r="CH716" s="96"/>
      <c r="CI716" s="96"/>
      <c r="CJ716" s="96"/>
      <c r="CK716" s="96"/>
      <c r="CL716" s="96"/>
      <c r="CM716" s="96"/>
      <c r="CN716" s="96"/>
      <c r="CO716" s="96"/>
      <c r="CP716" s="96"/>
      <c r="CQ716" s="96"/>
      <c r="CR716" s="96"/>
      <c r="CS716" s="96"/>
      <c r="CT716" s="96"/>
      <c r="CU716" s="96"/>
      <c r="CV716" s="96"/>
      <c r="CW716" s="96"/>
      <c r="CX716" s="96"/>
      <c r="CY716" s="96"/>
      <c r="CZ716" s="96"/>
      <c r="DA716" s="96"/>
      <c r="DB716" s="96"/>
      <c r="DC716" s="96"/>
      <c r="DD716" s="96"/>
      <c r="DE716" s="96"/>
      <c r="DF716" s="96"/>
      <c r="DG716" s="96"/>
      <c r="DH716" s="96"/>
      <c r="DI716" s="96"/>
      <c r="DJ716" s="96"/>
      <c r="DK716" s="96"/>
      <c r="DL716" s="96"/>
      <c r="DM716" s="96"/>
      <c r="DN716" s="96"/>
      <c r="DO716" s="96"/>
      <c r="DP716" s="96"/>
      <c r="DQ716" s="96"/>
      <c r="DR716" s="96"/>
      <c r="DS716" s="96"/>
      <c r="DT716" s="96"/>
      <c r="DU716" s="96"/>
      <c r="DV716" s="96"/>
      <c r="DW716" s="96"/>
      <c r="DX716" s="96"/>
      <c r="DY716" s="96"/>
      <c r="DZ716" s="96"/>
      <c r="EA716" s="96"/>
      <c r="EB716" s="96"/>
      <c r="EC716" s="96"/>
      <c r="ED716" s="96"/>
      <c r="EE716" s="96"/>
      <c r="EF716" s="96"/>
      <c r="EG716" s="96"/>
      <c r="EH716" s="96"/>
      <c r="EI716" s="96"/>
      <c r="EJ716" s="96"/>
      <c r="EK716" s="96"/>
      <c r="EL716" s="96"/>
      <c r="EM716" s="96"/>
      <c r="EN716" s="96"/>
      <c r="EO716" s="96"/>
      <c r="EP716" s="96"/>
      <c r="EQ716" s="96"/>
      <c r="ER716" s="96"/>
      <c r="ES716" s="96"/>
      <c r="ET716" s="96"/>
      <c r="EU716" s="96"/>
      <c r="EV716" s="96"/>
      <c r="EW716" s="96"/>
      <c r="EX716" s="96"/>
      <c r="EY716" s="96"/>
      <c r="EZ716" s="96"/>
      <c r="FA716" s="96"/>
      <c r="FB716" s="96"/>
      <c r="FC716" s="96"/>
      <c r="FD716" s="96"/>
      <c r="FE716" s="96"/>
      <c r="FF716" s="96"/>
      <c r="FG716" s="96"/>
      <c r="FH716" s="96"/>
      <c r="FI716" s="96"/>
      <c r="FJ716" s="96"/>
      <c r="FK716" s="96"/>
      <c r="FL716" s="96"/>
      <c r="FM716" s="96"/>
      <c r="FN716" s="96"/>
      <c r="FO716" s="96"/>
      <c r="FP716" s="96"/>
      <c r="FQ716" s="96"/>
      <c r="FR716" s="96"/>
      <c r="FS716" s="96"/>
      <c r="FT716" s="96"/>
      <c r="FU716" s="96"/>
      <c r="FV716" s="96"/>
      <c r="FW716" s="96"/>
      <c r="FX716" s="96"/>
      <c r="FY716" s="96"/>
      <c r="FZ716" s="96"/>
      <c r="GA716" s="96"/>
      <c r="GB716" s="96"/>
      <c r="GC716" s="96"/>
      <c r="GD716" s="96"/>
      <c r="GE716" s="96"/>
      <c r="GF716" s="96"/>
      <c r="GG716" s="96"/>
      <c r="GH716" s="96"/>
      <c r="GI716" s="96"/>
      <c r="GJ716" s="96"/>
      <c r="GK716" s="96"/>
      <c r="GL716" s="96"/>
      <c r="GM716" s="96"/>
      <c r="GN716" s="96"/>
      <c r="GO716" s="96"/>
    </row>
    <row r="717" spans="1:197" ht="11.25" hidden="1" customHeight="1">
      <c r="A717" s="339">
        <v>63</v>
      </c>
      <c r="B717" s="423" t="s">
        <v>221</v>
      </c>
      <c r="C717" s="382">
        <v>2023</v>
      </c>
      <c r="D717" s="341">
        <v>2024</v>
      </c>
      <c r="E717" s="414" t="s">
        <v>27</v>
      </c>
      <c r="F717" s="374"/>
      <c r="G717" s="419">
        <v>90095</v>
      </c>
      <c r="H717" s="86"/>
      <c r="I717" s="209" t="s">
        <v>28</v>
      </c>
      <c r="J717" s="65"/>
      <c r="K717" s="65"/>
      <c r="L717" s="84"/>
      <c r="M717" s="84"/>
      <c r="N717" s="62"/>
      <c r="O717" s="62"/>
      <c r="P717" s="62"/>
      <c r="Q717" s="62"/>
      <c r="R717" s="62"/>
      <c r="S717" s="62"/>
      <c r="T717" s="62"/>
      <c r="U717" s="62"/>
      <c r="V717" s="62"/>
      <c r="W717" s="361">
        <f>SUM(L721:V721)</f>
        <v>0</v>
      </c>
      <c r="X717" s="141"/>
      <c r="Y717" s="96"/>
      <c r="Z717" s="96"/>
      <c r="AA717" s="96"/>
      <c r="AB717" s="96"/>
      <c r="AC717" s="96"/>
      <c r="AD717" s="96"/>
      <c r="AE717" s="96"/>
      <c r="AF717" s="96"/>
      <c r="AG717" s="96"/>
      <c r="AH717" s="96"/>
      <c r="AI717" s="96"/>
      <c r="AJ717" s="96"/>
      <c r="AK717" s="96"/>
      <c r="AL717" s="96"/>
      <c r="AM717" s="96"/>
      <c r="AN717" s="96"/>
      <c r="AO717" s="96"/>
      <c r="AP717" s="96"/>
      <c r="AQ717" s="96"/>
      <c r="AR717" s="96"/>
      <c r="AS717" s="96"/>
      <c r="AT717" s="96"/>
      <c r="AU717" s="96"/>
      <c r="AV717" s="96"/>
      <c r="AW717" s="96"/>
      <c r="AX717" s="96"/>
      <c r="AY717" s="96"/>
      <c r="AZ717" s="96"/>
      <c r="BA717" s="96"/>
      <c r="BB717" s="96"/>
      <c r="BC717" s="96"/>
      <c r="BD717" s="96"/>
      <c r="BE717" s="96"/>
      <c r="BF717" s="96"/>
      <c r="BG717" s="96"/>
      <c r="BH717" s="96"/>
      <c r="BI717" s="96"/>
      <c r="BJ717" s="96"/>
      <c r="BK717" s="96"/>
      <c r="BL717" s="96"/>
      <c r="BM717" s="96"/>
      <c r="BN717" s="96"/>
      <c r="BO717" s="96"/>
      <c r="BP717" s="96"/>
      <c r="BQ717" s="96"/>
      <c r="BR717" s="96"/>
      <c r="BS717" s="96"/>
      <c r="BT717" s="96"/>
      <c r="BU717" s="96"/>
      <c r="BV717" s="96"/>
      <c r="BW717" s="96"/>
      <c r="BX717" s="96"/>
      <c r="BY717" s="96"/>
      <c r="BZ717" s="96"/>
      <c r="CA717" s="96"/>
      <c r="CB717" s="96"/>
      <c r="CC717" s="96"/>
      <c r="CD717" s="96"/>
      <c r="CE717" s="96"/>
      <c r="CF717" s="96"/>
      <c r="CG717" s="96"/>
      <c r="CH717" s="96"/>
      <c r="CI717" s="96"/>
      <c r="CJ717" s="96"/>
      <c r="CK717" s="96"/>
      <c r="CL717" s="96"/>
      <c r="CM717" s="96"/>
      <c r="CN717" s="96"/>
      <c r="CO717" s="96"/>
      <c r="CP717" s="96"/>
      <c r="CQ717" s="96"/>
      <c r="CR717" s="96"/>
      <c r="CS717" s="96"/>
      <c r="CT717" s="96"/>
      <c r="CU717" s="96"/>
      <c r="CV717" s="96"/>
      <c r="CW717" s="96"/>
      <c r="CX717" s="96"/>
      <c r="CY717" s="96"/>
      <c r="CZ717" s="96"/>
      <c r="DA717" s="96"/>
      <c r="DB717" s="96"/>
      <c r="DC717" s="96"/>
      <c r="DD717" s="96"/>
      <c r="DE717" s="96"/>
      <c r="DF717" s="96"/>
      <c r="DG717" s="96"/>
      <c r="DH717" s="96"/>
      <c r="DI717" s="96"/>
      <c r="DJ717" s="96"/>
      <c r="DK717" s="96"/>
      <c r="DL717" s="96"/>
      <c r="DM717" s="96"/>
      <c r="DN717" s="96"/>
      <c r="DO717" s="96"/>
      <c r="DP717" s="96"/>
      <c r="DQ717" s="96"/>
      <c r="DR717" s="96"/>
      <c r="DS717" s="96"/>
      <c r="DT717" s="96"/>
      <c r="DU717" s="96"/>
      <c r="DV717" s="96"/>
      <c r="DW717" s="96"/>
      <c r="DX717" s="96"/>
      <c r="DY717" s="96"/>
      <c r="DZ717" s="96"/>
      <c r="EA717" s="96"/>
      <c r="EB717" s="96"/>
      <c r="EC717" s="96"/>
      <c r="ED717" s="96"/>
      <c r="EE717" s="96"/>
      <c r="EF717" s="96"/>
      <c r="EG717" s="96"/>
      <c r="EH717" s="96"/>
      <c r="EI717" s="96"/>
      <c r="EJ717" s="96"/>
      <c r="EK717" s="96"/>
      <c r="EL717" s="96"/>
      <c r="EM717" s="96"/>
      <c r="EN717" s="96"/>
      <c r="EO717" s="96"/>
      <c r="EP717" s="96"/>
      <c r="EQ717" s="96"/>
      <c r="ER717" s="96"/>
      <c r="ES717" s="96"/>
      <c r="ET717" s="96"/>
      <c r="EU717" s="96"/>
      <c r="EV717" s="96"/>
      <c r="EW717" s="96"/>
      <c r="EX717" s="96"/>
      <c r="EY717" s="96"/>
      <c r="EZ717" s="96"/>
      <c r="FA717" s="96"/>
      <c r="FB717" s="96"/>
      <c r="FC717" s="96"/>
      <c r="FD717" s="96"/>
      <c r="FE717" s="96"/>
      <c r="FF717" s="96"/>
      <c r="FG717" s="96"/>
      <c r="FH717" s="96"/>
      <c r="FI717" s="96"/>
      <c r="FJ717" s="96"/>
      <c r="FK717" s="96"/>
      <c r="FL717" s="96"/>
      <c r="FM717" s="96"/>
      <c r="FN717" s="96"/>
      <c r="FO717" s="96"/>
      <c r="FP717" s="96"/>
      <c r="FQ717" s="96"/>
      <c r="FR717" s="96"/>
      <c r="FS717" s="96"/>
      <c r="FT717" s="96"/>
      <c r="FU717" s="96"/>
      <c r="FV717" s="96"/>
      <c r="FW717" s="96"/>
      <c r="FX717" s="96"/>
      <c r="FY717" s="96"/>
      <c r="FZ717" s="96"/>
      <c r="GA717" s="96"/>
      <c r="GB717" s="96"/>
      <c r="GC717" s="96"/>
      <c r="GD717" s="96"/>
      <c r="GE717" s="96"/>
      <c r="GF717" s="96"/>
      <c r="GG717" s="96"/>
      <c r="GH717" s="96"/>
      <c r="GI717" s="96"/>
      <c r="GJ717" s="96"/>
      <c r="GK717" s="96"/>
      <c r="GL717" s="96"/>
      <c r="GM717" s="96"/>
      <c r="GN717" s="96"/>
      <c r="GO717" s="96"/>
    </row>
    <row r="718" spans="1:197" ht="11.25" hidden="1" customHeight="1">
      <c r="A718" s="339"/>
      <c r="B718" s="423"/>
      <c r="C718" s="382"/>
      <c r="D718" s="341"/>
      <c r="E718" s="414"/>
      <c r="F718" s="374"/>
      <c r="G718" s="419"/>
      <c r="H718" s="86"/>
      <c r="I718" s="209" t="s">
        <v>31</v>
      </c>
      <c r="J718" s="65"/>
      <c r="K718" s="65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361"/>
      <c r="X718" s="141"/>
      <c r="Y718" s="96"/>
      <c r="Z718" s="96"/>
      <c r="AA718" s="96"/>
      <c r="AB718" s="96"/>
      <c r="AC718" s="96"/>
      <c r="AD718" s="96"/>
      <c r="AE718" s="96"/>
      <c r="AF718" s="96"/>
      <c r="AG718" s="96"/>
      <c r="AH718" s="96"/>
      <c r="AI718" s="96"/>
      <c r="AJ718" s="96"/>
      <c r="AK718" s="96"/>
      <c r="AL718" s="96"/>
      <c r="AM718" s="96"/>
      <c r="AN718" s="96"/>
      <c r="AO718" s="96"/>
      <c r="AP718" s="96"/>
      <c r="AQ718" s="96"/>
      <c r="AR718" s="96"/>
      <c r="AS718" s="96"/>
      <c r="AT718" s="96"/>
      <c r="AU718" s="96"/>
      <c r="AV718" s="96"/>
      <c r="AW718" s="96"/>
      <c r="AX718" s="96"/>
      <c r="AY718" s="96"/>
      <c r="AZ718" s="96"/>
      <c r="BA718" s="96"/>
      <c r="BB718" s="96"/>
      <c r="BC718" s="96"/>
      <c r="BD718" s="96"/>
      <c r="BE718" s="96"/>
      <c r="BF718" s="96"/>
      <c r="BG718" s="96"/>
      <c r="BH718" s="96"/>
      <c r="BI718" s="96"/>
      <c r="BJ718" s="96"/>
      <c r="BK718" s="96"/>
      <c r="BL718" s="96"/>
      <c r="BM718" s="96"/>
      <c r="BN718" s="96"/>
      <c r="BO718" s="96"/>
      <c r="BP718" s="96"/>
      <c r="BQ718" s="96"/>
      <c r="BR718" s="96"/>
      <c r="BS718" s="96"/>
      <c r="BT718" s="96"/>
      <c r="BU718" s="96"/>
      <c r="BV718" s="96"/>
      <c r="BW718" s="96"/>
      <c r="BX718" s="96"/>
      <c r="BY718" s="96"/>
      <c r="BZ718" s="96"/>
      <c r="CA718" s="96"/>
      <c r="CB718" s="96"/>
      <c r="CC718" s="96"/>
      <c r="CD718" s="96"/>
      <c r="CE718" s="96"/>
      <c r="CF718" s="96"/>
      <c r="CG718" s="96"/>
      <c r="CH718" s="96"/>
      <c r="CI718" s="96"/>
      <c r="CJ718" s="96"/>
      <c r="CK718" s="96"/>
      <c r="CL718" s="96"/>
      <c r="CM718" s="96"/>
      <c r="CN718" s="96"/>
      <c r="CO718" s="96"/>
      <c r="CP718" s="96"/>
      <c r="CQ718" s="96"/>
      <c r="CR718" s="96"/>
      <c r="CS718" s="96"/>
      <c r="CT718" s="96"/>
      <c r="CU718" s="96"/>
      <c r="CV718" s="96"/>
      <c r="CW718" s="96"/>
      <c r="CX718" s="96"/>
      <c r="CY718" s="96"/>
      <c r="CZ718" s="96"/>
      <c r="DA718" s="96"/>
      <c r="DB718" s="96"/>
      <c r="DC718" s="96"/>
      <c r="DD718" s="96"/>
      <c r="DE718" s="96"/>
      <c r="DF718" s="96"/>
      <c r="DG718" s="96"/>
      <c r="DH718" s="96"/>
      <c r="DI718" s="96"/>
      <c r="DJ718" s="96"/>
      <c r="DK718" s="96"/>
      <c r="DL718" s="96"/>
      <c r="DM718" s="96"/>
      <c r="DN718" s="96"/>
      <c r="DO718" s="96"/>
      <c r="DP718" s="96"/>
      <c r="DQ718" s="96"/>
      <c r="DR718" s="96"/>
      <c r="DS718" s="96"/>
      <c r="DT718" s="96"/>
      <c r="DU718" s="96"/>
      <c r="DV718" s="96"/>
      <c r="DW718" s="96"/>
      <c r="DX718" s="96"/>
      <c r="DY718" s="96"/>
      <c r="DZ718" s="96"/>
      <c r="EA718" s="96"/>
      <c r="EB718" s="96"/>
      <c r="EC718" s="96"/>
      <c r="ED718" s="96"/>
      <c r="EE718" s="96"/>
      <c r="EF718" s="96"/>
      <c r="EG718" s="96"/>
      <c r="EH718" s="96"/>
      <c r="EI718" s="96"/>
      <c r="EJ718" s="96"/>
      <c r="EK718" s="96"/>
      <c r="EL718" s="96"/>
      <c r="EM718" s="96"/>
      <c r="EN718" s="96"/>
      <c r="EO718" s="96"/>
      <c r="EP718" s="96"/>
      <c r="EQ718" s="96"/>
      <c r="ER718" s="96"/>
      <c r="ES718" s="96"/>
      <c r="ET718" s="96"/>
      <c r="EU718" s="96"/>
      <c r="EV718" s="96"/>
      <c r="EW718" s="96"/>
      <c r="EX718" s="96"/>
      <c r="EY718" s="96"/>
      <c r="EZ718" s="96"/>
      <c r="FA718" s="96"/>
      <c r="FB718" s="96"/>
      <c r="FC718" s="96"/>
      <c r="FD718" s="96"/>
      <c r="FE718" s="96"/>
      <c r="FF718" s="96"/>
      <c r="FG718" s="96"/>
      <c r="FH718" s="96"/>
      <c r="FI718" s="96"/>
      <c r="FJ718" s="96"/>
      <c r="FK718" s="96"/>
      <c r="FL718" s="96"/>
      <c r="FM718" s="96"/>
      <c r="FN718" s="96"/>
      <c r="FO718" s="96"/>
      <c r="FP718" s="96"/>
      <c r="FQ718" s="96"/>
      <c r="FR718" s="96"/>
      <c r="FS718" s="96"/>
      <c r="FT718" s="96"/>
      <c r="FU718" s="96"/>
      <c r="FV718" s="96"/>
      <c r="FW718" s="96"/>
      <c r="FX718" s="96"/>
      <c r="FY718" s="96"/>
      <c r="FZ718" s="96"/>
      <c r="GA718" s="96"/>
      <c r="GB718" s="96"/>
      <c r="GC718" s="96"/>
      <c r="GD718" s="96"/>
      <c r="GE718" s="96"/>
      <c r="GF718" s="96"/>
      <c r="GG718" s="96"/>
      <c r="GH718" s="96"/>
      <c r="GI718" s="96"/>
      <c r="GJ718" s="96"/>
      <c r="GK718" s="96"/>
      <c r="GL718" s="96"/>
      <c r="GM718" s="96"/>
      <c r="GN718" s="96"/>
      <c r="GO718" s="96"/>
    </row>
    <row r="719" spans="1:197" ht="11.25" hidden="1" customHeight="1">
      <c r="A719" s="339"/>
      <c r="B719" s="423"/>
      <c r="C719" s="382"/>
      <c r="D719" s="341"/>
      <c r="E719" s="414"/>
      <c r="F719" s="374"/>
      <c r="G719" s="419"/>
      <c r="H719" s="86"/>
      <c r="I719" s="209" t="s">
        <v>30</v>
      </c>
      <c r="J719" s="65"/>
      <c r="K719" s="65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361"/>
      <c r="X719" s="141"/>
      <c r="Y719" s="96"/>
      <c r="Z719" s="96"/>
      <c r="AA719" s="96"/>
      <c r="AB719" s="96"/>
      <c r="AC719" s="96"/>
      <c r="AD719" s="96"/>
      <c r="AE719" s="96"/>
      <c r="AF719" s="96"/>
      <c r="AG719" s="96"/>
      <c r="AH719" s="96"/>
      <c r="AI719" s="96"/>
      <c r="AJ719" s="96"/>
      <c r="AK719" s="96"/>
      <c r="AL719" s="96"/>
      <c r="AM719" s="96"/>
      <c r="AN719" s="96"/>
      <c r="AO719" s="96"/>
      <c r="AP719" s="96"/>
      <c r="AQ719" s="96"/>
      <c r="AR719" s="96"/>
      <c r="AS719" s="96"/>
      <c r="AT719" s="96"/>
      <c r="AU719" s="96"/>
      <c r="AV719" s="96"/>
      <c r="AW719" s="96"/>
      <c r="AX719" s="96"/>
      <c r="AY719" s="96"/>
      <c r="AZ719" s="96"/>
      <c r="BA719" s="96"/>
      <c r="BB719" s="96"/>
      <c r="BC719" s="96"/>
      <c r="BD719" s="96"/>
      <c r="BE719" s="96"/>
      <c r="BF719" s="96"/>
      <c r="BG719" s="96"/>
      <c r="BH719" s="96"/>
      <c r="BI719" s="96"/>
      <c r="BJ719" s="96"/>
      <c r="BK719" s="96"/>
      <c r="BL719" s="96"/>
      <c r="BM719" s="96"/>
      <c r="BN719" s="96"/>
      <c r="BO719" s="96"/>
      <c r="BP719" s="96"/>
      <c r="BQ719" s="96"/>
      <c r="BR719" s="96"/>
      <c r="BS719" s="96"/>
      <c r="BT719" s="96"/>
      <c r="BU719" s="96"/>
      <c r="BV719" s="96"/>
      <c r="BW719" s="96"/>
      <c r="BX719" s="96"/>
      <c r="BY719" s="96"/>
      <c r="BZ719" s="96"/>
      <c r="CA719" s="96"/>
      <c r="CB719" s="96"/>
      <c r="CC719" s="96"/>
      <c r="CD719" s="96"/>
      <c r="CE719" s="96"/>
      <c r="CF719" s="96"/>
      <c r="CG719" s="96"/>
      <c r="CH719" s="96"/>
      <c r="CI719" s="96"/>
      <c r="CJ719" s="96"/>
      <c r="CK719" s="96"/>
      <c r="CL719" s="96"/>
      <c r="CM719" s="96"/>
      <c r="CN719" s="96"/>
      <c r="CO719" s="96"/>
      <c r="CP719" s="96"/>
      <c r="CQ719" s="96"/>
      <c r="CR719" s="96"/>
      <c r="CS719" s="96"/>
      <c r="CT719" s="96"/>
      <c r="CU719" s="96"/>
      <c r="CV719" s="96"/>
      <c r="CW719" s="96"/>
      <c r="CX719" s="96"/>
      <c r="CY719" s="96"/>
      <c r="CZ719" s="96"/>
      <c r="DA719" s="96"/>
      <c r="DB719" s="96"/>
      <c r="DC719" s="96"/>
      <c r="DD719" s="96"/>
      <c r="DE719" s="96"/>
      <c r="DF719" s="96"/>
      <c r="DG719" s="96"/>
      <c r="DH719" s="96"/>
      <c r="DI719" s="96"/>
      <c r="DJ719" s="96"/>
      <c r="DK719" s="96"/>
      <c r="DL719" s="96"/>
      <c r="DM719" s="96"/>
      <c r="DN719" s="96"/>
      <c r="DO719" s="96"/>
      <c r="DP719" s="96"/>
      <c r="DQ719" s="96"/>
      <c r="DR719" s="96"/>
      <c r="DS719" s="96"/>
      <c r="DT719" s="96"/>
      <c r="DU719" s="96"/>
      <c r="DV719" s="96"/>
      <c r="DW719" s="96"/>
      <c r="DX719" s="96"/>
      <c r="DY719" s="96"/>
      <c r="DZ719" s="96"/>
      <c r="EA719" s="96"/>
      <c r="EB719" s="96"/>
      <c r="EC719" s="96"/>
      <c r="ED719" s="96"/>
      <c r="EE719" s="96"/>
      <c r="EF719" s="96"/>
      <c r="EG719" s="96"/>
      <c r="EH719" s="96"/>
      <c r="EI719" s="96"/>
      <c r="EJ719" s="96"/>
      <c r="EK719" s="96"/>
      <c r="EL719" s="96"/>
      <c r="EM719" s="96"/>
      <c r="EN719" s="96"/>
      <c r="EO719" s="96"/>
      <c r="EP719" s="96"/>
      <c r="EQ719" s="96"/>
      <c r="ER719" s="96"/>
      <c r="ES719" s="96"/>
      <c r="ET719" s="96"/>
      <c r="EU719" s="96"/>
      <c r="EV719" s="96"/>
      <c r="EW719" s="96"/>
      <c r="EX719" s="96"/>
      <c r="EY719" s="96"/>
      <c r="EZ719" s="96"/>
      <c r="FA719" s="96"/>
      <c r="FB719" s="96"/>
      <c r="FC719" s="96"/>
      <c r="FD719" s="96"/>
      <c r="FE719" s="96"/>
      <c r="FF719" s="96"/>
      <c r="FG719" s="96"/>
      <c r="FH719" s="96"/>
      <c r="FI719" s="96"/>
      <c r="FJ719" s="96"/>
      <c r="FK719" s="96"/>
      <c r="FL719" s="96"/>
      <c r="FM719" s="96"/>
      <c r="FN719" s="96"/>
      <c r="FO719" s="96"/>
      <c r="FP719" s="96"/>
      <c r="FQ719" s="96"/>
      <c r="FR719" s="96"/>
      <c r="FS719" s="96"/>
      <c r="FT719" s="96"/>
      <c r="FU719" s="96"/>
      <c r="FV719" s="96"/>
      <c r="FW719" s="96"/>
      <c r="FX719" s="96"/>
      <c r="FY719" s="96"/>
      <c r="FZ719" s="96"/>
      <c r="GA719" s="96"/>
      <c r="GB719" s="96"/>
      <c r="GC719" s="96"/>
      <c r="GD719" s="96"/>
      <c r="GE719" s="96"/>
      <c r="GF719" s="96"/>
      <c r="GG719" s="96"/>
      <c r="GH719" s="96"/>
      <c r="GI719" s="96"/>
      <c r="GJ719" s="96"/>
      <c r="GK719" s="96"/>
      <c r="GL719" s="96"/>
      <c r="GM719" s="96"/>
      <c r="GN719" s="96"/>
      <c r="GO719" s="96"/>
    </row>
    <row r="720" spans="1:197" ht="11.25" hidden="1" customHeight="1">
      <c r="A720" s="339"/>
      <c r="B720" s="423"/>
      <c r="C720" s="382"/>
      <c r="D720" s="341"/>
      <c r="E720" s="414"/>
      <c r="F720" s="374"/>
      <c r="G720" s="419"/>
      <c r="H720" s="86">
        <v>6050</v>
      </c>
      <c r="I720" s="60" t="s">
        <v>70</v>
      </c>
      <c r="J720" s="65"/>
      <c r="K720" s="65"/>
      <c r="L720" s="84"/>
      <c r="M720" s="84">
        <v>0</v>
      </c>
      <c r="N720" s="62"/>
      <c r="O720" s="62"/>
      <c r="P720" s="62"/>
      <c r="Q720" s="62"/>
      <c r="R720" s="62"/>
      <c r="S720" s="62"/>
      <c r="T720" s="62"/>
      <c r="U720" s="62"/>
      <c r="V720" s="62"/>
      <c r="W720" s="361"/>
      <c r="X720" s="141"/>
      <c r="Y720" s="96"/>
      <c r="Z720" s="96"/>
      <c r="AA720" s="96"/>
      <c r="AB720" s="96"/>
      <c r="AC720" s="96"/>
      <c r="AD720" s="96"/>
      <c r="AE720" s="96"/>
      <c r="AF720" s="96"/>
      <c r="AG720" s="96"/>
      <c r="AH720" s="96"/>
      <c r="AI720" s="96"/>
      <c r="AJ720" s="96"/>
      <c r="AK720" s="96"/>
      <c r="AL720" s="96"/>
      <c r="AM720" s="96"/>
      <c r="AN720" s="96"/>
      <c r="AO720" s="96"/>
      <c r="AP720" s="96"/>
      <c r="AQ720" s="96"/>
      <c r="AR720" s="96"/>
      <c r="AS720" s="96"/>
      <c r="AT720" s="96"/>
      <c r="AU720" s="96"/>
      <c r="AV720" s="96"/>
      <c r="AW720" s="96"/>
      <c r="AX720" s="96"/>
      <c r="AY720" s="96"/>
      <c r="AZ720" s="96"/>
      <c r="BA720" s="96"/>
      <c r="BB720" s="96"/>
      <c r="BC720" s="96"/>
      <c r="BD720" s="96"/>
      <c r="BE720" s="96"/>
      <c r="BF720" s="96"/>
      <c r="BG720" s="96"/>
      <c r="BH720" s="96"/>
      <c r="BI720" s="96"/>
      <c r="BJ720" s="96"/>
      <c r="BK720" s="96"/>
      <c r="BL720" s="96"/>
      <c r="BM720" s="96"/>
      <c r="BN720" s="96"/>
      <c r="BO720" s="96"/>
      <c r="BP720" s="96"/>
      <c r="BQ720" s="96"/>
      <c r="BR720" s="96"/>
      <c r="BS720" s="96"/>
      <c r="BT720" s="96"/>
      <c r="BU720" s="96"/>
      <c r="BV720" s="96"/>
      <c r="BW720" s="96"/>
      <c r="BX720" s="96"/>
      <c r="BY720" s="96"/>
      <c r="BZ720" s="96"/>
      <c r="CA720" s="96"/>
      <c r="CB720" s="96"/>
      <c r="CC720" s="96"/>
      <c r="CD720" s="96"/>
      <c r="CE720" s="96"/>
      <c r="CF720" s="96"/>
      <c r="CG720" s="96"/>
      <c r="CH720" s="96"/>
      <c r="CI720" s="96"/>
      <c r="CJ720" s="96"/>
      <c r="CK720" s="96"/>
      <c r="CL720" s="96"/>
      <c r="CM720" s="96"/>
      <c r="CN720" s="96"/>
      <c r="CO720" s="96"/>
      <c r="CP720" s="96"/>
      <c r="CQ720" s="96"/>
      <c r="CR720" s="96"/>
      <c r="CS720" s="96"/>
      <c r="CT720" s="96"/>
      <c r="CU720" s="96"/>
      <c r="CV720" s="96"/>
      <c r="CW720" s="96"/>
      <c r="CX720" s="96"/>
      <c r="CY720" s="96"/>
      <c r="CZ720" s="96"/>
      <c r="DA720" s="96"/>
      <c r="DB720" s="96"/>
      <c r="DC720" s="96"/>
      <c r="DD720" s="96"/>
      <c r="DE720" s="96"/>
      <c r="DF720" s="96"/>
      <c r="DG720" s="96"/>
      <c r="DH720" s="96"/>
      <c r="DI720" s="96"/>
      <c r="DJ720" s="96"/>
      <c r="DK720" s="96"/>
      <c r="DL720" s="96"/>
      <c r="DM720" s="96"/>
      <c r="DN720" s="96"/>
      <c r="DO720" s="96"/>
      <c r="DP720" s="96"/>
      <c r="DQ720" s="96"/>
      <c r="DR720" s="96"/>
      <c r="DS720" s="96"/>
      <c r="DT720" s="96"/>
      <c r="DU720" s="96"/>
      <c r="DV720" s="96"/>
      <c r="DW720" s="96"/>
      <c r="DX720" s="96"/>
      <c r="DY720" s="96"/>
      <c r="DZ720" s="96"/>
      <c r="EA720" s="96"/>
      <c r="EB720" s="96"/>
      <c r="EC720" s="96"/>
      <c r="ED720" s="96"/>
      <c r="EE720" s="96"/>
      <c r="EF720" s="96"/>
      <c r="EG720" s="96"/>
      <c r="EH720" s="96"/>
      <c r="EI720" s="96"/>
      <c r="EJ720" s="96"/>
      <c r="EK720" s="96"/>
      <c r="EL720" s="96"/>
      <c r="EM720" s="96"/>
      <c r="EN720" s="96"/>
      <c r="EO720" s="96"/>
      <c r="EP720" s="96"/>
      <c r="EQ720" s="96"/>
      <c r="ER720" s="96"/>
      <c r="ES720" s="96"/>
      <c r="ET720" s="96"/>
      <c r="EU720" s="96"/>
      <c r="EV720" s="96"/>
      <c r="EW720" s="96"/>
      <c r="EX720" s="96"/>
      <c r="EY720" s="96"/>
      <c r="EZ720" s="96"/>
      <c r="FA720" s="96"/>
      <c r="FB720" s="96"/>
      <c r="FC720" s="96"/>
      <c r="FD720" s="96"/>
      <c r="FE720" s="96"/>
      <c r="FF720" s="96"/>
      <c r="FG720" s="96"/>
      <c r="FH720" s="96"/>
      <c r="FI720" s="96"/>
      <c r="FJ720" s="96"/>
      <c r="FK720" s="96"/>
      <c r="FL720" s="96"/>
      <c r="FM720" s="96"/>
      <c r="FN720" s="96"/>
      <c r="FO720" s="96"/>
      <c r="FP720" s="96"/>
      <c r="FQ720" s="96"/>
      <c r="FR720" s="96"/>
      <c r="FS720" s="96"/>
      <c r="FT720" s="96"/>
      <c r="FU720" s="96"/>
      <c r="FV720" s="96"/>
      <c r="FW720" s="96"/>
      <c r="FX720" s="96"/>
      <c r="FY720" s="96"/>
      <c r="FZ720" s="96"/>
      <c r="GA720" s="96"/>
      <c r="GB720" s="96"/>
      <c r="GC720" s="96"/>
      <c r="GD720" s="96"/>
      <c r="GE720" s="96"/>
      <c r="GF720" s="96"/>
      <c r="GG720" s="96"/>
      <c r="GH720" s="96"/>
      <c r="GI720" s="96"/>
      <c r="GJ720" s="96"/>
      <c r="GK720" s="96"/>
      <c r="GL720" s="96"/>
      <c r="GM720" s="96"/>
      <c r="GN720" s="96"/>
      <c r="GO720" s="96"/>
    </row>
    <row r="721" spans="1:197" ht="12" hidden="1" customHeight="1">
      <c r="A721" s="339"/>
      <c r="B721" s="423"/>
      <c r="C721" s="382"/>
      <c r="D721" s="341"/>
      <c r="E721" s="414"/>
      <c r="F721" s="374"/>
      <c r="G721" s="419"/>
      <c r="H721" s="86"/>
      <c r="I721" s="64" t="s">
        <v>26</v>
      </c>
      <c r="J721" s="65"/>
      <c r="K721" s="65"/>
      <c r="L721" s="65">
        <f>SUM(L717:L720)</f>
        <v>0</v>
      </c>
      <c r="M721" s="65">
        <f t="shared" ref="M721" si="190">SUM(M717:M720)</f>
        <v>0</v>
      </c>
      <c r="N721" s="65">
        <f t="shared" ref="N721" si="191">SUM(N717:N720)</f>
        <v>0</v>
      </c>
      <c r="O721" s="65">
        <f t="shared" ref="O721" si="192">SUM(O717:O720)</f>
        <v>0</v>
      </c>
      <c r="P721" s="65">
        <f t="shared" ref="P721" si="193">SUM(P717:P720)</f>
        <v>0</v>
      </c>
      <c r="Q721" s="65">
        <f t="shared" ref="Q721" si="194">SUM(Q717:Q720)</f>
        <v>0</v>
      </c>
      <c r="R721" s="65">
        <f t="shared" ref="R721" si="195">SUM(R717:R720)</f>
        <v>0</v>
      </c>
      <c r="S721" s="65">
        <f t="shared" ref="S721" si="196">SUM(S717:S720)</f>
        <v>0</v>
      </c>
      <c r="T721" s="65">
        <f t="shared" ref="T721" si="197">SUM(T717:T720)</f>
        <v>0</v>
      </c>
      <c r="U721" s="65">
        <f t="shared" ref="U721" si="198">SUM(U717:U720)</f>
        <v>0</v>
      </c>
      <c r="V721" s="65">
        <f t="shared" ref="V721" si="199">SUM(V717:V720)</f>
        <v>0</v>
      </c>
      <c r="W721" s="361"/>
      <c r="X721" s="141"/>
      <c r="Y721" s="96"/>
      <c r="Z721" s="96"/>
      <c r="AA721" s="96"/>
      <c r="AB721" s="96"/>
      <c r="AC721" s="96"/>
      <c r="AD721" s="96"/>
      <c r="AE721" s="96"/>
      <c r="AF721" s="96"/>
      <c r="AG721" s="96"/>
      <c r="AH721" s="96"/>
      <c r="AI721" s="96"/>
      <c r="AJ721" s="96"/>
      <c r="AK721" s="96"/>
      <c r="AL721" s="96"/>
      <c r="AM721" s="96"/>
      <c r="AN721" s="96"/>
      <c r="AO721" s="96"/>
      <c r="AP721" s="96"/>
      <c r="AQ721" s="96"/>
      <c r="AR721" s="96"/>
      <c r="AS721" s="96"/>
      <c r="AT721" s="96"/>
      <c r="AU721" s="96"/>
      <c r="AV721" s="96"/>
      <c r="AW721" s="96"/>
      <c r="AX721" s="96"/>
      <c r="AY721" s="96"/>
      <c r="AZ721" s="96"/>
      <c r="BA721" s="96"/>
      <c r="BB721" s="96"/>
      <c r="BC721" s="96"/>
      <c r="BD721" s="96"/>
      <c r="BE721" s="96"/>
      <c r="BF721" s="96"/>
      <c r="BG721" s="96"/>
      <c r="BH721" s="96"/>
      <c r="BI721" s="96"/>
      <c r="BJ721" s="96"/>
      <c r="BK721" s="96"/>
      <c r="BL721" s="96"/>
      <c r="BM721" s="96"/>
      <c r="BN721" s="96"/>
      <c r="BO721" s="96"/>
      <c r="BP721" s="96"/>
      <c r="BQ721" s="96"/>
      <c r="BR721" s="96"/>
      <c r="BS721" s="96"/>
      <c r="BT721" s="96"/>
      <c r="BU721" s="96"/>
      <c r="BV721" s="96"/>
      <c r="BW721" s="96"/>
      <c r="BX721" s="96"/>
      <c r="BY721" s="96"/>
      <c r="BZ721" s="96"/>
      <c r="CA721" s="96"/>
      <c r="CB721" s="96"/>
      <c r="CC721" s="96"/>
      <c r="CD721" s="96"/>
      <c r="CE721" s="96"/>
      <c r="CF721" s="96"/>
      <c r="CG721" s="96"/>
      <c r="CH721" s="96"/>
      <c r="CI721" s="96"/>
      <c r="CJ721" s="96"/>
      <c r="CK721" s="96"/>
      <c r="CL721" s="96"/>
      <c r="CM721" s="96"/>
      <c r="CN721" s="96"/>
      <c r="CO721" s="96"/>
      <c r="CP721" s="96"/>
      <c r="CQ721" s="96"/>
      <c r="CR721" s="96"/>
      <c r="CS721" s="96"/>
      <c r="CT721" s="96"/>
      <c r="CU721" s="96"/>
      <c r="CV721" s="96"/>
      <c r="CW721" s="96"/>
      <c r="CX721" s="96"/>
      <c r="CY721" s="96"/>
      <c r="CZ721" s="96"/>
      <c r="DA721" s="96"/>
      <c r="DB721" s="96"/>
      <c r="DC721" s="96"/>
      <c r="DD721" s="96"/>
      <c r="DE721" s="96"/>
      <c r="DF721" s="96"/>
      <c r="DG721" s="96"/>
      <c r="DH721" s="96"/>
      <c r="DI721" s="96"/>
      <c r="DJ721" s="96"/>
      <c r="DK721" s="96"/>
      <c r="DL721" s="96"/>
      <c r="DM721" s="96"/>
      <c r="DN721" s="96"/>
      <c r="DO721" s="96"/>
      <c r="DP721" s="96"/>
      <c r="DQ721" s="96"/>
      <c r="DR721" s="96"/>
      <c r="DS721" s="96"/>
      <c r="DT721" s="96"/>
      <c r="DU721" s="96"/>
      <c r="DV721" s="96"/>
      <c r="DW721" s="96"/>
      <c r="DX721" s="96"/>
      <c r="DY721" s="96"/>
      <c r="DZ721" s="96"/>
      <c r="EA721" s="96"/>
      <c r="EB721" s="96"/>
      <c r="EC721" s="96"/>
      <c r="ED721" s="96"/>
      <c r="EE721" s="96"/>
      <c r="EF721" s="96"/>
      <c r="EG721" s="96"/>
      <c r="EH721" s="96"/>
      <c r="EI721" s="96"/>
      <c r="EJ721" s="96"/>
      <c r="EK721" s="96"/>
      <c r="EL721" s="96"/>
      <c r="EM721" s="96"/>
      <c r="EN721" s="96"/>
      <c r="EO721" s="96"/>
      <c r="EP721" s="96"/>
      <c r="EQ721" s="96"/>
      <c r="ER721" s="96"/>
      <c r="ES721" s="96"/>
      <c r="ET721" s="96"/>
      <c r="EU721" s="96"/>
      <c r="EV721" s="96"/>
      <c r="EW721" s="96"/>
      <c r="EX721" s="96"/>
      <c r="EY721" s="96"/>
      <c r="EZ721" s="96"/>
      <c r="FA721" s="96"/>
      <c r="FB721" s="96"/>
      <c r="FC721" s="96"/>
      <c r="FD721" s="96"/>
      <c r="FE721" s="96"/>
      <c r="FF721" s="96"/>
      <c r="FG721" s="96"/>
      <c r="FH721" s="96"/>
      <c r="FI721" s="96"/>
      <c r="FJ721" s="96"/>
      <c r="FK721" s="96"/>
      <c r="FL721" s="96"/>
      <c r="FM721" s="96"/>
      <c r="FN721" s="96"/>
      <c r="FO721" s="96"/>
      <c r="FP721" s="96"/>
      <c r="FQ721" s="96"/>
      <c r="FR721" s="96"/>
      <c r="FS721" s="96"/>
      <c r="FT721" s="96"/>
      <c r="FU721" s="96"/>
      <c r="FV721" s="96"/>
      <c r="FW721" s="96"/>
      <c r="FX721" s="96"/>
      <c r="FY721" s="96"/>
      <c r="FZ721" s="96"/>
      <c r="GA721" s="96"/>
      <c r="GB721" s="96"/>
      <c r="GC721" s="96"/>
      <c r="GD721" s="96"/>
      <c r="GE721" s="96"/>
      <c r="GF721" s="96"/>
      <c r="GG721" s="96"/>
      <c r="GH721" s="96"/>
      <c r="GI721" s="96"/>
      <c r="GJ721" s="96"/>
      <c r="GK721" s="96"/>
      <c r="GL721" s="96"/>
      <c r="GM721" s="96"/>
      <c r="GN721" s="96"/>
      <c r="GO721" s="96"/>
    </row>
    <row r="722" spans="1:197" ht="13.5" hidden="1" customHeight="1">
      <c r="A722" s="339">
        <v>80</v>
      </c>
      <c r="B722" s="423" t="s">
        <v>223</v>
      </c>
      <c r="C722" s="382">
        <v>2024</v>
      </c>
      <c r="D722" s="341">
        <v>2025</v>
      </c>
      <c r="E722" s="414" t="s">
        <v>27</v>
      </c>
      <c r="F722" s="374">
        <f>W722</f>
        <v>0</v>
      </c>
      <c r="G722" s="419">
        <v>90095</v>
      </c>
      <c r="H722" s="89">
        <v>6050</v>
      </c>
      <c r="I722" s="209" t="s">
        <v>28</v>
      </c>
      <c r="J722" s="65"/>
      <c r="K722" s="65"/>
      <c r="L722" s="84"/>
      <c r="M722" s="295">
        <v>0</v>
      </c>
      <c r="N722" s="62"/>
      <c r="O722" s="62"/>
      <c r="P722" s="62"/>
      <c r="Q722" s="62"/>
      <c r="R722" s="62"/>
      <c r="S722" s="62"/>
      <c r="T722" s="62"/>
      <c r="U722" s="62"/>
      <c r="V722" s="62"/>
      <c r="W722" s="361">
        <f>SUM(L726:O726)</f>
        <v>0</v>
      </c>
      <c r="X722" s="141"/>
      <c r="Y722" s="96"/>
      <c r="Z722" s="96"/>
      <c r="AA722" s="96"/>
      <c r="AB722" s="96"/>
      <c r="AC722" s="96"/>
      <c r="AD722" s="96"/>
      <c r="AE722" s="96"/>
      <c r="AF722" s="96"/>
      <c r="AG722" s="96"/>
      <c r="AH722" s="96"/>
      <c r="AI722" s="96"/>
      <c r="AJ722" s="96"/>
      <c r="AK722" s="96"/>
      <c r="AL722" s="96"/>
      <c r="AM722" s="96"/>
      <c r="AN722" s="96"/>
      <c r="AO722" s="96"/>
      <c r="AP722" s="96"/>
      <c r="AQ722" s="96"/>
      <c r="AR722" s="96"/>
      <c r="AS722" s="96"/>
      <c r="AT722" s="96"/>
      <c r="AU722" s="96"/>
      <c r="AV722" s="96"/>
      <c r="AW722" s="96"/>
      <c r="AX722" s="96"/>
      <c r="AY722" s="96"/>
      <c r="AZ722" s="96"/>
      <c r="BA722" s="96"/>
      <c r="BB722" s="96"/>
      <c r="BC722" s="96"/>
      <c r="BD722" s="96"/>
      <c r="BE722" s="96"/>
      <c r="BF722" s="96"/>
      <c r="BG722" s="96"/>
      <c r="BH722" s="96"/>
      <c r="BI722" s="96"/>
      <c r="BJ722" s="96"/>
      <c r="BK722" s="96"/>
      <c r="BL722" s="96"/>
      <c r="BM722" s="96"/>
      <c r="BN722" s="96"/>
      <c r="BO722" s="96"/>
      <c r="BP722" s="96"/>
      <c r="BQ722" s="96"/>
      <c r="BR722" s="96"/>
      <c r="BS722" s="96"/>
      <c r="BT722" s="96"/>
      <c r="BU722" s="96"/>
      <c r="BV722" s="96"/>
      <c r="BW722" s="96"/>
      <c r="BX722" s="96"/>
      <c r="BY722" s="96"/>
      <c r="BZ722" s="96"/>
      <c r="CA722" s="96"/>
      <c r="CB722" s="96"/>
      <c r="CC722" s="96"/>
      <c r="CD722" s="96"/>
      <c r="CE722" s="96"/>
      <c r="CF722" s="96"/>
      <c r="CG722" s="96"/>
      <c r="CH722" s="96"/>
      <c r="CI722" s="96"/>
      <c r="CJ722" s="96"/>
      <c r="CK722" s="96"/>
      <c r="CL722" s="96"/>
      <c r="CM722" s="96"/>
      <c r="CN722" s="96"/>
      <c r="CO722" s="96"/>
      <c r="CP722" s="96"/>
      <c r="CQ722" s="96"/>
      <c r="CR722" s="96"/>
      <c r="CS722" s="96"/>
      <c r="CT722" s="96"/>
      <c r="CU722" s="96"/>
      <c r="CV722" s="96"/>
      <c r="CW722" s="96"/>
      <c r="CX722" s="96"/>
      <c r="CY722" s="96"/>
      <c r="CZ722" s="96"/>
      <c r="DA722" s="96"/>
      <c r="DB722" s="96"/>
      <c r="DC722" s="96"/>
      <c r="DD722" s="96"/>
      <c r="DE722" s="96"/>
      <c r="DF722" s="96"/>
      <c r="DG722" s="96"/>
      <c r="DH722" s="96"/>
      <c r="DI722" s="96"/>
      <c r="DJ722" s="96"/>
      <c r="DK722" s="96"/>
      <c r="DL722" s="96"/>
      <c r="DM722" s="96"/>
      <c r="DN722" s="96"/>
      <c r="DO722" s="96"/>
      <c r="DP722" s="96"/>
      <c r="DQ722" s="96"/>
      <c r="DR722" s="96"/>
      <c r="DS722" s="96"/>
      <c r="DT722" s="96"/>
      <c r="DU722" s="96"/>
      <c r="DV722" s="96"/>
      <c r="DW722" s="96"/>
      <c r="DX722" s="96"/>
      <c r="DY722" s="96"/>
      <c r="DZ722" s="96"/>
      <c r="EA722" s="96"/>
      <c r="EB722" s="96"/>
      <c r="EC722" s="96"/>
      <c r="ED722" s="96"/>
      <c r="EE722" s="96"/>
      <c r="EF722" s="96"/>
      <c r="EG722" s="96"/>
      <c r="EH722" s="96"/>
      <c r="EI722" s="96"/>
      <c r="EJ722" s="96"/>
      <c r="EK722" s="96"/>
      <c r="EL722" s="96"/>
      <c r="EM722" s="96"/>
      <c r="EN722" s="96"/>
      <c r="EO722" s="96"/>
      <c r="EP722" s="96"/>
      <c r="EQ722" s="96"/>
      <c r="ER722" s="96"/>
      <c r="ES722" s="96"/>
      <c r="ET722" s="96"/>
      <c r="EU722" s="96"/>
      <c r="EV722" s="96"/>
      <c r="EW722" s="96"/>
      <c r="EX722" s="96"/>
      <c r="EY722" s="96"/>
      <c r="EZ722" s="96"/>
      <c r="FA722" s="96"/>
      <c r="FB722" s="96"/>
      <c r="FC722" s="96"/>
      <c r="FD722" s="96"/>
      <c r="FE722" s="96"/>
      <c r="FF722" s="96"/>
      <c r="FG722" s="96"/>
      <c r="FH722" s="96"/>
      <c r="FI722" s="96"/>
      <c r="FJ722" s="96"/>
      <c r="FK722" s="96"/>
      <c r="FL722" s="96"/>
      <c r="FM722" s="96"/>
      <c r="FN722" s="96"/>
      <c r="FO722" s="96"/>
      <c r="FP722" s="96"/>
      <c r="FQ722" s="96"/>
      <c r="FR722" s="96"/>
      <c r="FS722" s="96"/>
      <c r="FT722" s="96"/>
      <c r="FU722" s="96"/>
      <c r="FV722" s="96"/>
      <c r="FW722" s="96"/>
      <c r="FX722" s="96"/>
      <c r="FY722" s="96"/>
      <c r="FZ722" s="96"/>
      <c r="GA722" s="96"/>
      <c r="GB722" s="96"/>
      <c r="GC722" s="96"/>
      <c r="GD722" s="96"/>
      <c r="GE722" s="96"/>
      <c r="GF722" s="96"/>
      <c r="GG722" s="96"/>
      <c r="GH722" s="96"/>
      <c r="GI722" s="96"/>
      <c r="GJ722" s="96"/>
      <c r="GK722" s="96"/>
      <c r="GL722" s="96"/>
      <c r="GM722" s="96"/>
      <c r="GN722" s="96"/>
      <c r="GO722" s="96"/>
    </row>
    <row r="723" spans="1:197" ht="13.5" hidden="1" customHeight="1">
      <c r="A723" s="339"/>
      <c r="B723" s="423"/>
      <c r="C723" s="382"/>
      <c r="D723" s="341"/>
      <c r="E723" s="414"/>
      <c r="F723" s="374"/>
      <c r="G723" s="419"/>
      <c r="H723" s="86"/>
      <c r="I723" s="209" t="s">
        <v>31</v>
      </c>
      <c r="J723" s="65"/>
      <c r="K723" s="65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361"/>
      <c r="X723" s="141"/>
      <c r="Y723" s="96"/>
      <c r="Z723" s="96"/>
      <c r="AA723" s="96"/>
      <c r="AB723" s="96"/>
      <c r="AC723" s="96"/>
      <c r="AD723" s="96"/>
      <c r="AE723" s="96"/>
      <c r="AF723" s="96"/>
      <c r="AG723" s="96"/>
      <c r="AH723" s="96"/>
      <c r="AI723" s="96"/>
      <c r="AJ723" s="96"/>
      <c r="AK723" s="96"/>
      <c r="AL723" s="96"/>
      <c r="AM723" s="96"/>
      <c r="AN723" s="96"/>
      <c r="AO723" s="96"/>
      <c r="AP723" s="96"/>
      <c r="AQ723" s="96"/>
      <c r="AR723" s="96"/>
      <c r="AS723" s="96"/>
      <c r="AT723" s="96"/>
      <c r="AU723" s="96"/>
      <c r="AV723" s="96"/>
      <c r="AW723" s="96"/>
      <c r="AX723" s="96"/>
      <c r="AY723" s="96"/>
      <c r="AZ723" s="96"/>
      <c r="BA723" s="96"/>
      <c r="BB723" s="96"/>
      <c r="BC723" s="96"/>
      <c r="BD723" s="96"/>
      <c r="BE723" s="96"/>
      <c r="BF723" s="96"/>
      <c r="BG723" s="96"/>
      <c r="BH723" s="96"/>
      <c r="BI723" s="96"/>
      <c r="BJ723" s="96"/>
      <c r="BK723" s="96"/>
      <c r="BL723" s="96"/>
      <c r="BM723" s="96"/>
      <c r="BN723" s="96"/>
      <c r="BO723" s="96"/>
      <c r="BP723" s="96"/>
      <c r="BQ723" s="96"/>
      <c r="BR723" s="96"/>
      <c r="BS723" s="96"/>
      <c r="BT723" s="96"/>
      <c r="BU723" s="96"/>
      <c r="BV723" s="96"/>
      <c r="BW723" s="96"/>
      <c r="BX723" s="96"/>
      <c r="BY723" s="96"/>
      <c r="BZ723" s="96"/>
      <c r="CA723" s="96"/>
      <c r="CB723" s="96"/>
      <c r="CC723" s="96"/>
      <c r="CD723" s="96"/>
      <c r="CE723" s="96"/>
      <c r="CF723" s="96"/>
      <c r="CG723" s="96"/>
      <c r="CH723" s="96"/>
      <c r="CI723" s="96"/>
      <c r="CJ723" s="96"/>
      <c r="CK723" s="96"/>
      <c r="CL723" s="96"/>
      <c r="CM723" s="96"/>
      <c r="CN723" s="96"/>
      <c r="CO723" s="96"/>
      <c r="CP723" s="96"/>
      <c r="CQ723" s="96"/>
      <c r="CR723" s="96"/>
      <c r="CS723" s="96"/>
      <c r="CT723" s="96"/>
      <c r="CU723" s="96"/>
      <c r="CV723" s="96"/>
      <c r="CW723" s="96"/>
      <c r="CX723" s="96"/>
      <c r="CY723" s="96"/>
      <c r="CZ723" s="96"/>
      <c r="DA723" s="96"/>
      <c r="DB723" s="96"/>
      <c r="DC723" s="96"/>
      <c r="DD723" s="96"/>
      <c r="DE723" s="96"/>
      <c r="DF723" s="96"/>
      <c r="DG723" s="96"/>
      <c r="DH723" s="96"/>
      <c r="DI723" s="96"/>
      <c r="DJ723" s="96"/>
      <c r="DK723" s="96"/>
      <c r="DL723" s="96"/>
      <c r="DM723" s="96"/>
      <c r="DN723" s="96"/>
      <c r="DO723" s="96"/>
      <c r="DP723" s="96"/>
      <c r="DQ723" s="96"/>
      <c r="DR723" s="96"/>
      <c r="DS723" s="96"/>
      <c r="DT723" s="96"/>
      <c r="DU723" s="96"/>
      <c r="DV723" s="96"/>
      <c r="DW723" s="96"/>
      <c r="DX723" s="96"/>
      <c r="DY723" s="96"/>
      <c r="DZ723" s="96"/>
      <c r="EA723" s="96"/>
      <c r="EB723" s="96"/>
      <c r="EC723" s="96"/>
      <c r="ED723" s="96"/>
      <c r="EE723" s="96"/>
      <c r="EF723" s="96"/>
      <c r="EG723" s="96"/>
      <c r="EH723" s="96"/>
      <c r="EI723" s="96"/>
      <c r="EJ723" s="96"/>
      <c r="EK723" s="96"/>
      <c r="EL723" s="96"/>
      <c r="EM723" s="96"/>
      <c r="EN723" s="96"/>
      <c r="EO723" s="96"/>
      <c r="EP723" s="96"/>
      <c r="EQ723" s="96"/>
      <c r="ER723" s="96"/>
      <c r="ES723" s="96"/>
      <c r="ET723" s="96"/>
      <c r="EU723" s="96"/>
      <c r="EV723" s="96"/>
      <c r="EW723" s="96"/>
      <c r="EX723" s="96"/>
      <c r="EY723" s="96"/>
      <c r="EZ723" s="96"/>
      <c r="FA723" s="96"/>
      <c r="FB723" s="96"/>
      <c r="FC723" s="96"/>
      <c r="FD723" s="96"/>
      <c r="FE723" s="96"/>
      <c r="FF723" s="96"/>
      <c r="FG723" s="96"/>
      <c r="FH723" s="96"/>
      <c r="FI723" s="96"/>
      <c r="FJ723" s="96"/>
      <c r="FK723" s="96"/>
      <c r="FL723" s="96"/>
      <c r="FM723" s="96"/>
      <c r="FN723" s="96"/>
      <c r="FO723" s="96"/>
      <c r="FP723" s="96"/>
      <c r="FQ723" s="96"/>
      <c r="FR723" s="96"/>
      <c r="FS723" s="96"/>
      <c r="FT723" s="96"/>
      <c r="FU723" s="96"/>
      <c r="FV723" s="96"/>
      <c r="FW723" s="96"/>
      <c r="FX723" s="96"/>
      <c r="FY723" s="96"/>
      <c r="FZ723" s="96"/>
      <c r="GA723" s="96"/>
      <c r="GB723" s="96"/>
      <c r="GC723" s="96"/>
      <c r="GD723" s="96"/>
      <c r="GE723" s="96"/>
      <c r="GF723" s="96"/>
      <c r="GG723" s="96"/>
      <c r="GH723" s="96"/>
      <c r="GI723" s="96"/>
      <c r="GJ723" s="96"/>
      <c r="GK723" s="96"/>
      <c r="GL723" s="96"/>
      <c r="GM723" s="96"/>
      <c r="GN723" s="96"/>
      <c r="GO723" s="96"/>
    </row>
    <row r="724" spans="1:197" ht="13.5" hidden="1" customHeight="1">
      <c r="A724" s="339"/>
      <c r="B724" s="423"/>
      <c r="C724" s="382"/>
      <c r="D724" s="341"/>
      <c r="E724" s="414"/>
      <c r="F724" s="374"/>
      <c r="G724" s="419"/>
      <c r="H724" s="86"/>
      <c r="I724" s="209" t="s">
        <v>30</v>
      </c>
      <c r="J724" s="65"/>
      <c r="K724" s="65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361"/>
      <c r="X724" s="141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  <c r="AK724" s="96"/>
      <c r="AL724" s="96"/>
      <c r="AM724" s="96"/>
      <c r="AN724" s="96"/>
      <c r="AO724" s="96"/>
      <c r="AP724" s="96"/>
      <c r="AQ724" s="96"/>
      <c r="AR724" s="96"/>
      <c r="AS724" s="96"/>
      <c r="AT724" s="96"/>
      <c r="AU724" s="96"/>
      <c r="AV724" s="96"/>
      <c r="AW724" s="96"/>
      <c r="AX724" s="96"/>
      <c r="AY724" s="96"/>
      <c r="AZ724" s="96"/>
      <c r="BA724" s="96"/>
      <c r="BB724" s="96"/>
      <c r="BC724" s="96"/>
      <c r="BD724" s="96"/>
      <c r="BE724" s="96"/>
      <c r="BF724" s="96"/>
      <c r="BG724" s="96"/>
      <c r="BH724" s="96"/>
      <c r="BI724" s="96"/>
      <c r="BJ724" s="96"/>
      <c r="BK724" s="96"/>
      <c r="BL724" s="96"/>
      <c r="BM724" s="96"/>
      <c r="BN724" s="96"/>
      <c r="BO724" s="96"/>
      <c r="BP724" s="96"/>
      <c r="BQ724" s="96"/>
      <c r="BR724" s="96"/>
      <c r="BS724" s="96"/>
      <c r="BT724" s="96"/>
      <c r="BU724" s="96"/>
      <c r="BV724" s="96"/>
      <c r="BW724" s="96"/>
      <c r="BX724" s="96"/>
      <c r="BY724" s="96"/>
      <c r="BZ724" s="96"/>
      <c r="CA724" s="96"/>
      <c r="CB724" s="96"/>
      <c r="CC724" s="96"/>
      <c r="CD724" s="96"/>
      <c r="CE724" s="96"/>
      <c r="CF724" s="96"/>
      <c r="CG724" s="96"/>
      <c r="CH724" s="96"/>
      <c r="CI724" s="96"/>
      <c r="CJ724" s="96"/>
      <c r="CK724" s="96"/>
      <c r="CL724" s="96"/>
      <c r="CM724" s="96"/>
      <c r="CN724" s="96"/>
      <c r="CO724" s="96"/>
      <c r="CP724" s="96"/>
      <c r="CQ724" s="96"/>
      <c r="CR724" s="96"/>
      <c r="CS724" s="96"/>
      <c r="CT724" s="96"/>
      <c r="CU724" s="96"/>
      <c r="CV724" s="96"/>
      <c r="CW724" s="96"/>
      <c r="CX724" s="96"/>
      <c r="CY724" s="96"/>
      <c r="CZ724" s="96"/>
      <c r="DA724" s="96"/>
      <c r="DB724" s="96"/>
      <c r="DC724" s="96"/>
      <c r="DD724" s="96"/>
      <c r="DE724" s="96"/>
      <c r="DF724" s="96"/>
      <c r="DG724" s="96"/>
      <c r="DH724" s="96"/>
      <c r="DI724" s="96"/>
      <c r="DJ724" s="96"/>
      <c r="DK724" s="96"/>
      <c r="DL724" s="96"/>
      <c r="DM724" s="96"/>
      <c r="DN724" s="96"/>
      <c r="DO724" s="96"/>
      <c r="DP724" s="96"/>
      <c r="DQ724" s="96"/>
      <c r="DR724" s="96"/>
      <c r="DS724" s="96"/>
      <c r="DT724" s="96"/>
      <c r="DU724" s="96"/>
      <c r="DV724" s="96"/>
      <c r="DW724" s="96"/>
      <c r="DX724" s="96"/>
      <c r="DY724" s="96"/>
      <c r="DZ724" s="96"/>
      <c r="EA724" s="96"/>
      <c r="EB724" s="96"/>
      <c r="EC724" s="96"/>
      <c r="ED724" s="96"/>
      <c r="EE724" s="96"/>
      <c r="EF724" s="96"/>
      <c r="EG724" s="96"/>
      <c r="EH724" s="96"/>
      <c r="EI724" s="96"/>
      <c r="EJ724" s="96"/>
      <c r="EK724" s="96"/>
      <c r="EL724" s="96"/>
      <c r="EM724" s="96"/>
      <c r="EN724" s="96"/>
      <c r="EO724" s="96"/>
      <c r="EP724" s="96"/>
      <c r="EQ724" s="96"/>
      <c r="ER724" s="96"/>
      <c r="ES724" s="96"/>
      <c r="ET724" s="96"/>
      <c r="EU724" s="96"/>
      <c r="EV724" s="96"/>
      <c r="EW724" s="96"/>
      <c r="EX724" s="96"/>
      <c r="EY724" s="96"/>
      <c r="EZ724" s="96"/>
      <c r="FA724" s="96"/>
      <c r="FB724" s="96"/>
      <c r="FC724" s="96"/>
      <c r="FD724" s="96"/>
      <c r="FE724" s="96"/>
      <c r="FF724" s="96"/>
      <c r="FG724" s="96"/>
      <c r="FH724" s="96"/>
      <c r="FI724" s="96"/>
      <c r="FJ724" s="96"/>
      <c r="FK724" s="96"/>
      <c r="FL724" s="96"/>
      <c r="FM724" s="96"/>
      <c r="FN724" s="96"/>
      <c r="FO724" s="96"/>
      <c r="FP724" s="96"/>
      <c r="FQ724" s="96"/>
      <c r="FR724" s="96"/>
      <c r="FS724" s="96"/>
      <c r="FT724" s="96"/>
      <c r="FU724" s="96"/>
      <c r="FV724" s="96"/>
      <c r="FW724" s="96"/>
      <c r="FX724" s="96"/>
      <c r="FY724" s="96"/>
      <c r="FZ724" s="96"/>
      <c r="GA724" s="96"/>
      <c r="GB724" s="96"/>
      <c r="GC724" s="96"/>
      <c r="GD724" s="96"/>
      <c r="GE724" s="96"/>
      <c r="GF724" s="96"/>
      <c r="GG724" s="96"/>
      <c r="GH724" s="96"/>
      <c r="GI724" s="96"/>
      <c r="GJ724" s="96"/>
      <c r="GK724" s="96"/>
      <c r="GL724" s="96"/>
      <c r="GM724" s="96"/>
      <c r="GN724" s="96"/>
      <c r="GO724" s="96"/>
    </row>
    <row r="725" spans="1:197" ht="13.5" hidden="1" customHeight="1">
      <c r="A725" s="339"/>
      <c r="B725" s="423"/>
      <c r="C725" s="382"/>
      <c r="D725" s="341"/>
      <c r="E725" s="414"/>
      <c r="F725" s="374"/>
      <c r="G725" s="419"/>
      <c r="H725" s="86">
        <v>6050</v>
      </c>
      <c r="I725" s="60" t="s">
        <v>70</v>
      </c>
      <c r="J725" s="65"/>
      <c r="K725" s="65"/>
      <c r="L725" s="84">
        <v>0</v>
      </c>
      <c r="M725" s="295">
        <v>0</v>
      </c>
      <c r="N725" s="62"/>
      <c r="O725" s="62"/>
      <c r="P725" s="62"/>
      <c r="Q725" s="62"/>
      <c r="R725" s="62"/>
      <c r="S725" s="62"/>
      <c r="T725" s="62"/>
      <c r="U725" s="62"/>
      <c r="V725" s="62"/>
      <c r="W725" s="361"/>
      <c r="X725" s="141"/>
      <c r="Y725" s="96"/>
      <c r="Z725" s="96"/>
      <c r="AA725" s="96"/>
      <c r="AB725" s="96"/>
      <c r="AC725" s="96"/>
      <c r="AD725" s="96"/>
      <c r="AE725" s="96"/>
      <c r="AF725" s="96"/>
      <c r="AG725" s="96"/>
      <c r="AH725" s="96"/>
      <c r="AI725" s="96"/>
      <c r="AJ725" s="96"/>
      <c r="AK725" s="96"/>
      <c r="AL725" s="96"/>
      <c r="AM725" s="96"/>
      <c r="AN725" s="96"/>
      <c r="AO725" s="96"/>
      <c r="AP725" s="96"/>
      <c r="AQ725" s="96"/>
      <c r="AR725" s="96"/>
      <c r="AS725" s="96"/>
      <c r="AT725" s="96"/>
      <c r="AU725" s="96"/>
      <c r="AV725" s="96"/>
      <c r="AW725" s="96"/>
      <c r="AX725" s="96"/>
      <c r="AY725" s="96"/>
      <c r="AZ725" s="96"/>
      <c r="BA725" s="96"/>
      <c r="BB725" s="96"/>
      <c r="BC725" s="96"/>
      <c r="BD725" s="96"/>
      <c r="BE725" s="96"/>
      <c r="BF725" s="96"/>
      <c r="BG725" s="96"/>
      <c r="BH725" s="96"/>
      <c r="BI725" s="96"/>
      <c r="BJ725" s="96"/>
      <c r="BK725" s="96"/>
      <c r="BL725" s="96"/>
      <c r="BM725" s="96"/>
      <c r="BN725" s="96"/>
      <c r="BO725" s="96"/>
      <c r="BP725" s="96"/>
      <c r="BQ725" s="96"/>
      <c r="BR725" s="96"/>
      <c r="BS725" s="96"/>
      <c r="BT725" s="96"/>
      <c r="BU725" s="96"/>
      <c r="BV725" s="96"/>
      <c r="BW725" s="96"/>
      <c r="BX725" s="96"/>
      <c r="BY725" s="96"/>
      <c r="BZ725" s="96"/>
      <c r="CA725" s="96"/>
      <c r="CB725" s="96"/>
      <c r="CC725" s="96"/>
      <c r="CD725" s="96"/>
      <c r="CE725" s="96"/>
      <c r="CF725" s="96"/>
      <c r="CG725" s="96"/>
      <c r="CH725" s="96"/>
      <c r="CI725" s="96"/>
      <c r="CJ725" s="96"/>
      <c r="CK725" s="96"/>
      <c r="CL725" s="96"/>
      <c r="CM725" s="96"/>
      <c r="CN725" s="96"/>
      <c r="CO725" s="96"/>
      <c r="CP725" s="96"/>
      <c r="CQ725" s="96"/>
      <c r="CR725" s="96"/>
      <c r="CS725" s="96"/>
      <c r="CT725" s="96"/>
      <c r="CU725" s="96"/>
      <c r="CV725" s="96"/>
      <c r="CW725" s="96"/>
      <c r="CX725" s="96"/>
      <c r="CY725" s="96"/>
      <c r="CZ725" s="96"/>
      <c r="DA725" s="96"/>
      <c r="DB725" s="96"/>
      <c r="DC725" s="96"/>
      <c r="DD725" s="96"/>
      <c r="DE725" s="96"/>
      <c r="DF725" s="96"/>
      <c r="DG725" s="96"/>
      <c r="DH725" s="96"/>
      <c r="DI725" s="96"/>
      <c r="DJ725" s="96"/>
      <c r="DK725" s="96"/>
      <c r="DL725" s="96"/>
      <c r="DM725" s="96"/>
      <c r="DN725" s="96"/>
      <c r="DO725" s="96"/>
      <c r="DP725" s="96"/>
      <c r="DQ725" s="96"/>
      <c r="DR725" s="96"/>
      <c r="DS725" s="96"/>
      <c r="DT725" s="96"/>
      <c r="DU725" s="96"/>
      <c r="DV725" s="96"/>
      <c r="DW725" s="96"/>
      <c r="DX725" s="96"/>
      <c r="DY725" s="96"/>
      <c r="DZ725" s="96"/>
      <c r="EA725" s="96"/>
      <c r="EB725" s="96"/>
      <c r="EC725" s="96"/>
      <c r="ED725" s="96"/>
      <c r="EE725" s="96"/>
      <c r="EF725" s="96"/>
      <c r="EG725" s="96"/>
      <c r="EH725" s="96"/>
      <c r="EI725" s="96"/>
      <c r="EJ725" s="96"/>
      <c r="EK725" s="96"/>
      <c r="EL725" s="96"/>
      <c r="EM725" s="96"/>
      <c r="EN725" s="96"/>
      <c r="EO725" s="96"/>
      <c r="EP725" s="96"/>
      <c r="EQ725" s="96"/>
      <c r="ER725" s="96"/>
      <c r="ES725" s="96"/>
      <c r="ET725" s="96"/>
      <c r="EU725" s="96"/>
      <c r="EV725" s="96"/>
      <c r="EW725" s="96"/>
      <c r="EX725" s="96"/>
      <c r="EY725" s="96"/>
      <c r="EZ725" s="96"/>
      <c r="FA725" s="96"/>
      <c r="FB725" s="96"/>
      <c r="FC725" s="96"/>
      <c r="FD725" s="96"/>
      <c r="FE725" s="96"/>
      <c r="FF725" s="96"/>
      <c r="FG725" s="96"/>
      <c r="FH725" s="96"/>
      <c r="FI725" s="96"/>
      <c r="FJ725" s="96"/>
      <c r="FK725" s="96"/>
      <c r="FL725" s="96"/>
      <c r="FM725" s="96"/>
      <c r="FN725" s="96"/>
      <c r="FO725" s="96"/>
      <c r="FP725" s="96"/>
      <c r="FQ725" s="96"/>
      <c r="FR725" s="96"/>
      <c r="FS725" s="96"/>
      <c r="FT725" s="96"/>
      <c r="FU725" s="96"/>
      <c r="FV725" s="96"/>
      <c r="FW725" s="96"/>
      <c r="FX725" s="96"/>
      <c r="FY725" s="96"/>
      <c r="FZ725" s="96"/>
      <c r="GA725" s="96"/>
      <c r="GB725" s="96"/>
      <c r="GC725" s="96"/>
      <c r="GD725" s="96"/>
      <c r="GE725" s="96"/>
      <c r="GF725" s="96"/>
      <c r="GG725" s="96"/>
      <c r="GH725" s="96"/>
      <c r="GI725" s="96"/>
      <c r="GJ725" s="96"/>
      <c r="GK725" s="96"/>
      <c r="GL725" s="96"/>
      <c r="GM725" s="96"/>
      <c r="GN725" s="96"/>
      <c r="GO725" s="96"/>
    </row>
    <row r="726" spans="1:197" ht="13.5" hidden="1" customHeight="1">
      <c r="A726" s="339"/>
      <c r="B726" s="423"/>
      <c r="C726" s="382"/>
      <c r="D726" s="341"/>
      <c r="E726" s="414"/>
      <c r="F726" s="374"/>
      <c r="G726" s="419"/>
      <c r="H726" s="86"/>
      <c r="I726" s="64" t="s">
        <v>26</v>
      </c>
      <c r="J726" s="65"/>
      <c r="K726" s="65"/>
      <c r="L726" s="65">
        <f>SUM(L722:L725)</f>
        <v>0</v>
      </c>
      <c r="M726" s="65">
        <f t="shared" ref="M726" si="200">SUM(M722:M725)</f>
        <v>0</v>
      </c>
      <c r="N726" s="65">
        <f t="shared" ref="N726" si="201">SUM(N722:N725)</f>
        <v>0</v>
      </c>
      <c r="O726" s="65">
        <f t="shared" ref="O726" si="202">SUM(O722:O725)</f>
        <v>0</v>
      </c>
      <c r="P726" s="65">
        <f t="shared" ref="P726" si="203">SUM(P722:P725)</f>
        <v>0</v>
      </c>
      <c r="Q726" s="65">
        <f t="shared" ref="Q726" si="204">SUM(Q722:Q725)</f>
        <v>0</v>
      </c>
      <c r="R726" s="65">
        <f t="shared" ref="R726" si="205">SUM(R722:R725)</f>
        <v>0</v>
      </c>
      <c r="S726" s="65">
        <f t="shared" ref="S726" si="206">SUM(S722:S725)</f>
        <v>0</v>
      </c>
      <c r="T726" s="65">
        <f t="shared" ref="T726" si="207">SUM(T722:T725)</f>
        <v>0</v>
      </c>
      <c r="U726" s="65">
        <f t="shared" ref="U726" si="208">SUM(U722:U725)</f>
        <v>0</v>
      </c>
      <c r="V726" s="65">
        <f t="shared" ref="V726" si="209">SUM(V722:V725)</f>
        <v>0</v>
      </c>
      <c r="W726" s="361"/>
      <c r="X726" s="141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  <c r="AK726" s="96"/>
      <c r="AL726" s="96"/>
      <c r="AM726" s="96"/>
      <c r="AN726" s="96"/>
      <c r="AO726" s="96"/>
      <c r="AP726" s="96"/>
      <c r="AQ726" s="96"/>
      <c r="AR726" s="96"/>
      <c r="AS726" s="96"/>
      <c r="AT726" s="96"/>
      <c r="AU726" s="96"/>
      <c r="AV726" s="96"/>
      <c r="AW726" s="96"/>
      <c r="AX726" s="96"/>
      <c r="AY726" s="96"/>
      <c r="AZ726" s="96"/>
      <c r="BA726" s="96"/>
      <c r="BB726" s="96"/>
      <c r="BC726" s="96"/>
      <c r="BD726" s="96"/>
      <c r="BE726" s="96"/>
      <c r="BF726" s="96"/>
      <c r="BG726" s="96"/>
      <c r="BH726" s="96"/>
      <c r="BI726" s="96"/>
      <c r="BJ726" s="96"/>
      <c r="BK726" s="96"/>
      <c r="BL726" s="96"/>
      <c r="BM726" s="96"/>
      <c r="BN726" s="96"/>
      <c r="BO726" s="96"/>
      <c r="BP726" s="96"/>
      <c r="BQ726" s="96"/>
      <c r="BR726" s="96"/>
      <c r="BS726" s="96"/>
      <c r="BT726" s="96"/>
      <c r="BU726" s="96"/>
      <c r="BV726" s="96"/>
      <c r="BW726" s="96"/>
      <c r="BX726" s="96"/>
      <c r="BY726" s="96"/>
      <c r="BZ726" s="96"/>
      <c r="CA726" s="96"/>
      <c r="CB726" s="96"/>
      <c r="CC726" s="96"/>
      <c r="CD726" s="96"/>
      <c r="CE726" s="96"/>
      <c r="CF726" s="96"/>
      <c r="CG726" s="96"/>
      <c r="CH726" s="96"/>
      <c r="CI726" s="96"/>
      <c r="CJ726" s="96"/>
      <c r="CK726" s="96"/>
      <c r="CL726" s="96"/>
      <c r="CM726" s="96"/>
      <c r="CN726" s="96"/>
      <c r="CO726" s="96"/>
      <c r="CP726" s="96"/>
      <c r="CQ726" s="96"/>
      <c r="CR726" s="96"/>
      <c r="CS726" s="96"/>
      <c r="CT726" s="96"/>
      <c r="CU726" s="96"/>
      <c r="CV726" s="96"/>
      <c r="CW726" s="96"/>
      <c r="CX726" s="96"/>
      <c r="CY726" s="96"/>
      <c r="CZ726" s="96"/>
      <c r="DA726" s="96"/>
      <c r="DB726" s="96"/>
      <c r="DC726" s="96"/>
      <c r="DD726" s="96"/>
      <c r="DE726" s="96"/>
      <c r="DF726" s="96"/>
      <c r="DG726" s="96"/>
      <c r="DH726" s="96"/>
      <c r="DI726" s="96"/>
      <c r="DJ726" s="96"/>
      <c r="DK726" s="96"/>
      <c r="DL726" s="96"/>
      <c r="DM726" s="96"/>
      <c r="DN726" s="96"/>
      <c r="DO726" s="96"/>
      <c r="DP726" s="96"/>
      <c r="DQ726" s="96"/>
      <c r="DR726" s="96"/>
      <c r="DS726" s="96"/>
      <c r="DT726" s="96"/>
      <c r="DU726" s="96"/>
      <c r="DV726" s="96"/>
      <c r="DW726" s="96"/>
      <c r="DX726" s="96"/>
      <c r="DY726" s="96"/>
      <c r="DZ726" s="96"/>
      <c r="EA726" s="96"/>
      <c r="EB726" s="96"/>
      <c r="EC726" s="96"/>
      <c r="ED726" s="96"/>
      <c r="EE726" s="96"/>
      <c r="EF726" s="96"/>
      <c r="EG726" s="96"/>
      <c r="EH726" s="96"/>
      <c r="EI726" s="96"/>
      <c r="EJ726" s="96"/>
      <c r="EK726" s="96"/>
      <c r="EL726" s="96"/>
      <c r="EM726" s="96"/>
      <c r="EN726" s="96"/>
      <c r="EO726" s="96"/>
      <c r="EP726" s="96"/>
      <c r="EQ726" s="96"/>
      <c r="ER726" s="96"/>
      <c r="ES726" s="96"/>
      <c r="ET726" s="96"/>
      <c r="EU726" s="96"/>
      <c r="EV726" s="96"/>
      <c r="EW726" s="96"/>
      <c r="EX726" s="96"/>
      <c r="EY726" s="96"/>
      <c r="EZ726" s="96"/>
      <c r="FA726" s="96"/>
      <c r="FB726" s="96"/>
      <c r="FC726" s="96"/>
      <c r="FD726" s="96"/>
      <c r="FE726" s="96"/>
      <c r="FF726" s="96"/>
      <c r="FG726" s="96"/>
      <c r="FH726" s="96"/>
      <c r="FI726" s="96"/>
      <c r="FJ726" s="96"/>
      <c r="FK726" s="96"/>
      <c r="FL726" s="96"/>
      <c r="FM726" s="96"/>
      <c r="FN726" s="96"/>
      <c r="FO726" s="96"/>
      <c r="FP726" s="96"/>
      <c r="FQ726" s="96"/>
      <c r="FR726" s="96"/>
      <c r="FS726" s="96"/>
      <c r="FT726" s="96"/>
      <c r="FU726" s="96"/>
      <c r="FV726" s="96"/>
      <c r="FW726" s="96"/>
      <c r="FX726" s="96"/>
      <c r="FY726" s="96"/>
      <c r="FZ726" s="96"/>
      <c r="GA726" s="96"/>
      <c r="GB726" s="96"/>
      <c r="GC726" s="96"/>
      <c r="GD726" s="96"/>
      <c r="GE726" s="96"/>
      <c r="GF726" s="96"/>
      <c r="GG726" s="96"/>
      <c r="GH726" s="96"/>
      <c r="GI726" s="96"/>
      <c r="GJ726" s="96"/>
      <c r="GK726" s="96"/>
      <c r="GL726" s="96"/>
      <c r="GM726" s="96"/>
      <c r="GN726" s="96"/>
      <c r="GO726" s="96"/>
    </row>
    <row r="727" spans="1:197" ht="13.5" hidden="1" customHeight="1">
      <c r="A727" s="351">
        <v>54</v>
      </c>
      <c r="B727" s="505" t="s">
        <v>177</v>
      </c>
      <c r="C727" s="545">
        <v>2020</v>
      </c>
      <c r="D727" s="406">
        <v>2023</v>
      </c>
      <c r="E727" s="414" t="s">
        <v>148</v>
      </c>
      <c r="F727" s="420">
        <f>W727</f>
        <v>0</v>
      </c>
      <c r="G727" s="419">
        <v>90095</v>
      </c>
      <c r="H727" s="86">
        <v>6050</v>
      </c>
      <c r="I727" s="58" t="s">
        <v>28</v>
      </c>
      <c r="J727" s="62"/>
      <c r="K727" s="62"/>
      <c r="L727" s="84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361">
        <f>SUM(L731:O731)</f>
        <v>0</v>
      </c>
      <c r="X727" s="148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  <c r="AK727" s="149"/>
      <c r="AL727" s="149"/>
      <c r="AM727" s="149"/>
      <c r="AN727" s="149"/>
      <c r="AO727" s="149"/>
      <c r="AP727" s="149"/>
      <c r="AQ727" s="149"/>
      <c r="AR727" s="149"/>
      <c r="AS727" s="149"/>
      <c r="AT727" s="149"/>
      <c r="AU727" s="149"/>
      <c r="AV727" s="149"/>
      <c r="AW727" s="149"/>
      <c r="AX727" s="149"/>
      <c r="AY727" s="149"/>
      <c r="AZ727" s="149"/>
      <c r="BA727" s="149"/>
      <c r="BB727" s="149"/>
      <c r="BC727" s="149"/>
      <c r="BD727" s="149"/>
      <c r="BE727" s="149"/>
      <c r="BF727" s="149"/>
      <c r="BG727" s="149"/>
      <c r="BH727" s="149"/>
      <c r="BI727" s="149"/>
      <c r="BJ727" s="149"/>
      <c r="BK727" s="149"/>
      <c r="BL727" s="149"/>
      <c r="BM727" s="149"/>
      <c r="BN727" s="149"/>
      <c r="BO727" s="149"/>
      <c r="BP727" s="149"/>
      <c r="BQ727" s="149"/>
      <c r="BR727" s="149"/>
      <c r="BS727" s="149"/>
      <c r="BT727" s="149"/>
      <c r="BU727" s="149"/>
      <c r="BV727" s="149"/>
      <c r="BW727" s="149"/>
      <c r="BX727" s="149"/>
      <c r="BY727" s="149"/>
      <c r="BZ727" s="149"/>
      <c r="CA727" s="149"/>
      <c r="CB727" s="149"/>
      <c r="CC727" s="149"/>
      <c r="CD727" s="149"/>
      <c r="CE727" s="149"/>
      <c r="CF727" s="149"/>
      <c r="CG727" s="149"/>
      <c r="CH727" s="149"/>
      <c r="CI727" s="149"/>
      <c r="CJ727" s="149"/>
      <c r="CK727" s="149"/>
      <c r="CL727" s="149"/>
      <c r="CM727" s="149"/>
      <c r="CN727" s="149"/>
      <c r="CO727" s="149"/>
      <c r="CP727" s="149"/>
      <c r="CQ727" s="149"/>
      <c r="CR727" s="149"/>
      <c r="CS727" s="149"/>
      <c r="CT727" s="149"/>
      <c r="CU727" s="149"/>
      <c r="CV727" s="149"/>
      <c r="CW727" s="149"/>
      <c r="CX727" s="149"/>
      <c r="CY727" s="149"/>
      <c r="CZ727" s="149"/>
      <c r="DA727" s="149"/>
      <c r="DB727" s="149"/>
      <c r="DC727" s="149"/>
      <c r="DD727" s="149"/>
      <c r="DE727" s="149"/>
      <c r="DF727" s="149"/>
      <c r="DG727" s="149"/>
      <c r="DH727" s="149"/>
      <c r="DI727" s="149"/>
      <c r="DJ727" s="149"/>
      <c r="DK727" s="149"/>
      <c r="DL727" s="149"/>
      <c r="DM727" s="149"/>
      <c r="DN727" s="149"/>
      <c r="DO727" s="149"/>
      <c r="DP727" s="149"/>
      <c r="DQ727" s="149"/>
      <c r="DR727" s="149"/>
      <c r="DS727" s="149"/>
      <c r="DT727" s="149"/>
      <c r="DU727" s="149"/>
      <c r="DV727" s="149"/>
      <c r="DW727" s="149"/>
      <c r="DX727" s="149"/>
      <c r="DY727" s="149"/>
      <c r="DZ727" s="149"/>
      <c r="EA727" s="149"/>
      <c r="EB727" s="149"/>
      <c r="EC727" s="149"/>
      <c r="ED727" s="149"/>
      <c r="EE727" s="149"/>
      <c r="EF727" s="149"/>
      <c r="EG727" s="149"/>
      <c r="EH727" s="149"/>
      <c r="EI727" s="149"/>
      <c r="EJ727" s="149"/>
      <c r="EK727" s="149"/>
      <c r="EL727" s="149"/>
      <c r="EM727" s="149"/>
      <c r="EN727" s="149"/>
      <c r="EO727" s="149"/>
      <c r="EP727" s="149"/>
      <c r="EQ727" s="149"/>
      <c r="ER727" s="149"/>
      <c r="ES727" s="149"/>
      <c r="ET727" s="149"/>
      <c r="EU727" s="149"/>
      <c r="EV727" s="149"/>
      <c r="EW727" s="149"/>
      <c r="EX727" s="149"/>
      <c r="EY727" s="149"/>
      <c r="EZ727" s="149"/>
      <c r="FA727" s="149"/>
      <c r="FB727" s="149"/>
      <c r="FC727" s="149"/>
      <c r="FD727" s="149"/>
      <c r="FE727" s="149"/>
      <c r="FF727" s="149"/>
      <c r="FG727" s="149"/>
      <c r="FH727" s="149"/>
      <c r="FI727" s="149"/>
      <c r="FJ727" s="149"/>
      <c r="FK727" s="149"/>
      <c r="FL727" s="149"/>
      <c r="FM727" s="149"/>
      <c r="FN727" s="149"/>
      <c r="FO727" s="149"/>
      <c r="FP727" s="149"/>
      <c r="FQ727" s="149"/>
      <c r="FR727" s="149"/>
      <c r="FS727" s="149"/>
      <c r="FT727" s="149"/>
      <c r="FU727" s="149"/>
      <c r="FV727" s="149"/>
      <c r="FW727" s="149"/>
      <c r="FX727" s="149"/>
      <c r="FY727" s="149"/>
      <c r="FZ727" s="149"/>
      <c r="GA727" s="149"/>
      <c r="GB727" s="149"/>
      <c r="GC727" s="149"/>
      <c r="GD727" s="149"/>
      <c r="GE727" s="149"/>
      <c r="GF727" s="149"/>
      <c r="GG727" s="149"/>
      <c r="GH727" s="149"/>
      <c r="GI727" s="149"/>
      <c r="GJ727" s="149"/>
      <c r="GK727" s="149"/>
      <c r="GL727" s="149"/>
      <c r="GM727" s="149"/>
      <c r="GN727" s="96"/>
      <c r="GO727" s="96"/>
    </row>
    <row r="728" spans="1:197" ht="13.5" hidden="1" customHeight="1">
      <c r="A728" s="352"/>
      <c r="B728" s="506"/>
      <c r="C728" s="546"/>
      <c r="D728" s="407"/>
      <c r="E728" s="414"/>
      <c r="F728" s="421"/>
      <c r="G728" s="419"/>
      <c r="H728" s="86"/>
      <c r="I728" s="58" t="s">
        <v>31</v>
      </c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361"/>
      <c r="X728" s="148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49"/>
      <c r="AS728" s="149"/>
      <c r="AT728" s="149"/>
      <c r="AU728" s="149"/>
      <c r="AV728" s="149"/>
      <c r="AW728" s="149"/>
      <c r="AX728" s="149"/>
      <c r="AY728" s="149"/>
      <c r="AZ728" s="149"/>
      <c r="BA728" s="149"/>
      <c r="BB728" s="149"/>
      <c r="BC728" s="149"/>
      <c r="BD728" s="149"/>
      <c r="BE728" s="149"/>
      <c r="BF728" s="149"/>
      <c r="BG728" s="149"/>
      <c r="BH728" s="149"/>
      <c r="BI728" s="149"/>
      <c r="BJ728" s="149"/>
      <c r="BK728" s="149"/>
      <c r="BL728" s="149"/>
      <c r="BM728" s="149"/>
      <c r="BN728" s="149"/>
      <c r="BO728" s="149"/>
      <c r="BP728" s="149"/>
      <c r="BQ728" s="149"/>
      <c r="BR728" s="149"/>
      <c r="BS728" s="149"/>
      <c r="BT728" s="149"/>
      <c r="BU728" s="149"/>
      <c r="BV728" s="149"/>
      <c r="BW728" s="149"/>
      <c r="BX728" s="149"/>
      <c r="BY728" s="149"/>
      <c r="BZ728" s="149"/>
      <c r="CA728" s="149"/>
      <c r="CB728" s="149"/>
      <c r="CC728" s="149"/>
      <c r="CD728" s="149"/>
      <c r="CE728" s="149"/>
      <c r="CF728" s="149"/>
      <c r="CG728" s="149"/>
      <c r="CH728" s="149"/>
      <c r="CI728" s="149"/>
      <c r="CJ728" s="149"/>
      <c r="CK728" s="149"/>
      <c r="CL728" s="149"/>
      <c r="CM728" s="149"/>
      <c r="CN728" s="149"/>
      <c r="CO728" s="149"/>
      <c r="CP728" s="149"/>
      <c r="CQ728" s="149"/>
      <c r="CR728" s="149"/>
      <c r="CS728" s="149"/>
      <c r="CT728" s="149"/>
      <c r="CU728" s="149"/>
      <c r="CV728" s="149"/>
      <c r="CW728" s="149"/>
      <c r="CX728" s="149"/>
      <c r="CY728" s="149"/>
      <c r="CZ728" s="149"/>
      <c r="DA728" s="149"/>
      <c r="DB728" s="149"/>
      <c r="DC728" s="149"/>
      <c r="DD728" s="149"/>
      <c r="DE728" s="149"/>
      <c r="DF728" s="149"/>
      <c r="DG728" s="149"/>
      <c r="DH728" s="149"/>
      <c r="DI728" s="149"/>
      <c r="DJ728" s="149"/>
      <c r="DK728" s="149"/>
      <c r="DL728" s="149"/>
      <c r="DM728" s="149"/>
      <c r="DN728" s="149"/>
      <c r="DO728" s="149"/>
      <c r="DP728" s="149"/>
      <c r="DQ728" s="149"/>
      <c r="DR728" s="149"/>
      <c r="DS728" s="149"/>
      <c r="DT728" s="149"/>
      <c r="DU728" s="149"/>
      <c r="DV728" s="149"/>
      <c r="DW728" s="149"/>
      <c r="DX728" s="149"/>
      <c r="DY728" s="149"/>
      <c r="DZ728" s="149"/>
      <c r="EA728" s="149"/>
      <c r="EB728" s="149"/>
      <c r="EC728" s="149"/>
      <c r="ED728" s="149"/>
      <c r="EE728" s="149"/>
      <c r="EF728" s="149"/>
      <c r="EG728" s="149"/>
      <c r="EH728" s="149"/>
      <c r="EI728" s="149"/>
      <c r="EJ728" s="149"/>
      <c r="EK728" s="149"/>
      <c r="EL728" s="149"/>
      <c r="EM728" s="149"/>
      <c r="EN728" s="149"/>
      <c r="EO728" s="149"/>
      <c r="EP728" s="149"/>
      <c r="EQ728" s="149"/>
      <c r="ER728" s="149"/>
      <c r="ES728" s="149"/>
      <c r="ET728" s="149"/>
      <c r="EU728" s="149"/>
      <c r="EV728" s="149"/>
      <c r="EW728" s="149"/>
      <c r="EX728" s="149"/>
      <c r="EY728" s="149"/>
      <c r="EZ728" s="149"/>
      <c r="FA728" s="149"/>
      <c r="FB728" s="149"/>
      <c r="FC728" s="149"/>
      <c r="FD728" s="149"/>
      <c r="FE728" s="149"/>
      <c r="FF728" s="149"/>
      <c r="FG728" s="149"/>
      <c r="FH728" s="149"/>
      <c r="FI728" s="149"/>
      <c r="FJ728" s="149"/>
      <c r="FK728" s="149"/>
      <c r="FL728" s="149"/>
      <c r="FM728" s="149"/>
      <c r="FN728" s="149"/>
      <c r="FO728" s="149"/>
      <c r="FP728" s="149"/>
      <c r="FQ728" s="149"/>
      <c r="FR728" s="149"/>
      <c r="FS728" s="149"/>
      <c r="FT728" s="149"/>
      <c r="FU728" s="149"/>
      <c r="FV728" s="149"/>
      <c r="FW728" s="149"/>
      <c r="FX728" s="149"/>
      <c r="FY728" s="149"/>
      <c r="FZ728" s="149"/>
      <c r="GA728" s="149"/>
      <c r="GB728" s="149"/>
      <c r="GC728" s="149"/>
      <c r="GD728" s="149"/>
      <c r="GE728" s="149"/>
      <c r="GF728" s="149"/>
      <c r="GG728" s="149"/>
      <c r="GH728" s="149"/>
      <c r="GI728" s="149"/>
      <c r="GJ728" s="149"/>
      <c r="GK728" s="149"/>
      <c r="GL728" s="149"/>
      <c r="GM728" s="149"/>
      <c r="GN728" s="96"/>
      <c r="GO728" s="96"/>
    </row>
    <row r="729" spans="1:197" ht="13.5" hidden="1" customHeight="1">
      <c r="A729" s="352"/>
      <c r="B729" s="506"/>
      <c r="C729" s="546"/>
      <c r="D729" s="407"/>
      <c r="E729" s="414"/>
      <c r="F729" s="421"/>
      <c r="G729" s="419"/>
      <c r="H729" s="86"/>
      <c r="I729" s="58" t="s">
        <v>30</v>
      </c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361"/>
      <c r="X729" s="148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  <c r="AK729" s="149"/>
      <c r="AL729" s="149"/>
      <c r="AM729" s="149"/>
      <c r="AN729" s="149"/>
      <c r="AO729" s="149"/>
      <c r="AP729" s="149"/>
      <c r="AQ729" s="149"/>
      <c r="AR729" s="149"/>
      <c r="AS729" s="149"/>
      <c r="AT729" s="149"/>
      <c r="AU729" s="149"/>
      <c r="AV729" s="149"/>
      <c r="AW729" s="149"/>
      <c r="AX729" s="149"/>
      <c r="AY729" s="149"/>
      <c r="AZ729" s="149"/>
      <c r="BA729" s="149"/>
      <c r="BB729" s="149"/>
      <c r="BC729" s="149"/>
      <c r="BD729" s="149"/>
      <c r="BE729" s="149"/>
      <c r="BF729" s="149"/>
      <c r="BG729" s="149"/>
      <c r="BH729" s="149"/>
      <c r="BI729" s="149"/>
      <c r="BJ729" s="149"/>
      <c r="BK729" s="149"/>
      <c r="BL729" s="149"/>
      <c r="BM729" s="149"/>
      <c r="BN729" s="149"/>
      <c r="BO729" s="149"/>
      <c r="BP729" s="149"/>
      <c r="BQ729" s="149"/>
      <c r="BR729" s="149"/>
      <c r="BS729" s="149"/>
      <c r="BT729" s="149"/>
      <c r="BU729" s="149"/>
      <c r="BV729" s="149"/>
      <c r="BW729" s="149"/>
      <c r="BX729" s="149"/>
      <c r="BY729" s="149"/>
      <c r="BZ729" s="149"/>
      <c r="CA729" s="149"/>
      <c r="CB729" s="149"/>
      <c r="CC729" s="149"/>
      <c r="CD729" s="149"/>
      <c r="CE729" s="149"/>
      <c r="CF729" s="149"/>
      <c r="CG729" s="149"/>
      <c r="CH729" s="149"/>
      <c r="CI729" s="149"/>
      <c r="CJ729" s="149"/>
      <c r="CK729" s="149"/>
      <c r="CL729" s="149"/>
      <c r="CM729" s="149"/>
      <c r="CN729" s="149"/>
      <c r="CO729" s="149"/>
      <c r="CP729" s="149"/>
      <c r="CQ729" s="149"/>
      <c r="CR729" s="149"/>
      <c r="CS729" s="149"/>
      <c r="CT729" s="149"/>
      <c r="CU729" s="149"/>
      <c r="CV729" s="149"/>
      <c r="CW729" s="149"/>
      <c r="CX729" s="149"/>
      <c r="CY729" s="149"/>
      <c r="CZ729" s="149"/>
      <c r="DA729" s="149"/>
      <c r="DB729" s="149"/>
      <c r="DC729" s="149"/>
      <c r="DD729" s="149"/>
      <c r="DE729" s="149"/>
      <c r="DF729" s="149"/>
      <c r="DG729" s="149"/>
      <c r="DH729" s="149"/>
      <c r="DI729" s="149"/>
      <c r="DJ729" s="149"/>
      <c r="DK729" s="149"/>
      <c r="DL729" s="149"/>
      <c r="DM729" s="149"/>
      <c r="DN729" s="149"/>
      <c r="DO729" s="149"/>
      <c r="DP729" s="149"/>
      <c r="DQ729" s="149"/>
      <c r="DR729" s="149"/>
      <c r="DS729" s="149"/>
      <c r="DT729" s="149"/>
      <c r="DU729" s="149"/>
      <c r="DV729" s="149"/>
      <c r="DW729" s="149"/>
      <c r="DX729" s="149"/>
      <c r="DY729" s="149"/>
      <c r="DZ729" s="149"/>
      <c r="EA729" s="149"/>
      <c r="EB729" s="149"/>
      <c r="EC729" s="149"/>
      <c r="ED729" s="149"/>
      <c r="EE729" s="149"/>
      <c r="EF729" s="149"/>
      <c r="EG729" s="149"/>
      <c r="EH729" s="149"/>
      <c r="EI729" s="149"/>
      <c r="EJ729" s="149"/>
      <c r="EK729" s="149"/>
      <c r="EL729" s="149"/>
      <c r="EM729" s="149"/>
      <c r="EN729" s="149"/>
      <c r="EO729" s="149"/>
      <c r="EP729" s="149"/>
      <c r="EQ729" s="149"/>
      <c r="ER729" s="149"/>
      <c r="ES729" s="149"/>
      <c r="ET729" s="149"/>
      <c r="EU729" s="149"/>
      <c r="EV729" s="149"/>
      <c r="EW729" s="149"/>
      <c r="EX729" s="149"/>
      <c r="EY729" s="149"/>
      <c r="EZ729" s="149"/>
      <c r="FA729" s="149"/>
      <c r="FB729" s="149"/>
      <c r="FC729" s="149"/>
      <c r="FD729" s="149"/>
      <c r="FE729" s="149"/>
      <c r="FF729" s="149"/>
      <c r="FG729" s="149"/>
      <c r="FH729" s="149"/>
      <c r="FI729" s="149"/>
      <c r="FJ729" s="149"/>
      <c r="FK729" s="149"/>
      <c r="FL729" s="149"/>
      <c r="FM729" s="149"/>
      <c r="FN729" s="149"/>
      <c r="FO729" s="149"/>
      <c r="FP729" s="149"/>
      <c r="FQ729" s="149"/>
      <c r="FR729" s="149"/>
      <c r="FS729" s="149"/>
      <c r="FT729" s="149"/>
      <c r="FU729" s="149"/>
      <c r="FV729" s="149"/>
      <c r="FW729" s="149"/>
      <c r="FX729" s="149"/>
      <c r="FY729" s="149"/>
      <c r="FZ729" s="149"/>
      <c r="GA729" s="149"/>
      <c r="GB729" s="149"/>
      <c r="GC729" s="149"/>
      <c r="GD729" s="149"/>
      <c r="GE729" s="149"/>
      <c r="GF729" s="149"/>
      <c r="GG729" s="149"/>
      <c r="GH729" s="149"/>
      <c r="GI729" s="149"/>
      <c r="GJ729" s="149"/>
      <c r="GK729" s="149"/>
      <c r="GL729" s="149"/>
      <c r="GM729" s="149"/>
      <c r="GN729" s="96"/>
      <c r="GO729" s="96"/>
    </row>
    <row r="730" spans="1:197" ht="13.5" hidden="1" customHeight="1">
      <c r="A730" s="352"/>
      <c r="B730" s="506"/>
      <c r="C730" s="546"/>
      <c r="D730" s="407"/>
      <c r="E730" s="414"/>
      <c r="F730" s="421"/>
      <c r="G730" s="419"/>
      <c r="H730" s="86">
        <v>6050</v>
      </c>
      <c r="I730" s="61" t="s">
        <v>70</v>
      </c>
      <c r="J730" s="62"/>
      <c r="K730" s="62"/>
      <c r="L730" s="84"/>
      <c r="M730" s="84"/>
      <c r="N730" s="62"/>
      <c r="O730" s="62"/>
      <c r="P730" s="62"/>
      <c r="Q730" s="62"/>
      <c r="R730" s="62"/>
      <c r="S730" s="62"/>
      <c r="T730" s="62"/>
      <c r="U730" s="62"/>
      <c r="V730" s="62"/>
      <c r="W730" s="361"/>
      <c r="X730" s="148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  <c r="AK730" s="149"/>
      <c r="AL730" s="149"/>
      <c r="AM730" s="149"/>
      <c r="AN730" s="149"/>
      <c r="AO730" s="149"/>
      <c r="AP730" s="149"/>
      <c r="AQ730" s="149"/>
      <c r="AR730" s="149"/>
      <c r="AS730" s="149"/>
      <c r="AT730" s="149"/>
      <c r="AU730" s="149"/>
      <c r="AV730" s="149"/>
      <c r="AW730" s="149"/>
      <c r="AX730" s="149"/>
      <c r="AY730" s="149"/>
      <c r="AZ730" s="149"/>
      <c r="BA730" s="149"/>
      <c r="BB730" s="149"/>
      <c r="BC730" s="149"/>
      <c r="BD730" s="149"/>
      <c r="BE730" s="149"/>
      <c r="BF730" s="149"/>
      <c r="BG730" s="149"/>
      <c r="BH730" s="149"/>
      <c r="BI730" s="149"/>
      <c r="BJ730" s="149"/>
      <c r="BK730" s="149"/>
      <c r="BL730" s="149"/>
      <c r="BM730" s="149"/>
      <c r="BN730" s="149"/>
      <c r="BO730" s="149"/>
      <c r="BP730" s="149"/>
      <c r="BQ730" s="149"/>
      <c r="BR730" s="149"/>
      <c r="BS730" s="149"/>
      <c r="BT730" s="149"/>
      <c r="BU730" s="149"/>
      <c r="BV730" s="149"/>
      <c r="BW730" s="149"/>
      <c r="BX730" s="149"/>
      <c r="BY730" s="149"/>
      <c r="BZ730" s="149"/>
      <c r="CA730" s="149"/>
      <c r="CB730" s="149"/>
      <c r="CC730" s="149"/>
      <c r="CD730" s="149"/>
      <c r="CE730" s="149"/>
      <c r="CF730" s="149"/>
      <c r="CG730" s="149"/>
      <c r="CH730" s="149"/>
      <c r="CI730" s="149"/>
      <c r="CJ730" s="149"/>
      <c r="CK730" s="149"/>
      <c r="CL730" s="149"/>
      <c r="CM730" s="149"/>
      <c r="CN730" s="149"/>
      <c r="CO730" s="149"/>
      <c r="CP730" s="149"/>
      <c r="CQ730" s="149"/>
      <c r="CR730" s="149"/>
      <c r="CS730" s="149"/>
      <c r="CT730" s="149"/>
      <c r="CU730" s="149"/>
      <c r="CV730" s="149"/>
      <c r="CW730" s="149"/>
      <c r="CX730" s="149"/>
      <c r="CY730" s="149"/>
      <c r="CZ730" s="149"/>
      <c r="DA730" s="149"/>
      <c r="DB730" s="149"/>
      <c r="DC730" s="149"/>
      <c r="DD730" s="149"/>
      <c r="DE730" s="149"/>
      <c r="DF730" s="149"/>
      <c r="DG730" s="149"/>
      <c r="DH730" s="149"/>
      <c r="DI730" s="149"/>
      <c r="DJ730" s="149"/>
      <c r="DK730" s="149"/>
      <c r="DL730" s="149"/>
      <c r="DM730" s="149"/>
      <c r="DN730" s="149"/>
      <c r="DO730" s="149"/>
      <c r="DP730" s="149"/>
      <c r="DQ730" s="149"/>
      <c r="DR730" s="149"/>
      <c r="DS730" s="149"/>
      <c r="DT730" s="149"/>
      <c r="DU730" s="149"/>
      <c r="DV730" s="149"/>
      <c r="DW730" s="149"/>
      <c r="DX730" s="149"/>
      <c r="DY730" s="149"/>
      <c r="DZ730" s="149"/>
      <c r="EA730" s="149"/>
      <c r="EB730" s="149"/>
      <c r="EC730" s="149"/>
      <c r="ED730" s="149"/>
      <c r="EE730" s="149"/>
      <c r="EF730" s="149"/>
      <c r="EG730" s="149"/>
      <c r="EH730" s="149"/>
      <c r="EI730" s="149"/>
      <c r="EJ730" s="149"/>
      <c r="EK730" s="149"/>
      <c r="EL730" s="149"/>
      <c r="EM730" s="149"/>
      <c r="EN730" s="149"/>
      <c r="EO730" s="149"/>
      <c r="EP730" s="149"/>
      <c r="EQ730" s="149"/>
      <c r="ER730" s="149"/>
      <c r="ES730" s="149"/>
      <c r="ET730" s="149"/>
      <c r="EU730" s="149"/>
      <c r="EV730" s="149"/>
      <c r="EW730" s="149"/>
      <c r="EX730" s="149"/>
      <c r="EY730" s="149"/>
      <c r="EZ730" s="149"/>
      <c r="FA730" s="149"/>
      <c r="FB730" s="149"/>
      <c r="FC730" s="149"/>
      <c r="FD730" s="149"/>
      <c r="FE730" s="149"/>
      <c r="FF730" s="149"/>
      <c r="FG730" s="149"/>
      <c r="FH730" s="149"/>
      <c r="FI730" s="149"/>
      <c r="FJ730" s="149"/>
      <c r="FK730" s="149"/>
      <c r="FL730" s="149"/>
      <c r="FM730" s="149"/>
      <c r="FN730" s="149"/>
      <c r="FO730" s="149"/>
      <c r="FP730" s="149"/>
      <c r="FQ730" s="149"/>
      <c r="FR730" s="149"/>
      <c r="FS730" s="149"/>
      <c r="FT730" s="149"/>
      <c r="FU730" s="149"/>
      <c r="FV730" s="149"/>
      <c r="FW730" s="149"/>
      <c r="FX730" s="149"/>
      <c r="FY730" s="149"/>
      <c r="FZ730" s="149"/>
      <c r="GA730" s="149"/>
      <c r="GB730" s="149"/>
      <c r="GC730" s="149"/>
      <c r="GD730" s="149"/>
      <c r="GE730" s="149"/>
      <c r="GF730" s="149"/>
      <c r="GG730" s="149"/>
      <c r="GH730" s="149"/>
      <c r="GI730" s="149"/>
      <c r="GJ730" s="149"/>
      <c r="GK730" s="149"/>
      <c r="GL730" s="149"/>
      <c r="GM730" s="149"/>
      <c r="GN730" s="96"/>
      <c r="GO730" s="96"/>
    </row>
    <row r="731" spans="1:197" ht="13.5" hidden="1" customHeight="1">
      <c r="A731" s="353"/>
      <c r="B731" s="507"/>
      <c r="C731" s="547"/>
      <c r="D731" s="408"/>
      <c r="E731" s="414"/>
      <c r="F731" s="422"/>
      <c r="G731" s="419"/>
      <c r="I731" s="64" t="s">
        <v>26</v>
      </c>
      <c r="J731" s="65"/>
      <c r="K731" s="65"/>
      <c r="L731" s="65">
        <f>SUM(L727:L730)</f>
        <v>0</v>
      </c>
      <c r="M731" s="65">
        <f t="shared" ref="M731:V731" si="210">SUM(M727:M730)</f>
        <v>0</v>
      </c>
      <c r="N731" s="65">
        <f t="shared" si="210"/>
        <v>0</v>
      </c>
      <c r="O731" s="65">
        <f t="shared" si="210"/>
        <v>0</v>
      </c>
      <c r="P731" s="65">
        <f t="shared" si="210"/>
        <v>0</v>
      </c>
      <c r="Q731" s="65">
        <f t="shared" si="210"/>
        <v>0</v>
      </c>
      <c r="R731" s="65">
        <f t="shared" si="210"/>
        <v>0</v>
      </c>
      <c r="S731" s="65">
        <f t="shared" si="210"/>
        <v>0</v>
      </c>
      <c r="T731" s="65">
        <f t="shared" si="210"/>
        <v>0</v>
      </c>
      <c r="U731" s="65">
        <f t="shared" si="210"/>
        <v>0</v>
      </c>
      <c r="V731" s="65">
        <f t="shared" si="210"/>
        <v>0</v>
      </c>
      <c r="W731" s="361"/>
      <c r="X731" s="148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  <c r="AK731" s="149"/>
      <c r="AL731" s="149"/>
      <c r="AM731" s="149"/>
      <c r="AN731" s="149"/>
      <c r="AO731" s="149"/>
      <c r="AP731" s="149"/>
      <c r="AQ731" s="149"/>
      <c r="AR731" s="149"/>
      <c r="AS731" s="149"/>
      <c r="AT731" s="149"/>
      <c r="AU731" s="149"/>
      <c r="AV731" s="149"/>
      <c r="AW731" s="149"/>
      <c r="AX731" s="149"/>
      <c r="AY731" s="149"/>
      <c r="AZ731" s="149"/>
      <c r="BA731" s="149"/>
      <c r="BB731" s="149"/>
      <c r="BC731" s="149"/>
      <c r="BD731" s="149"/>
      <c r="BE731" s="149"/>
      <c r="BF731" s="149"/>
      <c r="BG731" s="149"/>
      <c r="BH731" s="149"/>
      <c r="BI731" s="149"/>
      <c r="BJ731" s="149"/>
      <c r="BK731" s="149"/>
      <c r="BL731" s="149"/>
      <c r="BM731" s="149"/>
      <c r="BN731" s="149"/>
      <c r="BO731" s="149"/>
      <c r="BP731" s="149"/>
      <c r="BQ731" s="149"/>
      <c r="BR731" s="149"/>
      <c r="BS731" s="149"/>
      <c r="BT731" s="149"/>
      <c r="BU731" s="149"/>
      <c r="BV731" s="149"/>
      <c r="BW731" s="149"/>
      <c r="BX731" s="149"/>
      <c r="BY731" s="149"/>
      <c r="BZ731" s="149"/>
      <c r="CA731" s="149"/>
      <c r="CB731" s="149"/>
      <c r="CC731" s="149"/>
      <c r="CD731" s="149"/>
      <c r="CE731" s="149"/>
      <c r="CF731" s="149"/>
      <c r="CG731" s="149"/>
      <c r="CH731" s="149"/>
      <c r="CI731" s="149"/>
      <c r="CJ731" s="149"/>
      <c r="CK731" s="149"/>
      <c r="CL731" s="149"/>
      <c r="CM731" s="149"/>
      <c r="CN731" s="149"/>
      <c r="CO731" s="149"/>
      <c r="CP731" s="149"/>
      <c r="CQ731" s="149"/>
      <c r="CR731" s="149"/>
      <c r="CS731" s="149"/>
      <c r="CT731" s="149"/>
      <c r="CU731" s="149"/>
      <c r="CV731" s="149"/>
      <c r="CW731" s="149"/>
      <c r="CX731" s="149"/>
      <c r="CY731" s="149"/>
      <c r="CZ731" s="149"/>
      <c r="DA731" s="149"/>
      <c r="DB731" s="149"/>
      <c r="DC731" s="149"/>
      <c r="DD731" s="149"/>
      <c r="DE731" s="149"/>
      <c r="DF731" s="149"/>
      <c r="DG731" s="149"/>
      <c r="DH731" s="149"/>
      <c r="DI731" s="149"/>
      <c r="DJ731" s="149"/>
      <c r="DK731" s="149"/>
      <c r="DL731" s="149"/>
      <c r="DM731" s="149"/>
      <c r="DN731" s="149"/>
      <c r="DO731" s="149"/>
      <c r="DP731" s="149"/>
      <c r="DQ731" s="149"/>
      <c r="DR731" s="149"/>
      <c r="DS731" s="149"/>
      <c r="DT731" s="149"/>
      <c r="DU731" s="149"/>
      <c r="DV731" s="149"/>
      <c r="DW731" s="149"/>
      <c r="DX731" s="149"/>
      <c r="DY731" s="149"/>
      <c r="DZ731" s="149"/>
      <c r="EA731" s="149"/>
      <c r="EB731" s="149"/>
      <c r="EC731" s="149"/>
      <c r="ED731" s="149"/>
      <c r="EE731" s="149"/>
      <c r="EF731" s="149"/>
      <c r="EG731" s="149"/>
      <c r="EH731" s="149"/>
      <c r="EI731" s="149"/>
      <c r="EJ731" s="149"/>
      <c r="EK731" s="149"/>
      <c r="EL731" s="149"/>
      <c r="EM731" s="149"/>
      <c r="EN731" s="149"/>
      <c r="EO731" s="149"/>
      <c r="EP731" s="149"/>
      <c r="EQ731" s="149"/>
      <c r="ER731" s="149"/>
      <c r="ES731" s="149"/>
      <c r="ET731" s="149"/>
      <c r="EU731" s="149"/>
      <c r="EV731" s="149"/>
      <c r="EW731" s="149"/>
      <c r="EX731" s="149"/>
      <c r="EY731" s="149"/>
      <c r="EZ731" s="149"/>
      <c r="FA731" s="149"/>
      <c r="FB731" s="149"/>
      <c r="FC731" s="149"/>
      <c r="FD731" s="149"/>
      <c r="FE731" s="149"/>
      <c r="FF731" s="149"/>
      <c r="FG731" s="149"/>
      <c r="FH731" s="149"/>
      <c r="FI731" s="149"/>
      <c r="FJ731" s="149"/>
      <c r="FK731" s="149"/>
      <c r="FL731" s="149"/>
      <c r="FM731" s="149"/>
      <c r="FN731" s="149"/>
      <c r="FO731" s="149"/>
      <c r="FP731" s="149"/>
      <c r="FQ731" s="149"/>
      <c r="FR731" s="149"/>
      <c r="FS731" s="149"/>
      <c r="FT731" s="149"/>
      <c r="FU731" s="149"/>
      <c r="FV731" s="149"/>
      <c r="FW731" s="149"/>
      <c r="FX731" s="149"/>
      <c r="FY731" s="149"/>
      <c r="FZ731" s="149"/>
      <c r="GA731" s="149"/>
      <c r="GB731" s="149"/>
      <c r="GC731" s="149"/>
      <c r="GD731" s="149"/>
      <c r="GE731" s="149"/>
      <c r="GF731" s="149"/>
      <c r="GG731" s="149"/>
      <c r="GH731" s="149"/>
      <c r="GI731" s="149"/>
      <c r="GJ731" s="149"/>
      <c r="GK731" s="149"/>
      <c r="GL731" s="149"/>
      <c r="GM731" s="149"/>
      <c r="GN731" s="96"/>
      <c r="GO731" s="96"/>
    </row>
    <row r="732" spans="1:197" ht="13.5" hidden="1" customHeight="1">
      <c r="A732" s="351">
        <v>82</v>
      </c>
      <c r="B732" s="366" t="s">
        <v>137</v>
      </c>
      <c r="C732" s="373">
        <v>2020</v>
      </c>
      <c r="D732" s="373">
        <v>2022</v>
      </c>
      <c r="E732" s="461" t="s">
        <v>167</v>
      </c>
      <c r="F732" s="354">
        <f>W732</f>
        <v>0</v>
      </c>
      <c r="G732" s="412">
        <v>90095</v>
      </c>
      <c r="I732" s="60" t="s">
        <v>28</v>
      </c>
      <c r="J732" s="77">
        <f>761165-761165</f>
        <v>0</v>
      </c>
      <c r="K732" s="77">
        <f>2165741-2165741</f>
        <v>0</v>
      </c>
      <c r="L732" s="87"/>
      <c r="M732" s="87"/>
      <c r="N732" s="77"/>
      <c r="O732" s="77"/>
      <c r="P732" s="77"/>
      <c r="Q732" s="77"/>
      <c r="R732" s="77"/>
      <c r="S732" s="77"/>
      <c r="T732" s="77"/>
      <c r="U732" s="77"/>
      <c r="V732" s="77"/>
      <c r="W732" s="361">
        <f>SUM(L736:O736)</f>
        <v>0</v>
      </c>
      <c r="X732" s="148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  <c r="AK732" s="149"/>
      <c r="AL732" s="149"/>
      <c r="AM732" s="149"/>
      <c r="AN732" s="149"/>
      <c r="AO732" s="149"/>
      <c r="AP732" s="149"/>
      <c r="AQ732" s="149"/>
      <c r="AR732" s="149"/>
      <c r="AS732" s="149"/>
      <c r="AT732" s="149"/>
      <c r="AU732" s="149"/>
      <c r="AV732" s="149"/>
      <c r="AW732" s="149"/>
      <c r="AX732" s="149"/>
      <c r="AY732" s="149"/>
      <c r="AZ732" s="149"/>
      <c r="BA732" s="149"/>
      <c r="BB732" s="149"/>
      <c r="BC732" s="149"/>
      <c r="BD732" s="149"/>
      <c r="BE732" s="149"/>
      <c r="BF732" s="149"/>
      <c r="BG732" s="149"/>
      <c r="BH732" s="149"/>
      <c r="BI732" s="149"/>
      <c r="BJ732" s="149"/>
      <c r="BK732" s="149"/>
      <c r="BL732" s="149"/>
      <c r="BM732" s="149"/>
      <c r="BN732" s="149"/>
      <c r="BO732" s="149"/>
      <c r="BP732" s="149"/>
      <c r="BQ732" s="149"/>
      <c r="BR732" s="149"/>
      <c r="BS732" s="149"/>
      <c r="BT732" s="149"/>
      <c r="BU732" s="149"/>
      <c r="BV732" s="149"/>
      <c r="BW732" s="149"/>
      <c r="BX732" s="149"/>
      <c r="BY732" s="149"/>
      <c r="BZ732" s="149"/>
      <c r="CA732" s="149"/>
      <c r="CB732" s="149"/>
      <c r="CC732" s="149"/>
      <c r="CD732" s="149"/>
      <c r="CE732" s="149"/>
      <c r="CF732" s="149"/>
      <c r="CG732" s="149"/>
      <c r="CH732" s="149"/>
      <c r="CI732" s="149"/>
      <c r="CJ732" s="149"/>
      <c r="CK732" s="149"/>
      <c r="CL732" s="149"/>
      <c r="CM732" s="149"/>
      <c r="CN732" s="149"/>
      <c r="CO732" s="149"/>
      <c r="CP732" s="149"/>
      <c r="CQ732" s="149"/>
      <c r="CR732" s="149"/>
      <c r="CS732" s="149"/>
      <c r="CT732" s="149"/>
      <c r="CU732" s="149"/>
      <c r="CV732" s="149"/>
      <c r="CW732" s="149"/>
      <c r="CX732" s="149"/>
      <c r="CY732" s="149"/>
      <c r="CZ732" s="149"/>
      <c r="DA732" s="149"/>
      <c r="DB732" s="149"/>
      <c r="DC732" s="149"/>
      <c r="DD732" s="149"/>
      <c r="DE732" s="149"/>
      <c r="DF732" s="149"/>
      <c r="DG732" s="149"/>
      <c r="DH732" s="149"/>
      <c r="DI732" s="149"/>
      <c r="DJ732" s="149"/>
      <c r="DK732" s="149"/>
      <c r="DL732" s="149"/>
      <c r="DM732" s="149"/>
      <c r="DN732" s="149"/>
      <c r="DO732" s="149"/>
      <c r="DP732" s="149"/>
      <c r="DQ732" s="149"/>
      <c r="DR732" s="149"/>
      <c r="DS732" s="149"/>
      <c r="DT732" s="149"/>
      <c r="DU732" s="149"/>
      <c r="DV732" s="149"/>
      <c r="DW732" s="149"/>
      <c r="DX732" s="149"/>
      <c r="DY732" s="149"/>
      <c r="DZ732" s="149"/>
      <c r="EA732" s="149"/>
      <c r="EB732" s="149"/>
      <c r="EC732" s="149"/>
      <c r="ED732" s="149"/>
      <c r="EE732" s="149"/>
      <c r="EF732" s="149"/>
      <c r="EG732" s="149"/>
      <c r="EH732" s="149"/>
      <c r="EI732" s="149"/>
      <c r="EJ732" s="149"/>
      <c r="EK732" s="149"/>
      <c r="EL732" s="149"/>
      <c r="EM732" s="149"/>
      <c r="EN732" s="149"/>
      <c r="EO732" s="149"/>
      <c r="EP732" s="149"/>
      <c r="EQ732" s="149"/>
      <c r="ER732" s="149"/>
      <c r="ES732" s="149"/>
      <c r="ET732" s="149"/>
      <c r="EU732" s="149"/>
      <c r="EV732" s="149"/>
      <c r="EW732" s="149"/>
      <c r="EX732" s="149"/>
      <c r="EY732" s="149"/>
      <c r="EZ732" s="149"/>
      <c r="FA732" s="149"/>
      <c r="FB732" s="149"/>
      <c r="FC732" s="149"/>
      <c r="FD732" s="149"/>
      <c r="FE732" s="149"/>
      <c r="FF732" s="149"/>
      <c r="FG732" s="149"/>
      <c r="FH732" s="149"/>
      <c r="FI732" s="149"/>
      <c r="FJ732" s="149"/>
      <c r="FK732" s="149"/>
      <c r="FL732" s="149"/>
      <c r="FM732" s="149"/>
      <c r="FN732" s="149"/>
      <c r="FO732" s="149"/>
      <c r="FP732" s="149"/>
      <c r="FQ732" s="149"/>
      <c r="FR732" s="149"/>
      <c r="FS732" s="149"/>
      <c r="FT732" s="149"/>
      <c r="FU732" s="149"/>
      <c r="FV732" s="149"/>
      <c r="FW732" s="149"/>
      <c r="FX732" s="149"/>
      <c r="FY732" s="149"/>
      <c r="FZ732" s="149"/>
      <c r="GA732" s="149"/>
      <c r="GB732" s="149"/>
      <c r="GC732" s="149"/>
      <c r="GD732" s="149"/>
      <c r="GE732" s="149"/>
      <c r="GF732" s="149"/>
      <c r="GG732" s="149"/>
      <c r="GH732" s="149"/>
      <c r="GI732" s="149"/>
      <c r="GJ732" s="149"/>
      <c r="GK732" s="149"/>
      <c r="GL732" s="149"/>
      <c r="GM732" s="149"/>
      <c r="GN732" s="96"/>
      <c r="GO732" s="96"/>
    </row>
    <row r="733" spans="1:197" ht="13.5" hidden="1" customHeight="1">
      <c r="A733" s="352"/>
      <c r="B733" s="366"/>
      <c r="C733" s="373"/>
      <c r="D733" s="373"/>
      <c r="E733" s="461"/>
      <c r="F733" s="354"/>
      <c r="G733" s="412"/>
      <c r="H733" s="89"/>
      <c r="I733" s="60" t="s">
        <v>31</v>
      </c>
      <c r="J733" s="77"/>
      <c r="K733" s="77"/>
      <c r="L733" s="77"/>
      <c r="M733" s="77"/>
      <c r="N733" s="70"/>
      <c r="O733" s="70"/>
      <c r="P733" s="70"/>
      <c r="Q733" s="70"/>
      <c r="R733" s="70"/>
      <c r="S733" s="70"/>
      <c r="T733" s="70"/>
      <c r="U733" s="70"/>
      <c r="V733" s="70"/>
      <c r="W733" s="361"/>
      <c r="X733" s="148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  <c r="AK733" s="149"/>
      <c r="AL733" s="149"/>
      <c r="AM733" s="149"/>
      <c r="AN733" s="149"/>
      <c r="AO733" s="149"/>
      <c r="AP733" s="149"/>
      <c r="AQ733" s="149"/>
      <c r="AR733" s="149"/>
      <c r="AS733" s="149"/>
      <c r="AT733" s="149"/>
      <c r="AU733" s="149"/>
      <c r="AV733" s="149"/>
      <c r="AW733" s="149"/>
      <c r="AX733" s="149"/>
      <c r="AY733" s="149"/>
      <c r="AZ733" s="149"/>
      <c r="BA733" s="149"/>
      <c r="BB733" s="149"/>
      <c r="BC733" s="149"/>
      <c r="BD733" s="149"/>
      <c r="BE733" s="149"/>
      <c r="BF733" s="149"/>
      <c r="BG733" s="149"/>
      <c r="BH733" s="149"/>
      <c r="BI733" s="149"/>
      <c r="BJ733" s="149"/>
      <c r="BK733" s="149"/>
      <c r="BL733" s="149"/>
      <c r="BM733" s="149"/>
      <c r="BN733" s="149"/>
      <c r="BO733" s="149"/>
      <c r="BP733" s="149"/>
      <c r="BQ733" s="149"/>
      <c r="BR733" s="149"/>
      <c r="BS733" s="149"/>
      <c r="BT733" s="149"/>
      <c r="BU733" s="149"/>
      <c r="BV733" s="149"/>
      <c r="BW733" s="149"/>
      <c r="BX733" s="149"/>
      <c r="BY733" s="149"/>
      <c r="BZ733" s="149"/>
      <c r="CA733" s="149"/>
      <c r="CB733" s="149"/>
      <c r="CC733" s="149"/>
      <c r="CD733" s="149"/>
      <c r="CE733" s="149"/>
      <c r="CF733" s="149"/>
      <c r="CG733" s="149"/>
      <c r="CH733" s="149"/>
      <c r="CI733" s="149"/>
      <c r="CJ733" s="149"/>
      <c r="CK733" s="149"/>
      <c r="CL733" s="149"/>
      <c r="CM733" s="149"/>
      <c r="CN733" s="149"/>
      <c r="CO733" s="149"/>
      <c r="CP733" s="149"/>
      <c r="CQ733" s="149"/>
      <c r="CR733" s="149"/>
      <c r="CS733" s="149"/>
      <c r="CT733" s="149"/>
      <c r="CU733" s="149"/>
      <c r="CV733" s="149"/>
      <c r="CW733" s="149"/>
      <c r="CX733" s="149"/>
      <c r="CY733" s="149"/>
      <c r="CZ733" s="149"/>
      <c r="DA733" s="149"/>
      <c r="DB733" s="149"/>
      <c r="DC733" s="149"/>
      <c r="DD733" s="149"/>
      <c r="DE733" s="149"/>
      <c r="DF733" s="149"/>
      <c r="DG733" s="149"/>
      <c r="DH733" s="149"/>
      <c r="DI733" s="149"/>
      <c r="DJ733" s="149"/>
      <c r="DK733" s="149"/>
      <c r="DL733" s="149"/>
      <c r="DM733" s="149"/>
      <c r="DN733" s="149"/>
      <c r="DO733" s="149"/>
      <c r="DP733" s="149"/>
      <c r="DQ733" s="149"/>
      <c r="DR733" s="149"/>
      <c r="DS733" s="149"/>
      <c r="DT733" s="149"/>
      <c r="DU733" s="149"/>
      <c r="DV733" s="149"/>
      <c r="DW733" s="149"/>
      <c r="DX733" s="149"/>
      <c r="DY733" s="149"/>
      <c r="DZ733" s="149"/>
      <c r="EA733" s="149"/>
      <c r="EB733" s="149"/>
      <c r="EC733" s="149"/>
      <c r="ED733" s="149"/>
      <c r="EE733" s="149"/>
      <c r="EF733" s="149"/>
      <c r="EG733" s="149"/>
      <c r="EH733" s="149"/>
      <c r="EI733" s="149"/>
      <c r="EJ733" s="149"/>
      <c r="EK733" s="149"/>
      <c r="EL733" s="149"/>
      <c r="EM733" s="149"/>
      <c r="EN733" s="149"/>
      <c r="EO733" s="149"/>
      <c r="EP733" s="149"/>
      <c r="EQ733" s="149"/>
      <c r="ER733" s="149"/>
      <c r="ES733" s="149"/>
      <c r="ET733" s="149"/>
      <c r="EU733" s="149"/>
      <c r="EV733" s="149"/>
      <c r="EW733" s="149"/>
      <c r="EX733" s="149"/>
      <c r="EY733" s="149"/>
      <c r="EZ733" s="149"/>
      <c r="FA733" s="149"/>
      <c r="FB733" s="149"/>
      <c r="FC733" s="149"/>
      <c r="FD733" s="149"/>
      <c r="FE733" s="149"/>
      <c r="FF733" s="149"/>
      <c r="FG733" s="149"/>
      <c r="FH733" s="149"/>
      <c r="FI733" s="149"/>
      <c r="FJ733" s="149"/>
      <c r="FK733" s="149"/>
      <c r="FL733" s="149"/>
      <c r="FM733" s="149"/>
      <c r="FN733" s="149"/>
      <c r="FO733" s="149"/>
      <c r="FP733" s="149"/>
      <c r="FQ733" s="149"/>
      <c r="FR733" s="149"/>
      <c r="FS733" s="149"/>
      <c r="FT733" s="149"/>
      <c r="FU733" s="149"/>
      <c r="FV733" s="149"/>
      <c r="FW733" s="149"/>
      <c r="FX733" s="149"/>
      <c r="FY733" s="149"/>
      <c r="FZ733" s="149"/>
      <c r="GA733" s="149"/>
      <c r="GB733" s="149"/>
      <c r="GC733" s="149"/>
      <c r="GD733" s="149"/>
      <c r="GE733" s="149"/>
      <c r="GF733" s="149"/>
      <c r="GG733" s="149"/>
      <c r="GH733" s="149"/>
      <c r="GI733" s="149"/>
      <c r="GJ733" s="149"/>
      <c r="GK733" s="149"/>
      <c r="GL733" s="149"/>
      <c r="GM733" s="149"/>
      <c r="GN733" s="96"/>
      <c r="GO733" s="96"/>
    </row>
    <row r="734" spans="1:197" ht="13.5" hidden="1" customHeight="1">
      <c r="A734" s="352"/>
      <c r="B734" s="366"/>
      <c r="C734" s="373"/>
      <c r="D734" s="373"/>
      <c r="E734" s="461"/>
      <c r="F734" s="354"/>
      <c r="G734" s="412"/>
      <c r="H734" s="89"/>
      <c r="I734" s="61" t="s">
        <v>166</v>
      </c>
      <c r="J734" s="71"/>
      <c r="K734" s="71"/>
      <c r="L734" s="87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361"/>
      <c r="X734" s="148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  <c r="AK734" s="149"/>
      <c r="AL734" s="149"/>
      <c r="AM734" s="149"/>
      <c r="AN734" s="149"/>
      <c r="AO734" s="149"/>
      <c r="AP734" s="149"/>
      <c r="AQ734" s="149"/>
      <c r="AR734" s="149"/>
      <c r="AS734" s="149"/>
      <c r="AT734" s="149"/>
      <c r="AU734" s="149"/>
      <c r="AV734" s="149"/>
      <c r="AW734" s="149"/>
      <c r="AX734" s="149"/>
      <c r="AY734" s="149"/>
      <c r="AZ734" s="149"/>
      <c r="BA734" s="149"/>
      <c r="BB734" s="149"/>
      <c r="BC734" s="149"/>
      <c r="BD734" s="149"/>
      <c r="BE734" s="149"/>
      <c r="BF734" s="149"/>
      <c r="BG734" s="149"/>
      <c r="BH734" s="149"/>
      <c r="BI734" s="149"/>
      <c r="BJ734" s="149"/>
      <c r="BK734" s="149"/>
      <c r="BL734" s="149"/>
      <c r="BM734" s="149"/>
      <c r="BN734" s="149"/>
      <c r="BO734" s="149"/>
      <c r="BP734" s="149"/>
      <c r="BQ734" s="149"/>
      <c r="BR734" s="149"/>
      <c r="BS734" s="149"/>
      <c r="BT734" s="149"/>
      <c r="BU734" s="149"/>
      <c r="BV734" s="149"/>
      <c r="BW734" s="149"/>
      <c r="BX734" s="149"/>
      <c r="BY734" s="149"/>
      <c r="BZ734" s="149"/>
      <c r="CA734" s="149"/>
      <c r="CB734" s="149"/>
      <c r="CC734" s="149"/>
      <c r="CD734" s="149"/>
      <c r="CE734" s="149"/>
      <c r="CF734" s="149"/>
      <c r="CG734" s="149"/>
      <c r="CH734" s="149"/>
      <c r="CI734" s="149"/>
      <c r="CJ734" s="149"/>
      <c r="CK734" s="149"/>
      <c r="CL734" s="149"/>
      <c r="CM734" s="149"/>
      <c r="CN734" s="149"/>
      <c r="CO734" s="149"/>
      <c r="CP734" s="149"/>
      <c r="CQ734" s="149"/>
      <c r="CR734" s="149"/>
      <c r="CS734" s="149"/>
      <c r="CT734" s="149"/>
      <c r="CU734" s="149"/>
      <c r="CV734" s="149"/>
      <c r="CW734" s="149"/>
      <c r="CX734" s="149"/>
      <c r="CY734" s="149"/>
      <c r="CZ734" s="149"/>
      <c r="DA734" s="149"/>
      <c r="DB734" s="149"/>
      <c r="DC734" s="149"/>
      <c r="DD734" s="149"/>
      <c r="DE734" s="149"/>
      <c r="DF734" s="149"/>
      <c r="DG734" s="149"/>
      <c r="DH734" s="149"/>
      <c r="DI734" s="149"/>
      <c r="DJ734" s="149"/>
      <c r="DK734" s="149"/>
      <c r="DL734" s="149"/>
      <c r="DM734" s="149"/>
      <c r="DN734" s="149"/>
      <c r="DO734" s="149"/>
      <c r="DP734" s="149"/>
      <c r="DQ734" s="149"/>
      <c r="DR734" s="149"/>
      <c r="DS734" s="149"/>
      <c r="DT734" s="149"/>
      <c r="DU734" s="149"/>
      <c r="DV734" s="149"/>
      <c r="DW734" s="149"/>
      <c r="DX734" s="149"/>
      <c r="DY734" s="149"/>
      <c r="DZ734" s="149"/>
      <c r="EA734" s="149"/>
      <c r="EB734" s="149"/>
      <c r="EC734" s="149"/>
      <c r="ED734" s="149"/>
      <c r="EE734" s="149"/>
      <c r="EF734" s="149"/>
      <c r="EG734" s="149"/>
      <c r="EH734" s="149"/>
      <c r="EI734" s="149"/>
      <c r="EJ734" s="149"/>
      <c r="EK734" s="149"/>
      <c r="EL734" s="149"/>
      <c r="EM734" s="149"/>
      <c r="EN734" s="149"/>
      <c r="EO734" s="149"/>
      <c r="EP734" s="149"/>
      <c r="EQ734" s="149"/>
      <c r="ER734" s="149"/>
      <c r="ES734" s="149"/>
      <c r="ET734" s="149"/>
      <c r="EU734" s="149"/>
      <c r="EV734" s="149"/>
      <c r="EW734" s="149"/>
      <c r="EX734" s="149"/>
      <c r="EY734" s="149"/>
      <c r="EZ734" s="149"/>
      <c r="FA734" s="149"/>
      <c r="FB734" s="149"/>
      <c r="FC734" s="149"/>
      <c r="FD734" s="149"/>
      <c r="FE734" s="149"/>
      <c r="FF734" s="149"/>
      <c r="FG734" s="149"/>
      <c r="FH734" s="149"/>
      <c r="FI734" s="149"/>
      <c r="FJ734" s="149"/>
      <c r="FK734" s="149"/>
      <c r="FL734" s="149"/>
      <c r="FM734" s="149"/>
      <c r="FN734" s="149"/>
      <c r="FO734" s="149"/>
      <c r="FP734" s="149"/>
      <c r="FQ734" s="149"/>
      <c r="FR734" s="149"/>
      <c r="FS734" s="149"/>
      <c r="FT734" s="149"/>
      <c r="FU734" s="149"/>
      <c r="FV734" s="149"/>
      <c r="FW734" s="149"/>
      <c r="FX734" s="149"/>
      <c r="FY734" s="149"/>
      <c r="FZ734" s="149"/>
      <c r="GA734" s="149"/>
      <c r="GB734" s="149"/>
      <c r="GC734" s="149"/>
      <c r="GD734" s="149"/>
      <c r="GE734" s="149"/>
      <c r="GF734" s="149"/>
      <c r="GG734" s="149"/>
      <c r="GH734" s="149"/>
      <c r="GI734" s="149"/>
      <c r="GJ734" s="149"/>
      <c r="GK734" s="149"/>
      <c r="GL734" s="149"/>
      <c r="GM734" s="149"/>
      <c r="GN734" s="96"/>
      <c r="GO734" s="96"/>
    </row>
    <row r="735" spans="1:197" ht="13.5" hidden="1" customHeight="1">
      <c r="A735" s="352"/>
      <c r="B735" s="366"/>
      <c r="C735" s="373"/>
      <c r="D735" s="373"/>
      <c r="E735" s="461"/>
      <c r="F735" s="354"/>
      <c r="G735" s="412"/>
      <c r="H735" s="89">
        <v>6050</v>
      </c>
      <c r="I735" s="61" t="s">
        <v>165</v>
      </c>
      <c r="J735" s="71"/>
      <c r="K735" s="71"/>
      <c r="L735" s="87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361"/>
      <c r="X735" s="148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  <c r="AJ735" s="149"/>
      <c r="AK735" s="149"/>
      <c r="AL735" s="149"/>
      <c r="AM735" s="149"/>
      <c r="AN735" s="149"/>
      <c r="AO735" s="149"/>
      <c r="AP735" s="149"/>
      <c r="AQ735" s="149"/>
      <c r="AR735" s="149"/>
      <c r="AS735" s="149"/>
      <c r="AT735" s="149"/>
      <c r="AU735" s="149"/>
      <c r="AV735" s="149"/>
      <c r="AW735" s="149"/>
      <c r="AX735" s="149"/>
      <c r="AY735" s="149"/>
      <c r="AZ735" s="149"/>
      <c r="BA735" s="149"/>
      <c r="BB735" s="149"/>
      <c r="BC735" s="149"/>
      <c r="BD735" s="149"/>
      <c r="BE735" s="149"/>
      <c r="BF735" s="149"/>
      <c r="BG735" s="149"/>
      <c r="BH735" s="149"/>
      <c r="BI735" s="149"/>
      <c r="BJ735" s="149"/>
      <c r="BK735" s="149"/>
      <c r="BL735" s="149"/>
      <c r="BM735" s="149"/>
      <c r="BN735" s="149"/>
      <c r="BO735" s="149"/>
      <c r="BP735" s="149"/>
      <c r="BQ735" s="149"/>
      <c r="BR735" s="149"/>
      <c r="BS735" s="149"/>
      <c r="BT735" s="149"/>
      <c r="BU735" s="149"/>
      <c r="BV735" s="149"/>
      <c r="BW735" s="149"/>
      <c r="BX735" s="149"/>
      <c r="BY735" s="149"/>
      <c r="BZ735" s="149"/>
      <c r="CA735" s="149"/>
      <c r="CB735" s="149"/>
      <c r="CC735" s="149"/>
      <c r="CD735" s="149"/>
      <c r="CE735" s="149"/>
      <c r="CF735" s="149"/>
      <c r="CG735" s="149"/>
      <c r="CH735" s="149"/>
      <c r="CI735" s="149"/>
      <c r="CJ735" s="149"/>
      <c r="CK735" s="149"/>
      <c r="CL735" s="149"/>
      <c r="CM735" s="149"/>
      <c r="CN735" s="149"/>
      <c r="CO735" s="149"/>
      <c r="CP735" s="149"/>
      <c r="CQ735" s="149"/>
      <c r="CR735" s="149"/>
      <c r="CS735" s="149"/>
      <c r="CT735" s="149"/>
      <c r="CU735" s="149"/>
      <c r="CV735" s="149"/>
      <c r="CW735" s="149"/>
      <c r="CX735" s="149"/>
      <c r="CY735" s="149"/>
      <c r="CZ735" s="149"/>
      <c r="DA735" s="149"/>
      <c r="DB735" s="149"/>
      <c r="DC735" s="149"/>
      <c r="DD735" s="149"/>
      <c r="DE735" s="149"/>
      <c r="DF735" s="149"/>
      <c r="DG735" s="149"/>
      <c r="DH735" s="149"/>
      <c r="DI735" s="149"/>
      <c r="DJ735" s="149"/>
      <c r="DK735" s="149"/>
      <c r="DL735" s="149"/>
      <c r="DM735" s="149"/>
      <c r="DN735" s="149"/>
      <c r="DO735" s="149"/>
      <c r="DP735" s="149"/>
      <c r="DQ735" s="149"/>
      <c r="DR735" s="149"/>
      <c r="DS735" s="149"/>
      <c r="DT735" s="149"/>
      <c r="DU735" s="149"/>
      <c r="DV735" s="149"/>
      <c r="DW735" s="149"/>
      <c r="DX735" s="149"/>
      <c r="DY735" s="149"/>
      <c r="DZ735" s="149"/>
      <c r="EA735" s="149"/>
      <c r="EB735" s="149"/>
      <c r="EC735" s="149"/>
      <c r="ED735" s="149"/>
      <c r="EE735" s="149"/>
      <c r="EF735" s="149"/>
      <c r="EG735" s="149"/>
      <c r="EH735" s="149"/>
      <c r="EI735" s="149"/>
      <c r="EJ735" s="149"/>
      <c r="EK735" s="149"/>
      <c r="EL735" s="149"/>
      <c r="EM735" s="149"/>
      <c r="EN735" s="149"/>
      <c r="EO735" s="149"/>
      <c r="EP735" s="149"/>
      <c r="EQ735" s="149"/>
      <c r="ER735" s="149"/>
      <c r="ES735" s="149"/>
      <c r="ET735" s="149"/>
      <c r="EU735" s="149"/>
      <c r="EV735" s="149"/>
      <c r="EW735" s="149"/>
      <c r="EX735" s="149"/>
      <c r="EY735" s="149"/>
      <c r="EZ735" s="149"/>
      <c r="FA735" s="149"/>
      <c r="FB735" s="149"/>
      <c r="FC735" s="149"/>
      <c r="FD735" s="149"/>
      <c r="FE735" s="149"/>
      <c r="FF735" s="149"/>
      <c r="FG735" s="149"/>
      <c r="FH735" s="149"/>
      <c r="FI735" s="149"/>
      <c r="FJ735" s="149"/>
      <c r="FK735" s="149"/>
      <c r="FL735" s="149"/>
      <c r="FM735" s="149"/>
      <c r="FN735" s="149"/>
      <c r="FO735" s="149"/>
      <c r="FP735" s="149"/>
      <c r="FQ735" s="149"/>
      <c r="FR735" s="149"/>
      <c r="FS735" s="149"/>
      <c r="FT735" s="149"/>
      <c r="FU735" s="149"/>
      <c r="FV735" s="149"/>
      <c r="FW735" s="149"/>
      <c r="FX735" s="149"/>
      <c r="FY735" s="149"/>
      <c r="FZ735" s="149"/>
      <c r="GA735" s="149"/>
      <c r="GB735" s="149"/>
      <c r="GC735" s="149"/>
      <c r="GD735" s="149"/>
      <c r="GE735" s="149"/>
      <c r="GF735" s="149"/>
      <c r="GG735" s="149"/>
      <c r="GH735" s="149"/>
      <c r="GI735" s="149"/>
      <c r="GJ735" s="149"/>
      <c r="GK735" s="149"/>
      <c r="GL735" s="149"/>
      <c r="GM735" s="149"/>
      <c r="GN735" s="96"/>
      <c r="GO735" s="96"/>
    </row>
    <row r="736" spans="1:197" ht="13.5" hidden="1" customHeight="1">
      <c r="A736" s="353"/>
      <c r="B736" s="366"/>
      <c r="C736" s="373"/>
      <c r="D736" s="373"/>
      <c r="E736" s="461"/>
      <c r="F736" s="354"/>
      <c r="G736" s="412"/>
      <c r="H736" s="89"/>
      <c r="I736" s="64" t="s">
        <v>26</v>
      </c>
      <c r="J736" s="65">
        <f t="shared" ref="J736:M736" si="211">SUM(J732:J735)</f>
        <v>0</v>
      </c>
      <c r="K736" s="65">
        <f t="shared" si="211"/>
        <v>0</v>
      </c>
      <c r="L736" s="65">
        <f t="shared" si="211"/>
        <v>0</v>
      </c>
      <c r="M736" s="66">
        <f t="shared" si="211"/>
        <v>0</v>
      </c>
      <c r="N736" s="66">
        <f>SUM(N732:N735)</f>
        <v>0</v>
      </c>
      <c r="O736" s="66">
        <f t="shared" ref="O736" si="212">SUM(O732:O735)</f>
        <v>0</v>
      </c>
      <c r="P736" s="66"/>
      <c r="Q736" s="66"/>
      <c r="R736" s="66"/>
      <c r="S736" s="66"/>
      <c r="T736" s="66"/>
      <c r="U736" s="66"/>
      <c r="V736" s="66"/>
      <c r="W736" s="361"/>
      <c r="X736" s="148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  <c r="AJ736" s="149"/>
      <c r="AK736" s="149"/>
      <c r="AL736" s="149"/>
      <c r="AM736" s="149"/>
      <c r="AN736" s="149"/>
      <c r="AO736" s="149"/>
      <c r="AP736" s="149"/>
      <c r="AQ736" s="149"/>
      <c r="AR736" s="149"/>
      <c r="AS736" s="149"/>
      <c r="AT736" s="149"/>
      <c r="AU736" s="149"/>
      <c r="AV736" s="149"/>
      <c r="AW736" s="149"/>
      <c r="AX736" s="149"/>
      <c r="AY736" s="149"/>
      <c r="AZ736" s="149"/>
      <c r="BA736" s="149"/>
      <c r="BB736" s="149"/>
      <c r="BC736" s="149"/>
      <c r="BD736" s="149"/>
      <c r="BE736" s="149"/>
      <c r="BF736" s="149"/>
      <c r="BG736" s="149"/>
      <c r="BH736" s="149"/>
      <c r="BI736" s="149"/>
      <c r="BJ736" s="149"/>
      <c r="BK736" s="149"/>
      <c r="BL736" s="149"/>
      <c r="BM736" s="149"/>
      <c r="BN736" s="149"/>
      <c r="BO736" s="149"/>
      <c r="BP736" s="149"/>
      <c r="BQ736" s="149"/>
      <c r="BR736" s="149"/>
      <c r="BS736" s="149"/>
      <c r="BT736" s="149"/>
      <c r="BU736" s="149"/>
      <c r="BV736" s="149"/>
      <c r="BW736" s="149"/>
      <c r="BX736" s="149"/>
      <c r="BY736" s="149"/>
      <c r="BZ736" s="149"/>
      <c r="CA736" s="149"/>
      <c r="CB736" s="149"/>
      <c r="CC736" s="149"/>
      <c r="CD736" s="149"/>
      <c r="CE736" s="149"/>
      <c r="CF736" s="149"/>
      <c r="CG736" s="149"/>
      <c r="CH736" s="149"/>
      <c r="CI736" s="149"/>
      <c r="CJ736" s="149"/>
      <c r="CK736" s="149"/>
      <c r="CL736" s="149"/>
      <c r="CM736" s="149"/>
      <c r="CN736" s="149"/>
      <c r="CO736" s="149"/>
      <c r="CP736" s="149"/>
      <c r="CQ736" s="149"/>
      <c r="CR736" s="149"/>
      <c r="CS736" s="149"/>
      <c r="CT736" s="149"/>
      <c r="CU736" s="149"/>
      <c r="CV736" s="149"/>
      <c r="CW736" s="149"/>
      <c r="CX736" s="149"/>
      <c r="CY736" s="149"/>
      <c r="CZ736" s="149"/>
      <c r="DA736" s="149"/>
      <c r="DB736" s="149"/>
      <c r="DC736" s="149"/>
      <c r="DD736" s="149"/>
      <c r="DE736" s="149"/>
      <c r="DF736" s="149"/>
      <c r="DG736" s="149"/>
      <c r="DH736" s="149"/>
      <c r="DI736" s="149"/>
      <c r="DJ736" s="149"/>
      <c r="DK736" s="149"/>
      <c r="DL736" s="149"/>
      <c r="DM736" s="149"/>
      <c r="DN736" s="149"/>
      <c r="DO736" s="149"/>
      <c r="DP736" s="149"/>
      <c r="DQ736" s="149"/>
      <c r="DR736" s="149"/>
      <c r="DS736" s="149"/>
      <c r="DT736" s="149"/>
      <c r="DU736" s="149"/>
      <c r="DV736" s="149"/>
      <c r="DW736" s="149"/>
      <c r="DX736" s="149"/>
      <c r="DY736" s="149"/>
      <c r="DZ736" s="149"/>
      <c r="EA736" s="149"/>
      <c r="EB736" s="149"/>
      <c r="EC736" s="149"/>
      <c r="ED736" s="149"/>
      <c r="EE736" s="149"/>
      <c r="EF736" s="149"/>
      <c r="EG736" s="149"/>
      <c r="EH736" s="149"/>
      <c r="EI736" s="149"/>
      <c r="EJ736" s="149"/>
      <c r="EK736" s="149"/>
      <c r="EL736" s="149"/>
      <c r="EM736" s="149"/>
      <c r="EN736" s="149"/>
      <c r="EO736" s="149"/>
      <c r="EP736" s="149"/>
      <c r="EQ736" s="149"/>
      <c r="ER736" s="149"/>
      <c r="ES736" s="149"/>
      <c r="ET736" s="149"/>
      <c r="EU736" s="149"/>
      <c r="EV736" s="149"/>
      <c r="EW736" s="149"/>
      <c r="EX736" s="149"/>
      <c r="EY736" s="149"/>
      <c r="EZ736" s="149"/>
      <c r="FA736" s="149"/>
      <c r="FB736" s="149"/>
      <c r="FC736" s="149"/>
      <c r="FD736" s="149"/>
      <c r="FE736" s="149"/>
      <c r="FF736" s="149"/>
      <c r="FG736" s="149"/>
      <c r="FH736" s="149"/>
      <c r="FI736" s="149"/>
      <c r="FJ736" s="149"/>
      <c r="FK736" s="149"/>
      <c r="FL736" s="149"/>
      <c r="FM736" s="149"/>
      <c r="FN736" s="149"/>
      <c r="FO736" s="149"/>
      <c r="FP736" s="149"/>
      <c r="FQ736" s="149"/>
      <c r="FR736" s="149"/>
      <c r="FS736" s="149"/>
      <c r="FT736" s="149"/>
      <c r="FU736" s="149"/>
      <c r="FV736" s="149"/>
      <c r="FW736" s="149"/>
      <c r="FX736" s="149"/>
      <c r="FY736" s="149"/>
      <c r="FZ736" s="149"/>
      <c r="GA736" s="149"/>
      <c r="GB736" s="149"/>
      <c r="GC736" s="149"/>
      <c r="GD736" s="149"/>
      <c r="GE736" s="149"/>
      <c r="GF736" s="149"/>
      <c r="GG736" s="149"/>
      <c r="GH736" s="149"/>
      <c r="GI736" s="149"/>
      <c r="GJ736" s="149"/>
      <c r="GK736" s="149"/>
      <c r="GL736" s="149"/>
      <c r="GM736" s="149"/>
      <c r="GN736" s="96"/>
      <c r="GO736" s="96"/>
    </row>
    <row r="737" spans="1:197" ht="12" customHeight="1">
      <c r="A737" s="339">
        <v>33</v>
      </c>
      <c r="B737" s="364" t="s">
        <v>189</v>
      </c>
      <c r="C737" s="373">
        <v>2023</v>
      </c>
      <c r="D737" s="373">
        <v>2025</v>
      </c>
      <c r="E737" s="346" t="s">
        <v>251</v>
      </c>
      <c r="F737" s="374">
        <f>2729023+W737</f>
        <v>4563350</v>
      </c>
      <c r="G737" s="412">
        <v>90095</v>
      </c>
      <c r="H737" s="89">
        <v>6050</v>
      </c>
      <c r="I737" s="60" t="s">
        <v>28</v>
      </c>
      <c r="J737" s="77">
        <f>761165-761165</f>
        <v>0</v>
      </c>
      <c r="K737" s="77">
        <f>2165741-2165741</f>
        <v>0</v>
      </c>
      <c r="L737" s="87"/>
      <c r="M737" s="319"/>
      <c r="N737" s="87">
        <v>57592</v>
      </c>
      <c r="O737" s="77"/>
      <c r="P737" s="77"/>
      <c r="Q737" s="77"/>
      <c r="R737" s="77"/>
      <c r="S737" s="77"/>
      <c r="T737" s="77"/>
      <c r="U737" s="77"/>
      <c r="V737" s="77"/>
      <c r="W737" s="401">
        <f>SUM(M741:V746)</f>
        <v>1834327</v>
      </c>
      <c r="X737" s="148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  <c r="AJ737" s="149"/>
      <c r="AK737" s="149"/>
      <c r="AL737" s="149"/>
      <c r="AM737" s="149"/>
      <c r="AN737" s="149"/>
      <c r="AO737" s="149"/>
      <c r="AP737" s="149"/>
      <c r="AQ737" s="149"/>
      <c r="AR737" s="149"/>
      <c r="AS737" s="149"/>
      <c r="AT737" s="149"/>
      <c r="AU737" s="149"/>
      <c r="AV737" s="149"/>
      <c r="AW737" s="149"/>
      <c r="AX737" s="149"/>
      <c r="AY737" s="149"/>
      <c r="AZ737" s="149"/>
      <c r="BA737" s="149"/>
      <c r="BB737" s="149"/>
      <c r="BC737" s="149"/>
      <c r="BD737" s="149"/>
      <c r="BE737" s="149"/>
      <c r="BF737" s="149"/>
      <c r="BG737" s="149"/>
      <c r="BH737" s="149"/>
      <c r="BI737" s="149"/>
      <c r="BJ737" s="149"/>
      <c r="BK737" s="149"/>
      <c r="BL737" s="149"/>
      <c r="BM737" s="149"/>
      <c r="BN737" s="149"/>
      <c r="BO737" s="149"/>
      <c r="BP737" s="149"/>
      <c r="BQ737" s="149"/>
      <c r="BR737" s="149"/>
      <c r="BS737" s="149"/>
      <c r="BT737" s="149"/>
      <c r="BU737" s="149"/>
      <c r="BV737" s="149"/>
      <c r="BW737" s="149"/>
      <c r="BX737" s="149"/>
      <c r="BY737" s="149"/>
      <c r="BZ737" s="149"/>
      <c r="CA737" s="149"/>
      <c r="CB737" s="149"/>
      <c r="CC737" s="149"/>
      <c r="CD737" s="149"/>
      <c r="CE737" s="149"/>
      <c r="CF737" s="149"/>
      <c r="CG737" s="149"/>
      <c r="CH737" s="149"/>
      <c r="CI737" s="149"/>
      <c r="CJ737" s="149"/>
      <c r="CK737" s="149"/>
      <c r="CL737" s="149"/>
      <c r="CM737" s="149"/>
      <c r="CN737" s="149"/>
      <c r="CO737" s="149"/>
      <c r="CP737" s="149"/>
      <c r="CQ737" s="149"/>
      <c r="CR737" s="149"/>
      <c r="CS737" s="149"/>
      <c r="CT737" s="149"/>
      <c r="CU737" s="149"/>
      <c r="CV737" s="149"/>
      <c r="CW737" s="149"/>
      <c r="CX737" s="149"/>
      <c r="CY737" s="149"/>
      <c r="CZ737" s="149"/>
      <c r="DA737" s="149"/>
      <c r="DB737" s="149"/>
      <c r="DC737" s="149"/>
      <c r="DD737" s="149"/>
      <c r="DE737" s="149"/>
      <c r="DF737" s="149"/>
      <c r="DG737" s="149"/>
      <c r="DH737" s="149"/>
      <c r="DI737" s="149"/>
      <c r="DJ737" s="149"/>
      <c r="DK737" s="149"/>
      <c r="DL737" s="149"/>
      <c r="DM737" s="149"/>
      <c r="DN737" s="149"/>
      <c r="DO737" s="149"/>
      <c r="DP737" s="149"/>
      <c r="DQ737" s="149"/>
      <c r="DR737" s="149"/>
      <c r="DS737" s="149"/>
      <c r="DT737" s="149"/>
      <c r="DU737" s="149"/>
      <c r="DV737" s="149"/>
      <c r="DW737" s="149"/>
      <c r="DX737" s="149"/>
      <c r="DY737" s="149"/>
      <c r="DZ737" s="149"/>
      <c r="EA737" s="149"/>
      <c r="EB737" s="149"/>
      <c r="EC737" s="149"/>
      <c r="ED737" s="149"/>
      <c r="EE737" s="149"/>
      <c r="EF737" s="149"/>
      <c r="EG737" s="149"/>
      <c r="EH737" s="149"/>
      <c r="EI737" s="149"/>
      <c r="EJ737" s="149"/>
      <c r="EK737" s="149"/>
      <c r="EL737" s="149"/>
      <c r="EM737" s="149"/>
      <c r="EN737" s="149"/>
      <c r="EO737" s="149"/>
      <c r="EP737" s="149"/>
      <c r="EQ737" s="149"/>
      <c r="ER737" s="149"/>
      <c r="ES737" s="149"/>
      <c r="ET737" s="149"/>
      <c r="EU737" s="149"/>
      <c r="EV737" s="149"/>
      <c r="EW737" s="149"/>
      <c r="EX737" s="149"/>
      <c r="EY737" s="149"/>
      <c r="EZ737" s="149"/>
      <c r="FA737" s="149"/>
      <c r="FB737" s="149"/>
      <c r="FC737" s="149"/>
      <c r="FD737" s="149"/>
      <c r="FE737" s="149"/>
      <c r="FF737" s="149"/>
      <c r="FG737" s="149"/>
      <c r="FH737" s="149"/>
      <c r="FI737" s="149"/>
      <c r="FJ737" s="149"/>
      <c r="FK737" s="149"/>
      <c r="FL737" s="149"/>
      <c r="FM737" s="149"/>
      <c r="FN737" s="149"/>
      <c r="FO737" s="149"/>
      <c r="FP737" s="149"/>
      <c r="FQ737" s="149"/>
      <c r="FR737" s="149"/>
      <c r="FS737" s="149"/>
      <c r="FT737" s="149"/>
      <c r="FU737" s="149"/>
      <c r="FV737" s="149"/>
      <c r="FW737" s="149"/>
      <c r="FX737" s="149"/>
      <c r="FY737" s="149"/>
      <c r="FZ737" s="149"/>
      <c r="GA737" s="149"/>
      <c r="GB737" s="149"/>
      <c r="GC737" s="149"/>
      <c r="GD737" s="149"/>
      <c r="GE737" s="149"/>
      <c r="GF737" s="149"/>
      <c r="GG737" s="149"/>
      <c r="GH737" s="149"/>
      <c r="GI737" s="149"/>
      <c r="GJ737" s="149"/>
      <c r="GK737" s="149"/>
      <c r="GL737" s="149"/>
      <c r="GM737" s="149"/>
      <c r="GN737" s="96"/>
      <c r="GO737" s="96"/>
    </row>
    <row r="738" spans="1:197" ht="12" customHeight="1">
      <c r="A738" s="339"/>
      <c r="B738" s="364"/>
      <c r="C738" s="373"/>
      <c r="D738" s="373"/>
      <c r="E738" s="346"/>
      <c r="F738" s="374"/>
      <c r="G738" s="412"/>
      <c r="H738" s="89"/>
      <c r="I738" s="60" t="s">
        <v>31</v>
      </c>
      <c r="J738" s="77"/>
      <c r="K738" s="77"/>
      <c r="L738" s="87"/>
      <c r="M738" s="87"/>
      <c r="N738" s="71"/>
      <c r="O738" s="70"/>
      <c r="P738" s="70"/>
      <c r="Q738" s="70"/>
      <c r="R738" s="70"/>
      <c r="S738" s="70"/>
      <c r="T738" s="70"/>
      <c r="U738" s="70"/>
      <c r="V738" s="70"/>
      <c r="W738" s="401"/>
      <c r="X738" s="148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  <c r="AJ738" s="149"/>
      <c r="AK738" s="149"/>
      <c r="AL738" s="149"/>
      <c r="AM738" s="149"/>
      <c r="AN738" s="149"/>
      <c r="AO738" s="149"/>
      <c r="AP738" s="149"/>
      <c r="AQ738" s="149"/>
      <c r="AR738" s="149"/>
      <c r="AS738" s="149"/>
      <c r="AT738" s="149"/>
      <c r="AU738" s="149"/>
      <c r="AV738" s="149"/>
      <c r="AW738" s="149"/>
      <c r="AX738" s="149"/>
      <c r="AY738" s="149"/>
      <c r="AZ738" s="149"/>
      <c r="BA738" s="149"/>
      <c r="BB738" s="149"/>
      <c r="BC738" s="149"/>
      <c r="BD738" s="149"/>
      <c r="BE738" s="149"/>
      <c r="BF738" s="149"/>
      <c r="BG738" s="149"/>
      <c r="BH738" s="149"/>
      <c r="BI738" s="149"/>
      <c r="BJ738" s="149"/>
      <c r="BK738" s="149"/>
      <c r="BL738" s="149"/>
      <c r="BM738" s="149"/>
      <c r="BN738" s="149"/>
      <c r="BO738" s="149"/>
      <c r="BP738" s="149"/>
      <c r="BQ738" s="149"/>
      <c r="BR738" s="149"/>
      <c r="BS738" s="149"/>
      <c r="BT738" s="149"/>
      <c r="BU738" s="149"/>
      <c r="BV738" s="149"/>
      <c r="BW738" s="149"/>
      <c r="BX738" s="149"/>
      <c r="BY738" s="149"/>
      <c r="BZ738" s="149"/>
      <c r="CA738" s="149"/>
      <c r="CB738" s="149"/>
      <c r="CC738" s="149"/>
      <c r="CD738" s="149"/>
      <c r="CE738" s="149"/>
      <c r="CF738" s="149"/>
      <c r="CG738" s="149"/>
      <c r="CH738" s="149"/>
      <c r="CI738" s="149"/>
      <c r="CJ738" s="149"/>
      <c r="CK738" s="149"/>
      <c r="CL738" s="149"/>
      <c r="CM738" s="149"/>
      <c r="CN738" s="149"/>
      <c r="CO738" s="149"/>
      <c r="CP738" s="149"/>
      <c r="CQ738" s="149"/>
      <c r="CR738" s="149"/>
      <c r="CS738" s="149"/>
      <c r="CT738" s="149"/>
      <c r="CU738" s="149"/>
      <c r="CV738" s="149"/>
      <c r="CW738" s="149"/>
      <c r="CX738" s="149"/>
      <c r="CY738" s="149"/>
      <c r="CZ738" s="149"/>
      <c r="DA738" s="149"/>
      <c r="DB738" s="149"/>
      <c r="DC738" s="149"/>
      <c r="DD738" s="149"/>
      <c r="DE738" s="149"/>
      <c r="DF738" s="149"/>
      <c r="DG738" s="149"/>
      <c r="DH738" s="149"/>
      <c r="DI738" s="149"/>
      <c r="DJ738" s="149"/>
      <c r="DK738" s="149"/>
      <c r="DL738" s="149"/>
      <c r="DM738" s="149"/>
      <c r="DN738" s="149"/>
      <c r="DO738" s="149"/>
      <c r="DP738" s="149"/>
      <c r="DQ738" s="149"/>
      <c r="DR738" s="149"/>
      <c r="DS738" s="149"/>
      <c r="DT738" s="149"/>
      <c r="DU738" s="149"/>
      <c r="DV738" s="149"/>
      <c r="DW738" s="149"/>
      <c r="DX738" s="149"/>
      <c r="DY738" s="149"/>
      <c r="DZ738" s="149"/>
      <c r="EA738" s="149"/>
      <c r="EB738" s="149"/>
      <c r="EC738" s="149"/>
      <c r="ED738" s="149"/>
      <c r="EE738" s="149"/>
      <c r="EF738" s="149"/>
      <c r="EG738" s="149"/>
      <c r="EH738" s="149"/>
      <c r="EI738" s="149"/>
      <c r="EJ738" s="149"/>
      <c r="EK738" s="149"/>
      <c r="EL738" s="149"/>
      <c r="EM738" s="149"/>
      <c r="EN738" s="149"/>
      <c r="EO738" s="149"/>
      <c r="EP738" s="149"/>
      <c r="EQ738" s="149"/>
      <c r="ER738" s="149"/>
      <c r="ES738" s="149"/>
      <c r="ET738" s="149"/>
      <c r="EU738" s="149"/>
      <c r="EV738" s="149"/>
      <c r="EW738" s="149"/>
      <c r="EX738" s="149"/>
      <c r="EY738" s="149"/>
      <c r="EZ738" s="149"/>
      <c r="FA738" s="149"/>
      <c r="FB738" s="149"/>
      <c r="FC738" s="149"/>
      <c r="FD738" s="149"/>
      <c r="FE738" s="149"/>
      <c r="FF738" s="149"/>
      <c r="FG738" s="149"/>
      <c r="FH738" s="149"/>
      <c r="FI738" s="149"/>
      <c r="FJ738" s="149"/>
      <c r="FK738" s="149"/>
      <c r="FL738" s="149"/>
      <c r="FM738" s="149"/>
      <c r="FN738" s="149"/>
      <c r="FO738" s="149"/>
      <c r="FP738" s="149"/>
      <c r="FQ738" s="149"/>
      <c r="FR738" s="149"/>
      <c r="FS738" s="149"/>
      <c r="FT738" s="149"/>
      <c r="FU738" s="149"/>
      <c r="FV738" s="149"/>
      <c r="FW738" s="149"/>
      <c r="FX738" s="149"/>
      <c r="FY738" s="149"/>
      <c r="FZ738" s="149"/>
      <c r="GA738" s="149"/>
      <c r="GB738" s="149"/>
      <c r="GC738" s="149"/>
      <c r="GD738" s="149"/>
      <c r="GE738" s="149"/>
      <c r="GF738" s="149"/>
      <c r="GG738" s="149"/>
      <c r="GH738" s="149"/>
      <c r="GI738" s="149"/>
      <c r="GJ738" s="149"/>
      <c r="GK738" s="149"/>
      <c r="GL738" s="149"/>
      <c r="GM738" s="149"/>
      <c r="GN738" s="96"/>
      <c r="GO738" s="96"/>
    </row>
    <row r="739" spans="1:197" ht="12" customHeight="1">
      <c r="A739" s="339"/>
      <c r="B739" s="364"/>
      <c r="C739" s="373"/>
      <c r="D739" s="373"/>
      <c r="E739" s="346"/>
      <c r="F739" s="374"/>
      <c r="G739" s="412"/>
      <c r="H739" s="89"/>
      <c r="I739" s="60" t="s">
        <v>30</v>
      </c>
      <c r="J739" s="70"/>
      <c r="K739" s="70"/>
      <c r="L739" s="71"/>
      <c r="M739" s="71"/>
      <c r="N739" s="71"/>
      <c r="O739" s="70"/>
      <c r="P739" s="70"/>
      <c r="Q739" s="70"/>
      <c r="R739" s="70"/>
      <c r="S739" s="70"/>
      <c r="T739" s="70"/>
      <c r="U739" s="70"/>
      <c r="V739" s="70"/>
      <c r="W739" s="401"/>
      <c r="X739" s="148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  <c r="AJ739" s="149"/>
      <c r="AK739" s="149"/>
      <c r="AL739" s="149"/>
      <c r="AM739" s="149"/>
      <c r="AN739" s="149"/>
      <c r="AO739" s="149"/>
      <c r="AP739" s="149"/>
      <c r="AQ739" s="149"/>
      <c r="AR739" s="149"/>
      <c r="AS739" s="149"/>
      <c r="AT739" s="149"/>
      <c r="AU739" s="149"/>
      <c r="AV739" s="149"/>
      <c r="AW739" s="149"/>
      <c r="AX739" s="149"/>
      <c r="AY739" s="149"/>
      <c r="AZ739" s="149"/>
      <c r="BA739" s="149"/>
      <c r="BB739" s="149"/>
      <c r="BC739" s="149"/>
      <c r="BD739" s="149"/>
      <c r="BE739" s="149"/>
      <c r="BF739" s="149"/>
      <c r="BG739" s="149"/>
      <c r="BH739" s="149"/>
      <c r="BI739" s="149"/>
      <c r="BJ739" s="149"/>
      <c r="BK739" s="149"/>
      <c r="BL739" s="149"/>
      <c r="BM739" s="149"/>
      <c r="BN739" s="149"/>
      <c r="BO739" s="149"/>
      <c r="BP739" s="149"/>
      <c r="BQ739" s="149"/>
      <c r="BR739" s="149"/>
      <c r="BS739" s="149"/>
      <c r="BT739" s="149"/>
      <c r="BU739" s="149"/>
      <c r="BV739" s="149"/>
      <c r="BW739" s="149"/>
      <c r="BX739" s="149"/>
      <c r="BY739" s="149"/>
      <c r="BZ739" s="149"/>
      <c r="CA739" s="149"/>
      <c r="CB739" s="149"/>
      <c r="CC739" s="149"/>
      <c r="CD739" s="149"/>
      <c r="CE739" s="149"/>
      <c r="CF739" s="149"/>
      <c r="CG739" s="149"/>
      <c r="CH739" s="149"/>
      <c r="CI739" s="149"/>
      <c r="CJ739" s="149"/>
      <c r="CK739" s="149"/>
      <c r="CL739" s="149"/>
      <c r="CM739" s="149"/>
      <c r="CN739" s="149"/>
      <c r="CO739" s="149"/>
      <c r="CP739" s="149"/>
      <c r="CQ739" s="149"/>
      <c r="CR739" s="149"/>
      <c r="CS739" s="149"/>
      <c r="CT739" s="149"/>
      <c r="CU739" s="149"/>
      <c r="CV739" s="149"/>
      <c r="CW739" s="149"/>
      <c r="CX739" s="149"/>
      <c r="CY739" s="149"/>
      <c r="CZ739" s="149"/>
      <c r="DA739" s="149"/>
      <c r="DB739" s="149"/>
      <c r="DC739" s="149"/>
      <c r="DD739" s="149"/>
      <c r="DE739" s="149"/>
      <c r="DF739" s="149"/>
      <c r="DG739" s="149"/>
      <c r="DH739" s="149"/>
      <c r="DI739" s="149"/>
      <c r="DJ739" s="149"/>
      <c r="DK739" s="149"/>
      <c r="DL739" s="149"/>
      <c r="DM739" s="149"/>
      <c r="DN739" s="149"/>
      <c r="DO739" s="149"/>
      <c r="DP739" s="149"/>
      <c r="DQ739" s="149"/>
      <c r="DR739" s="149"/>
      <c r="DS739" s="149"/>
      <c r="DT739" s="149"/>
      <c r="DU739" s="149"/>
      <c r="DV739" s="149"/>
      <c r="DW739" s="149"/>
      <c r="DX739" s="149"/>
      <c r="DY739" s="149"/>
      <c r="DZ739" s="149"/>
      <c r="EA739" s="149"/>
      <c r="EB739" s="149"/>
      <c r="EC739" s="149"/>
      <c r="ED739" s="149"/>
      <c r="EE739" s="149"/>
      <c r="EF739" s="149"/>
      <c r="EG739" s="149"/>
      <c r="EH739" s="149"/>
      <c r="EI739" s="149"/>
      <c r="EJ739" s="149"/>
      <c r="EK739" s="149"/>
      <c r="EL739" s="149"/>
      <c r="EM739" s="149"/>
      <c r="EN739" s="149"/>
      <c r="EO739" s="149"/>
      <c r="EP739" s="149"/>
      <c r="EQ739" s="149"/>
      <c r="ER739" s="149"/>
      <c r="ES739" s="149"/>
      <c r="ET739" s="149"/>
      <c r="EU739" s="149"/>
      <c r="EV739" s="149"/>
      <c r="EW739" s="149"/>
      <c r="EX739" s="149"/>
      <c r="EY739" s="149"/>
      <c r="EZ739" s="149"/>
      <c r="FA739" s="149"/>
      <c r="FB739" s="149"/>
      <c r="FC739" s="149"/>
      <c r="FD739" s="149"/>
      <c r="FE739" s="149"/>
      <c r="FF739" s="149"/>
      <c r="FG739" s="149"/>
      <c r="FH739" s="149"/>
      <c r="FI739" s="149"/>
      <c r="FJ739" s="149"/>
      <c r="FK739" s="149"/>
      <c r="FL739" s="149"/>
      <c r="FM739" s="149"/>
      <c r="FN739" s="149"/>
      <c r="FO739" s="149"/>
      <c r="FP739" s="149"/>
      <c r="FQ739" s="149"/>
      <c r="FR739" s="149"/>
      <c r="FS739" s="149"/>
      <c r="FT739" s="149"/>
      <c r="FU739" s="149"/>
      <c r="FV739" s="149"/>
      <c r="FW739" s="149"/>
      <c r="FX739" s="149"/>
      <c r="FY739" s="149"/>
      <c r="FZ739" s="149"/>
      <c r="GA739" s="149"/>
      <c r="GB739" s="149"/>
      <c r="GC739" s="149"/>
      <c r="GD739" s="149"/>
      <c r="GE739" s="149"/>
      <c r="GF739" s="149"/>
      <c r="GG739" s="149"/>
      <c r="GH739" s="149"/>
      <c r="GI739" s="149"/>
      <c r="GJ739" s="149"/>
      <c r="GK739" s="149"/>
      <c r="GL739" s="149"/>
      <c r="GM739" s="149"/>
      <c r="GN739" s="96"/>
      <c r="GO739" s="96"/>
    </row>
    <row r="740" spans="1:197" ht="15.75" customHeight="1">
      <c r="A740" s="339"/>
      <c r="B740" s="364"/>
      <c r="C740" s="373"/>
      <c r="D740" s="373"/>
      <c r="E740" s="346"/>
      <c r="F740" s="374"/>
      <c r="G740" s="412"/>
      <c r="H740" s="89">
        <v>6370</v>
      </c>
      <c r="I740" s="60" t="s">
        <v>176</v>
      </c>
      <c r="J740" s="70"/>
      <c r="K740" s="70"/>
      <c r="L740" s="87"/>
      <c r="M740" s="87">
        <v>0</v>
      </c>
      <c r="N740" s="87">
        <v>1776735</v>
      </c>
      <c r="O740" s="70"/>
      <c r="P740" s="70"/>
      <c r="Q740" s="70"/>
      <c r="R740" s="70"/>
      <c r="S740" s="70"/>
      <c r="T740" s="70"/>
      <c r="U740" s="70"/>
      <c r="V740" s="70"/>
      <c r="W740" s="401"/>
      <c r="X740" s="148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  <c r="AJ740" s="149"/>
      <c r="AK740" s="149"/>
      <c r="AL740" s="149"/>
      <c r="AM740" s="149"/>
      <c r="AN740" s="149"/>
      <c r="AO740" s="149"/>
      <c r="AP740" s="149"/>
      <c r="AQ740" s="149"/>
      <c r="AR740" s="149"/>
      <c r="AS740" s="149"/>
      <c r="AT740" s="149"/>
      <c r="AU740" s="149"/>
      <c r="AV740" s="149"/>
      <c r="AW740" s="149"/>
      <c r="AX740" s="149"/>
      <c r="AY740" s="149"/>
      <c r="AZ740" s="149"/>
      <c r="BA740" s="149"/>
      <c r="BB740" s="149"/>
      <c r="BC740" s="149"/>
      <c r="BD740" s="149"/>
      <c r="BE740" s="149"/>
      <c r="BF740" s="149"/>
      <c r="BG740" s="149"/>
      <c r="BH740" s="149"/>
      <c r="BI740" s="149"/>
      <c r="BJ740" s="149"/>
      <c r="BK740" s="149"/>
      <c r="BL740" s="149"/>
      <c r="BM740" s="149"/>
      <c r="BN740" s="149"/>
      <c r="BO740" s="149"/>
      <c r="BP740" s="149"/>
      <c r="BQ740" s="149"/>
      <c r="BR740" s="149"/>
      <c r="BS740" s="149"/>
      <c r="BT740" s="149"/>
      <c r="BU740" s="149"/>
      <c r="BV740" s="149"/>
      <c r="BW740" s="149"/>
      <c r="BX740" s="149"/>
      <c r="BY740" s="149"/>
      <c r="BZ740" s="149"/>
      <c r="CA740" s="149"/>
      <c r="CB740" s="149"/>
      <c r="CC740" s="149"/>
      <c r="CD740" s="149"/>
      <c r="CE740" s="149"/>
      <c r="CF740" s="149"/>
      <c r="CG740" s="149"/>
      <c r="CH740" s="149"/>
      <c r="CI740" s="149"/>
      <c r="CJ740" s="149"/>
      <c r="CK740" s="149"/>
      <c r="CL740" s="149"/>
      <c r="CM740" s="149"/>
      <c r="CN740" s="149"/>
      <c r="CO740" s="149"/>
      <c r="CP740" s="149"/>
      <c r="CQ740" s="149"/>
      <c r="CR740" s="149"/>
      <c r="CS740" s="149"/>
      <c r="CT740" s="149"/>
      <c r="CU740" s="149"/>
      <c r="CV740" s="149"/>
      <c r="CW740" s="149"/>
      <c r="CX740" s="149"/>
      <c r="CY740" s="149"/>
      <c r="CZ740" s="149"/>
      <c r="DA740" s="149"/>
      <c r="DB740" s="149"/>
      <c r="DC740" s="149"/>
      <c r="DD740" s="149"/>
      <c r="DE740" s="149"/>
      <c r="DF740" s="149"/>
      <c r="DG740" s="149"/>
      <c r="DH740" s="149"/>
      <c r="DI740" s="149"/>
      <c r="DJ740" s="149"/>
      <c r="DK740" s="149"/>
      <c r="DL740" s="149"/>
      <c r="DM740" s="149"/>
      <c r="DN740" s="149"/>
      <c r="DO740" s="149"/>
      <c r="DP740" s="149"/>
      <c r="DQ740" s="149"/>
      <c r="DR740" s="149"/>
      <c r="DS740" s="149"/>
      <c r="DT740" s="149"/>
      <c r="DU740" s="149"/>
      <c r="DV740" s="149"/>
      <c r="DW740" s="149"/>
      <c r="DX740" s="149"/>
      <c r="DY740" s="149"/>
      <c r="DZ740" s="149"/>
      <c r="EA740" s="149"/>
      <c r="EB740" s="149"/>
      <c r="EC740" s="149"/>
      <c r="ED740" s="149"/>
      <c r="EE740" s="149"/>
      <c r="EF740" s="149"/>
      <c r="EG740" s="149"/>
      <c r="EH740" s="149"/>
      <c r="EI740" s="149"/>
      <c r="EJ740" s="149"/>
      <c r="EK740" s="149"/>
      <c r="EL740" s="149"/>
      <c r="EM740" s="149"/>
      <c r="EN740" s="149"/>
      <c r="EO740" s="149"/>
      <c r="EP740" s="149"/>
      <c r="EQ740" s="149"/>
      <c r="ER740" s="149"/>
      <c r="ES740" s="149"/>
      <c r="ET740" s="149"/>
      <c r="EU740" s="149"/>
      <c r="EV740" s="149"/>
      <c r="EW740" s="149"/>
      <c r="EX740" s="149"/>
      <c r="EY740" s="149"/>
      <c r="EZ740" s="149"/>
      <c r="FA740" s="149"/>
      <c r="FB740" s="149"/>
      <c r="FC740" s="149"/>
      <c r="FD740" s="149"/>
      <c r="FE740" s="149"/>
      <c r="FF740" s="149"/>
      <c r="FG740" s="149"/>
      <c r="FH740" s="149"/>
      <c r="FI740" s="149"/>
      <c r="FJ740" s="149"/>
      <c r="FK740" s="149"/>
      <c r="FL740" s="149"/>
      <c r="FM740" s="149"/>
      <c r="FN740" s="149"/>
      <c r="FO740" s="149"/>
      <c r="FP740" s="149"/>
      <c r="FQ740" s="149"/>
      <c r="FR740" s="149"/>
      <c r="FS740" s="149"/>
      <c r="FT740" s="149"/>
      <c r="FU740" s="149"/>
      <c r="FV740" s="149"/>
      <c r="FW740" s="149"/>
      <c r="FX740" s="149"/>
      <c r="FY740" s="149"/>
      <c r="FZ740" s="149"/>
      <c r="GA740" s="149"/>
      <c r="GB740" s="149"/>
      <c r="GC740" s="149"/>
      <c r="GD740" s="149"/>
      <c r="GE740" s="149"/>
      <c r="GF740" s="149"/>
      <c r="GG740" s="149"/>
      <c r="GH740" s="149"/>
      <c r="GI740" s="149"/>
      <c r="GJ740" s="149"/>
      <c r="GK740" s="149"/>
      <c r="GL740" s="149"/>
      <c r="GM740" s="149"/>
      <c r="GN740" s="96"/>
      <c r="GO740" s="96"/>
    </row>
    <row r="741" spans="1:197" ht="12.75" customHeight="1">
      <c r="A741" s="339"/>
      <c r="B741" s="364"/>
      <c r="C741" s="373"/>
      <c r="D741" s="373"/>
      <c r="E741" s="346"/>
      <c r="F741" s="374"/>
      <c r="G741" s="412"/>
      <c r="H741" s="89"/>
      <c r="I741" s="64" t="s">
        <v>26</v>
      </c>
      <c r="J741" s="65">
        <f t="shared" ref="J741:M741" si="213">SUM(J737:J740)</f>
        <v>0</v>
      </c>
      <c r="K741" s="65">
        <f t="shared" si="213"/>
        <v>0</v>
      </c>
      <c r="L741" s="65">
        <f t="shared" si="213"/>
        <v>0</v>
      </c>
      <c r="M741" s="66">
        <f t="shared" si="213"/>
        <v>0</v>
      </c>
      <c r="N741" s="66">
        <f>SUM(N737:N740)</f>
        <v>1834327</v>
      </c>
      <c r="O741" s="66">
        <f t="shared" ref="O741" si="214">SUM(O737:O740)</f>
        <v>0</v>
      </c>
      <c r="P741" s="66"/>
      <c r="Q741" s="66"/>
      <c r="R741" s="66"/>
      <c r="S741" s="66"/>
      <c r="T741" s="66"/>
      <c r="U741" s="66"/>
      <c r="V741" s="66"/>
      <c r="W741" s="401"/>
      <c r="X741" s="148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  <c r="AJ741" s="149"/>
      <c r="AK741" s="149"/>
      <c r="AL741" s="149"/>
      <c r="AM741" s="149"/>
      <c r="AN741" s="149"/>
      <c r="AO741" s="149"/>
      <c r="AP741" s="149"/>
      <c r="AQ741" s="149"/>
      <c r="AR741" s="149"/>
      <c r="AS741" s="149"/>
      <c r="AT741" s="149"/>
      <c r="AU741" s="149"/>
      <c r="AV741" s="149"/>
      <c r="AW741" s="149"/>
      <c r="AX741" s="149"/>
      <c r="AY741" s="149"/>
      <c r="AZ741" s="149"/>
      <c r="BA741" s="149"/>
      <c r="BB741" s="149"/>
      <c r="BC741" s="149"/>
      <c r="BD741" s="149"/>
      <c r="BE741" s="149"/>
      <c r="BF741" s="149"/>
      <c r="BG741" s="149"/>
      <c r="BH741" s="149"/>
      <c r="BI741" s="149"/>
      <c r="BJ741" s="149"/>
      <c r="BK741" s="149"/>
      <c r="BL741" s="149"/>
      <c r="BM741" s="149"/>
      <c r="BN741" s="149"/>
      <c r="BO741" s="149"/>
      <c r="BP741" s="149"/>
      <c r="BQ741" s="149"/>
      <c r="BR741" s="149"/>
      <c r="BS741" s="149"/>
      <c r="BT741" s="149"/>
      <c r="BU741" s="149"/>
      <c r="BV741" s="149"/>
      <c r="BW741" s="149"/>
      <c r="BX741" s="149"/>
      <c r="BY741" s="149"/>
      <c r="BZ741" s="149"/>
      <c r="CA741" s="149"/>
      <c r="CB741" s="149"/>
      <c r="CC741" s="149"/>
      <c r="CD741" s="149"/>
      <c r="CE741" s="149"/>
      <c r="CF741" s="149"/>
      <c r="CG741" s="149"/>
      <c r="CH741" s="149"/>
      <c r="CI741" s="149"/>
      <c r="CJ741" s="149"/>
      <c r="CK741" s="149"/>
      <c r="CL741" s="149"/>
      <c r="CM741" s="149"/>
      <c r="CN741" s="149"/>
      <c r="CO741" s="149"/>
      <c r="CP741" s="149"/>
      <c r="CQ741" s="149"/>
      <c r="CR741" s="149"/>
      <c r="CS741" s="149"/>
      <c r="CT741" s="149"/>
      <c r="CU741" s="149"/>
      <c r="CV741" s="149"/>
      <c r="CW741" s="149"/>
      <c r="CX741" s="149"/>
      <c r="CY741" s="149"/>
      <c r="CZ741" s="149"/>
      <c r="DA741" s="149"/>
      <c r="DB741" s="149"/>
      <c r="DC741" s="149"/>
      <c r="DD741" s="149"/>
      <c r="DE741" s="149"/>
      <c r="DF741" s="149"/>
      <c r="DG741" s="149"/>
      <c r="DH741" s="149"/>
      <c r="DI741" s="149"/>
      <c r="DJ741" s="149"/>
      <c r="DK741" s="149"/>
      <c r="DL741" s="149"/>
      <c r="DM741" s="149"/>
      <c r="DN741" s="149"/>
      <c r="DO741" s="149"/>
      <c r="DP741" s="149"/>
      <c r="DQ741" s="149"/>
      <c r="DR741" s="149"/>
      <c r="DS741" s="149"/>
      <c r="DT741" s="149"/>
      <c r="DU741" s="149"/>
      <c r="DV741" s="149"/>
      <c r="DW741" s="149"/>
      <c r="DX741" s="149"/>
      <c r="DY741" s="149"/>
      <c r="DZ741" s="149"/>
      <c r="EA741" s="149"/>
      <c r="EB741" s="149"/>
      <c r="EC741" s="149"/>
      <c r="ED741" s="149"/>
      <c r="EE741" s="149"/>
      <c r="EF741" s="149"/>
      <c r="EG741" s="149"/>
      <c r="EH741" s="149"/>
      <c r="EI741" s="149"/>
      <c r="EJ741" s="149"/>
      <c r="EK741" s="149"/>
      <c r="EL741" s="149"/>
      <c r="EM741" s="149"/>
      <c r="EN741" s="149"/>
      <c r="EO741" s="149"/>
      <c r="EP741" s="149"/>
      <c r="EQ741" s="149"/>
      <c r="ER741" s="149"/>
      <c r="ES741" s="149"/>
      <c r="ET741" s="149"/>
      <c r="EU741" s="149"/>
      <c r="EV741" s="149"/>
      <c r="EW741" s="149"/>
      <c r="EX741" s="149"/>
      <c r="EY741" s="149"/>
      <c r="EZ741" s="149"/>
      <c r="FA741" s="149"/>
      <c r="FB741" s="149"/>
      <c r="FC741" s="149"/>
      <c r="FD741" s="149"/>
      <c r="FE741" s="149"/>
      <c r="FF741" s="149"/>
      <c r="FG741" s="149"/>
      <c r="FH741" s="149"/>
      <c r="FI741" s="149"/>
      <c r="FJ741" s="149"/>
      <c r="FK741" s="149"/>
      <c r="FL741" s="149"/>
      <c r="FM741" s="149"/>
      <c r="FN741" s="149"/>
      <c r="FO741" s="149"/>
      <c r="FP741" s="149"/>
      <c r="FQ741" s="149"/>
      <c r="FR741" s="149"/>
      <c r="FS741" s="149"/>
      <c r="FT741" s="149"/>
      <c r="FU741" s="149"/>
      <c r="FV741" s="149"/>
      <c r="FW741" s="149"/>
      <c r="FX741" s="149"/>
      <c r="FY741" s="149"/>
      <c r="FZ741" s="149"/>
      <c r="GA741" s="149"/>
      <c r="GB741" s="149"/>
      <c r="GC741" s="149"/>
      <c r="GD741" s="149"/>
      <c r="GE741" s="149"/>
      <c r="GF741" s="149"/>
      <c r="GG741" s="149"/>
      <c r="GH741" s="149"/>
      <c r="GI741" s="149"/>
      <c r="GJ741" s="149"/>
      <c r="GK741" s="149"/>
      <c r="GL741" s="149"/>
      <c r="GM741" s="149"/>
      <c r="GN741" s="96"/>
      <c r="GO741" s="96"/>
    </row>
    <row r="742" spans="1:197" ht="13.5" hidden="1" customHeight="1">
      <c r="A742" s="339">
        <v>83</v>
      </c>
      <c r="B742" s="366" t="s">
        <v>164</v>
      </c>
      <c r="C742" s="373">
        <v>2019</v>
      </c>
      <c r="D742" s="373">
        <v>2022</v>
      </c>
      <c r="E742" s="461" t="s">
        <v>27</v>
      </c>
      <c r="F742" s="354">
        <f>W742</f>
        <v>0</v>
      </c>
      <c r="G742" s="412">
        <v>90095</v>
      </c>
      <c r="H742" s="89">
        <v>6050</v>
      </c>
      <c r="I742" s="60" t="s">
        <v>28</v>
      </c>
      <c r="J742" s="77">
        <f>761165-761165</f>
        <v>0</v>
      </c>
      <c r="K742" s="77">
        <f>2165741-2165741</f>
        <v>0</v>
      </c>
      <c r="L742" s="87"/>
      <c r="M742" s="87"/>
      <c r="N742" s="77"/>
      <c r="O742" s="77"/>
      <c r="P742" s="77"/>
      <c r="Q742" s="77"/>
      <c r="R742" s="77"/>
      <c r="S742" s="77"/>
      <c r="T742" s="77"/>
      <c r="U742" s="77"/>
      <c r="V742" s="77"/>
      <c r="W742" s="361">
        <f>SUM(M746:V746)</f>
        <v>0</v>
      </c>
      <c r="X742" s="148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  <c r="AJ742" s="149"/>
      <c r="AK742" s="149"/>
      <c r="AL742" s="149"/>
      <c r="AM742" s="149"/>
      <c r="AN742" s="149"/>
      <c r="AO742" s="149"/>
      <c r="AP742" s="149"/>
      <c r="AQ742" s="149"/>
      <c r="AR742" s="149"/>
      <c r="AS742" s="149"/>
      <c r="AT742" s="149"/>
      <c r="AU742" s="149"/>
      <c r="AV742" s="149"/>
      <c r="AW742" s="149"/>
      <c r="AX742" s="149"/>
      <c r="AY742" s="149"/>
      <c r="AZ742" s="149"/>
      <c r="BA742" s="149"/>
      <c r="BB742" s="149"/>
      <c r="BC742" s="149"/>
      <c r="BD742" s="149"/>
      <c r="BE742" s="149"/>
      <c r="BF742" s="149"/>
      <c r="BG742" s="149"/>
      <c r="BH742" s="149"/>
      <c r="BI742" s="149"/>
      <c r="BJ742" s="149"/>
      <c r="BK742" s="149"/>
      <c r="BL742" s="149"/>
      <c r="BM742" s="149"/>
      <c r="BN742" s="149"/>
      <c r="BO742" s="149"/>
      <c r="BP742" s="149"/>
      <c r="BQ742" s="149"/>
      <c r="BR742" s="149"/>
      <c r="BS742" s="149"/>
      <c r="BT742" s="149"/>
      <c r="BU742" s="149"/>
      <c r="BV742" s="149"/>
      <c r="BW742" s="149"/>
      <c r="BX742" s="149"/>
      <c r="BY742" s="149"/>
      <c r="BZ742" s="149"/>
      <c r="CA742" s="149"/>
      <c r="CB742" s="149"/>
      <c r="CC742" s="149"/>
      <c r="CD742" s="149"/>
      <c r="CE742" s="149"/>
      <c r="CF742" s="149"/>
      <c r="CG742" s="149"/>
      <c r="CH742" s="149"/>
      <c r="CI742" s="149"/>
      <c r="CJ742" s="149"/>
      <c r="CK742" s="149"/>
      <c r="CL742" s="149"/>
      <c r="CM742" s="149"/>
      <c r="CN742" s="149"/>
      <c r="CO742" s="149"/>
      <c r="CP742" s="149"/>
      <c r="CQ742" s="149"/>
      <c r="CR742" s="149"/>
      <c r="CS742" s="149"/>
      <c r="CT742" s="149"/>
      <c r="CU742" s="149"/>
      <c r="CV742" s="149"/>
      <c r="CW742" s="149"/>
      <c r="CX742" s="149"/>
      <c r="CY742" s="149"/>
      <c r="CZ742" s="149"/>
      <c r="DA742" s="149"/>
      <c r="DB742" s="149"/>
      <c r="DC742" s="149"/>
      <c r="DD742" s="149"/>
      <c r="DE742" s="149"/>
      <c r="DF742" s="149"/>
      <c r="DG742" s="149"/>
      <c r="DH742" s="149"/>
      <c r="DI742" s="149"/>
      <c r="DJ742" s="149"/>
      <c r="DK742" s="149"/>
      <c r="DL742" s="149"/>
      <c r="DM742" s="149"/>
      <c r="DN742" s="149"/>
      <c r="DO742" s="149"/>
      <c r="DP742" s="149"/>
      <c r="DQ742" s="149"/>
      <c r="DR742" s="149"/>
      <c r="DS742" s="149"/>
      <c r="DT742" s="149"/>
      <c r="DU742" s="149"/>
      <c r="DV742" s="149"/>
      <c r="DW742" s="149"/>
      <c r="DX742" s="149"/>
      <c r="DY742" s="149"/>
      <c r="DZ742" s="149"/>
      <c r="EA742" s="149"/>
      <c r="EB742" s="149"/>
      <c r="EC742" s="149"/>
      <c r="ED742" s="149"/>
      <c r="EE742" s="149"/>
      <c r="EF742" s="149"/>
      <c r="EG742" s="149"/>
      <c r="EH742" s="149"/>
      <c r="EI742" s="149"/>
      <c r="EJ742" s="149"/>
      <c r="EK742" s="149"/>
      <c r="EL742" s="149"/>
      <c r="EM742" s="149"/>
      <c r="EN742" s="149"/>
      <c r="EO742" s="149"/>
      <c r="EP742" s="149"/>
      <c r="EQ742" s="149"/>
      <c r="ER742" s="149"/>
      <c r="ES742" s="149"/>
      <c r="ET742" s="149"/>
      <c r="EU742" s="149"/>
      <c r="EV742" s="149"/>
      <c r="EW742" s="149"/>
      <c r="EX742" s="149"/>
      <c r="EY742" s="149"/>
      <c r="EZ742" s="149"/>
      <c r="FA742" s="149"/>
      <c r="FB742" s="149"/>
      <c r="FC742" s="149"/>
      <c r="FD742" s="149"/>
      <c r="FE742" s="149"/>
      <c r="FF742" s="149"/>
      <c r="FG742" s="149"/>
      <c r="FH742" s="149"/>
      <c r="FI742" s="149"/>
      <c r="FJ742" s="149"/>
      <c r="FK742" s="149"/>
      <c r="FL742" s="149"/>
      <c r="FM742" s="149"/>
      <c r="FN742" s="149"/>
      <c r="FO742" s="149"/>
      <c r="FP742" s="149"/>
      <c r="FQ742" s="149"/>
      <c r="FR742" s="149"/>
      <c r="FS742" s="149"/>
      <c r="FT742" s="149"/>
      <c r="FU742" s="149"/>
      <c r="FV742" s="149"/>
      <c r="FW742" s="149"/>
      <c r="FX742" s="149"/>
      <c r="FY742" s="149"/>
      <c r="FZ742" s="149"/>
      <c r="GA742" s="149"/>
      <c r="GB742" s="149"/>
      <c r="GC742" s="149"/>
      <c r="GD742" s="149"/>
      <c r="GE742" s="149"/>
      <c r="GF742" s="149"/>
      <c r="GG742" s="149"/>
      <c r="GH742" s="149"/>
      <c r="GI742" s="149"/>
      <c r="GJ742" s="149"/>
      <c r="GK742" s="149"/>
      <c r="GL742" s="149"/>
      <c r="GM742" s="149"/>
      <c r="GN742" s="96"/>
      <c r="GO742" s="96"/>
    </row>
    <row r="743" spans="1:197" ht="13.5" hidden="1" customHeight="1">
      <c r="A743" s="339"/>
      <c r="B743" s="366"/>
      <c r="C743" s="373"/>
      <c r="D743" s="373"/>
      <c r="E743" s="461"/>
      <c r="F743" s="354"/>
      <c r="G743" s="412"/>
      <c r="H743" s="89"/>
      <c r="I743" s="60" t="s">
        <v>31</v>
      </c>
      <c r="J743" s="77"/>
      <c r="K743" s="77"/>
      <c r="L743" s="87"/>
      <c r="M743" s="87"/>
      <c r="N743" s="70"/>
      <c r="O743" s="70"/>
      <c r="P743" s="70"/>
      <c r="Q743" s="70"/>
      <c r="R743" s="70"/>
      <c r="S743" s="70"/>
      <c r="T743" s="70"/>
      <c r="U743" s="70"/>
      <c r="V743" s="70"/>
      <c r="W743" s="361"/>
      <c r="X743" s="148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  <c r="AJ743" s="149"/>
      <c r="AK743" s="149"/>
      <c r="AL743" s="149"/>
      <c r="AM743" s="149"/>
      <c r="AN743" s="149"/>
      <c r="AO743" s="149"/>
      <c r="AP743" s="149"/>
      <c r="AQ743" s="149"/>
      <c r="AR743" s="149"/>
      <c r="AS743" s="149"/>
      <c r="AT743" s="149"/>
      <c r="AU743" s="149"/>
      <c r="AV743" s="149"/>
      <c r="AW743" s="149"/>
      <c r="AX743" s="149"/>
      <c r="AY743" s="149"/>
      <c r="AZ743" s="149"/>
      <c r="BA743" s="149"/>
      <c r="BB743" s="149"/>
      <c r="BC743" s="149"/>
      <c r="BD743" s="149"/>
      <c r="BE743" s="149"/>
      <c r="BF743" s="149"/>
      <c r="BG743" s="149"/>
      <c r="BH743" s="149"/>
      <c r="BI743" s="149"/>
      <c r="BJ743" s="149"/>
      <c r="BK743" s="149"/>
      <c r="BL743" s="149"/>
      <c r="BM743" s="149"/>
      <c r="BN743" s="149"/>
      <c r="BO743" s="149"/>
      <c r="BP743" s="149"/>
      <c r="BQ743" s="149"/>
      <c r="BR743" s="149"/>
      <c r="BS743" s="149"/>
      <c r="BT743" s="149"/>
      <c r="BU743" s="149"/>
      <c r="BV743" s="149"/>
      <c r="BW743" s="149"/>
      <c r="BX743" s="149"/>
      <c r="BY743" s="149"/>
      <c r="BZ743" s="149"/>
      <c r="CA743" s="149"/>
      <c r="CB743" s="149"/>
      <c r="CC743" s="149"/>
      <c r="CD743" s="149"/>
      <c r="CE743" s="149"/>
      <c r="CF743" s="149"/>
      <c r="CG743" s="149"/>
      <c r="CH743" s="149"/>
      <c r="CI743" s="149"/>
      <c r="CJ743" s="149"/>
      <c r="CK743" s="149"/>
      <c r="CL743" s="149"/>
      <c r="CM743" s="149"/>
      <c r="CN743" s="149"/>
      <c r="CO743" s="149"/>
      <c r="CP743" s="149"/>
      <c r="CQ743" s="149"/>
      <c r="CR743" s="149"/>
      <c r="CS743" s="149"/>
      <c r="CT743" s="149"/>
      <c r="CU743" s="149"/>
      <c r="CV743" s="149"/>
      <c r="CW743" s="149"/>
      <c r="CX743" s="149"/>
      <c r="CY743" s="149"/>
      <c r="CZ743" s="149"/>
      <c r="DA743" s="149"/>
      <c r="DB743" s="149"/>
      <c r="DC743" s="149"/>
      <c r="DD743" s="149"/>
      <c r="DE743" s="149"/>
      <c r="DF743" s="149"/>
      <c r="DG743" s="149"/>
      <c r="DH743" s="149"/>
      <c r="DI743" s="149"/>
      <c r="DJ743" s="149"/>
      <c r="DK743" s="149"/>
      <c r="DL743" s="149"/>
      <c r="DM743" s="149"/>
      <c r="DN743" s="149"/>
      <c r="DO743" s="149"/>
      <c r="DP743" s="149"/>
      <c r="DQ743" s="149"/>
      <c r="DR743" s="149"/>
      <c r="DS743" s="149"/>
      <c r="DT743" s="149"/>
      <c r="DU743" s="149"/>
      <c r="DV743" s="149"/>
      <c r="DW743" s="149"/>
      <c r="DX743" s="149"/>
      <c r="DY743" s="149"/>
      <c r="DZ743" s="149"/>
      <c r="EA743" s="149"/>
      <c r="EB743" s="149"/>
      <c r="EC743" s="149"/>
      <c r="ED743" s="149"/>
      <c r="EE743" s="149"/>
      <c r="EF743" s="149"/>
      <c r="EG743" s="149"/>
      <c r="EH743" s="149"/>
      <c r="EI743" s="149"/>
      <c r="EJ743" s="149"/>
      <c r="EK743" s="149"/>
      <c r="EL743" s="149"/>
      <c r="EM743" s="149"/>
      <c r="EN743" s="149"/>
      <c r="EO743" s="149"/>
      <c r="EP743" s="149"/>
      <c r="EQ743" s="149"/>
      <c r="ER743" s="149"/>
      <c r="ES743" s="149"/>
      <c r="ET743" s="149"/>
      <c r="EU743" s="149"/>
      <c r="EV743" s="149"/>
      <c r="EW743" s="149"/>
      <c r="EX743" s="149"/>
      <c r="EY743" s="149"/>
      <c r="EZ743" s="149"/>
      <c r="FA743" s="149"/>
      <c r="FB743" s="149"/>
      <c r="FC743" s="149"/>
      <c r="FD743" s="149"/>
      <c r="FE743" s="149"/>
      <c r="FF743" s="149"/>
      <c r="FG743" s="149"/>
      <c r="FH743" s="149"/>
      <c r="FI743" s="149"/>
      <c r="FJ743" s="149"/>
      <c r="FK743" s="149"/>
      <c r="FL743" s="149"/>
      <c r="FM743" s="149"/>
      <c r="FN743" s="149"/>
      <c r="FO743" s="149"/>
      <c r="FP743" s="149"/>
      <c r="FQ743" s="149"/>
      <c r="FR743" s="149"/>
      <c r="FS743" s="149"/>
      <c r="FT743" s="149"/>
      <c r="FU743" s="149"/>
      <c r="FV743" s="149"/>
      <c r="FW743" s="149"/>
      <c r="FX743" s="149"/>
      <c r="FY743" s="149"/>
      <c r="FZ743" s="149"/>
      <c r="GA743" s="149"/>
      <c r="GB743" s="149"/>
      <c r="GC743" s="149"/>
      <c r="GD743" s="149"/>
      <c r="GE743" s="149"/>
      <c r="GF743" s="149"/>
      <c r="GG743" s="149"/>
      <c r="GH743" s="149"/>
      <c r="GI743" s="149"/>
      <c r="GJ743" s="149"/>
      <c r="GK743" s="149"/>
      <c r="GL743" s="149"/>
      <c r="GM743" s="149"/>
      <c r="GN743" s="96"/>
      <c r="GO743" s="96"/>
    </row>
    <row r="744" spans="1:197" ht="13.5" hidden="1" customHeight="1">
      <c r="A744" s="339"/>
      <c r="B744" s="366"/>
      <c r="C744" s="373"/>
      <c r="D744" s="373"/>
      <c r="E744" s="461"/>
      <c r="F744" s="354"/>
      <c r="G744" s="412"/>
      <c r="H744" s="89"/>
      <c r="I744" s="60" t="s">
        <v>30</v>
      </c>
      <c r="J744" s="70"/>
      <c r="K744" s="70"/>
      <c r="L744" s="71"/>
      <c r="M744" s="71"/>
      <c r="N744" s="70"/>
      <c r="O744" s="70"/>
      <c r="P744" s="70"/>
      <c r="Q744" s="70"/>
      <c r="R744" s="70"/>
      <c r="S744" s="70"/>
      <c r="T744" s="70"/>
      <c r="U744" s="70"/>
      <c r="V744" s="70"/>
      <c r="W744" s="361"/>
      <c r="X744" s="148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  <c r="AK744" s="149"/>
      <c r="AL744" s="149"/>
      <c r="AM744" s="149"/>
      <c r="AN744" s="149"/>
      <c r="AO744" s="149"/>
      <c r="AP744" s="149"/>
      <c r="AQ744" s="149"/>
      <c r="AR744" s="149"/>
      <c r="AS744" s="149"/>
      <c r="AT744" s="149"/>
      <c r="AU744" s="149"/>
      <c r="AV744" s="149"/>
      <c r="AW744" s="149"/>
      <c r="AX744" s="149"/>
      <c r="AY744" s="149"/>
      <c r="AZ744" s="149"/>
      <c r="BA744" s="149"/>
      <c r="BB744" s="149"/>
      <c r="BC744" s="149"/>
      <c r="BD744" s="149"/>
      <c r="BE744" s="149"/>
      <c r="BF744" s="149"/>
      <c r="BG744" s="149"/>
      <c r="BH744" s="149"/>
      <c r="BI744" s="149"/>
      <c r="BJ744" s="149"/>
      <c r="BK744" s="149"/>
      <c r="BL744" s="149"/>
      <c r="BM744" s="149"/>
      <c r="BN744" s="149"/>
      <c r="BO744" s="149"/>
      <c r="BP744" s="149"/>
      <c r="BQ744" s="149"/>
      <c r="BR744" s="149"/>
      <c r="BS744" s="149"/>
      <c r="BT744" s="149"/>
      <c r="BU744" s="149"/>
      <c r="BV744" s="149"/>
      <c r="BW744" s="149"/>
      <c r="BX744" s="149"/>
      <c r="BY744" s="149"/>
      <c r="BZ744" s="149"/>
      <c r="CA744" s="149"/>
      <c r="CB744" s="149"/>
      <c r="CC744" s="149"/>
      <c r="CD744" s="149"/>
      <c r="CE744" s="149"/>
      <c r="CF744" s="149"/>
      <c r="CG744" s="149"/>
      <c r="CH744" s="149"/>
      <c r="CI744" s="149"/>
      <c r="CJ744" s="149"/>
      <c r="CK744" s="149"/>
      <c r="CL744" s="149"/>
      <c r="CM744" s="149"/>
      <c r="CN744" s="149"/>
      <c r="CO744" s="149"/>
      <c r="CP744" s="149"/>
      <c r="CQ744" s="149"/>
      <c r="CR744" s="149"/>
      <c r="CS744" s="149"/>
      <c r="CT744" s="149"/>
      <c r="CU744" s="149"/>
      <c r="CV744" s="149"/>
      <c r="CW744" s="149"/>
      <c r="CX744" s="149"/>
      <c r="CY744" s="149"/>
      <c r="CZ744" s="149"/>
      <c r="DA744" s="149"/>
      <c r="DB744" s="149"/>
      <c r="DC744" s="149"/>
      <c r="DD744" s="149"/>
      <c r="DE744" s="149"/>
      <c r="DF744" s="149"/>
      <c r="DG744" s="149"/>
      <c r="DH744" s="149"/>
      <c r="DI744" s="149"/>
      <c r="DJ744" s="149"/>
      <c r="DK744" s="149"/>
      <c r="DL744" s="149"/>
      <c r="DM744" s="149"/>
      <c r="DN744" s="149"/>
      <c r="DO744" s="149"/>
      <c r="DP744" s="149"/>
      <c r="DQ744" s="149"/>
      <c r="DR744" s="149"/>
      <c r="DS744" s="149"/>
      <c r="DT744" s="149"/>
      <c r="DU744" s="149"/>
      <c r="DV744" s="149"/>
      <c r="DW744" s="149"/>
      <c r="DX744" s="149"/>
      <c r="DY744" s="149"/>
      <c r="DZ744" s="149"/>
      <c r="EA744" s="149"/>
      <c r="EB744" s="149"/>
      <c r="EC744" s="149"/>
      <c r="ED744" s="149"/>
      <c r="EE744" s="149"/>
      <c r="EF744" s="149"/>
      <c r="EG744" s="149"/>
      <c r="EH744" s="149"/>
      <c r="EI744" s="149"/>
      <c r="EJ744" s="149"/>
      <c r="EK744" s="149"/>
      <c r="EL744" s="149"/>
      <c r="EM744" s="149"/>
      <c r="EN744" s="149"/>
      <c r="EO744" s="149"/>
      <c r="EP744" s="149"/>
      <c r="EQ744" s="149"/>
      <c r="ER744" s="149"/>
      <c r="ES744" s="149"/>
      <c r="ET744" s="149"/>
      <c r="EU744" s="149"/>
      <c r="EV744" s="149"/>
      <c r="EW744" s="149"/>
      <c r="EX744" s="149"/>
      <c r="EY744" s="149"/>
      <c r="EZ744" s="149"/>
      <c r="FA744" s="149"/>
      <c r="FB744" s="149"/>
      <c r="FC744" s="149"/>
      <c r="FD744" s="149"/>
      <c r="FE744" s="149"/>
      <c r="FF744" s="149"/>
      <c r="FG744" s="149"/>
      <c r="FH744" s="149"/>
      <c r="FI744" s="149"/>
      <c r="FJ744" s="149"/>
      <c r="FK744" s="149"/>
      <c r="FL744" s="149"/>
      <c r="FM744" s="149"/>
      <c r="FN744" s="149"/>
      <c r="FO744" s="149"/>
      <c r="FP744" s="149"/>
      <c r="FQ744" s="149"/>
      <c r="FR744" s="149"/>
      <c r="FS744" s="149"/>
      <c r="FT744" s="149"/>
      <c r="FU744" s="149"/>
      <c r="FV744" s="149"/>
      <c r="FW744" s="149"/>
      <c r="FX744" s="149"/>
      <c r="FY744" s="149"/>
      <c r="FZ744" s="149"/>
      <c r="GA744" s="149"/>
      <c r="GB744" s="149"/>
      <c r="GC744" s="149"/>
      <c r="GD744" s="149"/>
      <c r="GE744" s="149"/>
      <c r="GF744" s="149"/>
      <c r="GG744" s="149"/>
      <c r="GH744" s="149"/>
      <c r="GI744" s="149"/>
      <c r="GJ744" s="149"/>
      <c r="GK744" s="149"/>
      <c r="GL744" s="149"/>
      <c r="GM744" s="149"/>
      <c r="GN744" s="96"/>
      <c r="GO744" s="96"/>
    </row>
    <row r="745" spans="1:197" ht="13.5" hidden="1" customHeight="1">
      <c r="A745" s="339"/>
      <c r="B745" s="366"/>
      <c r="C745" s="373"/>
      <c r="D745" s="373"/>
      <c r="E745" s="461"/>
      <c r="F745" s="354"/>
      <c r="G745" s="412"/>
      <c r="H745" s="89"/>
      <c r="I745" s="60" t="s">
        <v>131</v>
      </c>
      <c r="J745" s="70"/>
      <c r="K745" s="70"/>
      <c r="L745" s="87"/>
      <c r="M745" s="71"/>
      <c r="N745" s="70"/>
      <c r="O745" s="70"/>
      <c r="P745" s="70"/>
      <c r="Q745" s="70"/>
      <c r="R745" s="70"/>
      <c r="S745" s="70"/>
      <c r="T745" s="70"/>
      <c r="U745" s="70"/>
      <c r="V745" s="70"/>
      <c r="W745" s="361"/>
      <c r="X745" s="148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  <c r="AK745" s="149"/>
      <c r="AL745" s="149"/>
      <c r="AM745" s="149"/>
      <c r="AN745" s="149"/>
      <c r="AO745" s="149"/>
      <c r="AP745" s="149"/>
      <c r="AQ745" s="149"/>
      <c r="AR745" s="149"/>
      <c r="AS745" s="149"/>
      <c r="AT745" s="149"/>
      <c r="AU745" s="149"/>
      <c r="AV745" s="149"/>
      <c r="AW745" s="149"/>
      <c r="AX745" s="149"/>
      <c r="AY745" s="149"/>
      <c r="AZ745" s="149"/>
      <c r="BA745" s="149"/>
      <c r="BB745" s="149"/>
      <c r="BC745" s="149"/>
      <c r="BD745" s="149"/>
      <c r="BE745" s="149"/>
      <c r="BF745" s="149"/>
      <c r="BG745" s="149"/>
      <c r="BH745" s="149"/>
      <c r="BI745" s="149"/>
      <c r="BJ745" s="149"/>
      <c r="BK745" s="149"/>
      <c r="BL745" s="149"/>
      <c r="BM745" s="149"/>
      <c r="BN745" s="149"/>
      <c r="BO745" s="149"/>
      <c r="BP745" s="149"/>
      <c r="BQ745" s="149"/>
      <c r="BR745" s="149"/>
      <c r="BS745" s="149"/>
      <c r="BT745" s="149"/>
      <c r="BU745" s="149"/>
      <c r="BV745" s="149"/>
      <c r="BW745" s="149"/>
      <c r="BX745" s="149"/>
      <c r="BY745" s="149"/>
      <c r="BZ745" s="149"/>
      <c r="CA745" s="149"/>
      <c r="CB745" s="149"/>
      <c r="CC745" s="149"/>
      <c r="CD745" s="149"/>
      <c r="CE745" s="149"/>
      <c r="CF745" s="149"/>
      <c r="CG745" s="149"/>
      <c r="CH745" s="149"/>
      <c r="CI745" s="149"/>
      <c r="CJ745" s="149"/>
      <c r="CK745" s="149"/>
      <c r="CL745" s="149"/>
      <c r="CM745" s="149"/>
      <c r="CN745" s="149"/>
      <c r="CO745" s="149"/>
      <c r="CP745" s="149"/>
      <c r="CQ745" s="149"/>
      <c r="CR745" s="149"/>
      <c r="CS745" s="149"/>
      <c r="CT745" s="149"/>
      <c r="CU745" s="149"/>
      <c r="CV745" s="149"/>
      <c r="CW745" s="149"/>
      <c r="CX745" s="149"/>
      <c r="CY745" s="149"/>
      <c r="CZ745" s="149"/>
      <c r="DA745" s="149"/>
      <c r="DB745" s="149"/>
      <c r="DC745" s="149"/>
      <c r="DD745" s="149"/>
      <c r="DE745" s="149"/>
      <c r="DF745" s="149"/>
      <c r="DG745" s="149"/>
      <c r="DH745" s="149"/>
      <c r="DI745" s="149"/>
      <c r="DJ745" s="149"/>
      <c r="DK745" s="149"/>
      <c r="DL745" s="149"/>
      <c r="DM745" s="149"/>
      <c r="DN745" s="149"/>
      <c r="DO745" s="149"/>
      <c r="DP745" s="149"/>
      <c r="DQ745" s="149"/>
      <c r="DR745" s="149"/>
      <c r="DS745" s="149"/>
      <c r="DT745" s="149"/>
      <c r="DU745" s="149"/>
      <c r="DV745" s="149"/>
      <c r="DW745" s="149"/>
      <c r="DX745" s="149"/>
      <c r="DY745" s="149"/>
      <c r="DZ745" s="149"/>
      <c r="EA745" s="149"/>
      <c r="EB745" s="149"/>
      <c r="EC745" s="149"/>
      <c r="ED745" s="149"/>
      <c r="EE745" s="149"/>
      <c r="EF745" s="149"/>
      <c r="EG745" s="149"/>
      <c r="EH745" s="149"/>
      <c r="EI745" s="149"/>
      <c r="EJ745" s="149"/>
      <c r="EK745" s="149"/>
      <c r="EL745" s="149"/>
      <c r="EM745" s="149"/>
      <c r="EN745" s="149"/>
      <c r="EO745" s="149"/>
      <c r="EP745" s="149"/>
      <c r="EQ745" s="149"/>
      <c r="ER745" s="149"/>
      <c r="ES745" s="149"/>
      <c r="ET745" s="149"/>
      <c r="EU745" s="149"/>
      <c r="EV745" s="149"/>
      <c r="EW745" s="149"/>
      <c r="EX745" s="149"/>
      <c r="EY745" s="149"/>
      <c r="EZ745" s="149"/>
      <c r="FA745" s="149"/>
      <c r="FB745" s="149"/>
      <c r="FC745" s="149"/>
      <c r="FD745" s="149"/>
      <c r="FE745" s="149"/>
      <c r="FF745" s="149"/>
      <c r="FG745" s="149"/>
      <c r="FH745" s="149"/>
      <c r="FI745" s="149"/>
      <c r="FJ745" s="149"/>
      <c r="FK745" s="149"/>
      <c r="FL745" s="149"/>
      <c r="FM745" s="149"/>
      <c r="FN745" s="149"/>
      <c r="FO745" s="149"/>
      <c r="FP745" s="149"/>
      <c r="FQ745" s="149"/>
      <c r="FR745" s="149"/>
      <c r="FS745" s="149"/>
      <c r="FT745" s="149"/>
      <c r="FU745" s="149"/>
      <c r="FV745" s="149"/>
      <c r="FW745" s="149"/>
      <c r="FX745" s="149"/>
      <c r="FY745" s="149"/>
      <c r="FZ745" s="149"/>
      <c r="GA745" s="149"/>
      <c r="GB745" s="149"/>
      <c r="GC745" s="149"/>
      <c r="GD745" s="149"/>
      <c r="GE745" s="149"/>
      <c r="GF745" s="149"/>
      <c r="GG745" s="149"/>
      <c r="GH745" s="149"/>
      <c r="GI745" s="149"/>
      <c r="GJ745" s="149"/>
      <c r="GK745" s="149"/>
      <c r="GL745" s="149"/>
      <c r="GM745" s="149"/>
      <c r="GN745" s="96"/>
      <c r="GO745" s="96"/>
    </row>
    <row r="746" spans="1:197" ht="13.5" hidden="1" customHeight="1">
      <c r="A746" s="339"/>
      <c r="B746" s="366"/>
      <c r="C746" s="373"/>
      <c r="D746" s="373"/>
      <c r="E746" s="461"/>
      <c r="F746" s="354"/>
      <c r="G746" s="412"/>
      <c r="H746" s="89"/>
      <c r="I746" s="64" t="s">
        <v>26</v>
      </c>
      <c r="J746" s="65">
        <f t="shared" ref="J746:M746" si="215">SUM(J742:J745)</f>
        <v>0</v>
      </c>
      <c r="K746" s="65">
        <f t="shared" si="215"/>
        <v>0</v>
      </c>
      <c r="L746" s="65">
        <f t="shared" si="215"/>
        <v>0</v>
      </c>
      <c r="M746" s="66">
        <f t="shared" si="215"/>
        <v>0</v>
      </c>
      <c r="N746" s="66">
        <f>SUM(N742:N745)</f>
        <v>0</v>
      </c>
      <c r="O746" s="66">
        <f t="shared" ref="O746" si="216">SUM(O742:O745)</f>
        <v>0</v>
      </c>
      <c r="P746" s="66"/>
      <c r="Q746" s="66"/>
      <c r="R746" s="66"/>
      <c r="S746" s="66"/>
      <c r="T746" s="66"/>
      <c r="U746" s="66"/>
      <c r="V746" s="66"/>
      <c r="W746" s="361"/>
      <c r="X746" s="148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  <c r="AK746" s="149"/>
      <c r="AL746" s="149"/>
      <c r="AM746" s="149"/>
      <c r="AN746" s="149"/>
      <c r="AO746" s="149"/>
      <c r="AP746" s="149"/>
      <c r="AQ746" s="149"/>
      <c r="AR746" s="149"/>
      <c r="AS746" s="149"/>
      <c r="AT746" s="149"/>
      <c r="AU746" s="149"/>
      <c r="AV746" s="149"/>
      <c r="AW746" s="149"/>
      <c r="AX746" s="149"/>
      <c r="AY746" s="149"/>
      <c r="AZ746" s="149"/>
      <c r="BA746" s="149"/>
      <c r="BB746" s="149"/>
      <c r="BC746" s="149"/>
      <c r="BD746" s="149"/>
      <c r="BE746" s="149"/>
      <c r="BF746" s="149"/>
      <c r="BG746" s="149"/>
      <c r="BH746" s="149"/>
      <c r="BI746" s="149"/>
      <c r="BJ746" s="149"/>
      <c r="BK746" s="149"/>
      <c r="BL746" s="149"/>
      <c r="BM746" s="149"/>
      <c r="BN746" s="149"/>
      <c r="BO746" s="149"/>
      <c r="BP746" s="149"/>
      <c r="BQ746" s="149"/>
      <c r="BR746" s="149"/>
      <c r="BS746" s="149"/>
      <c r="BT746" s="149"/>
      <c r="BU746" s="149"/>
      <c r="BV746" s="149"/>
      <c r="BW746" s="149"/>
      <c r="BX746" s="149"/>
      <c r="BY746" s="149"/>
      <c r="BZ746" s="149"/>
      <c r="CA746" s="149"/>
      <c r="CB746" s="149"/>
      <c r="CC746" s="149"/>
      <c r="CD746" s="149"/>
      <c r="CE746" s="149"/>
      <c r="CF746" s="149"/>
      <c r="CG746" s="149"/>
      <c r="CH746" s="149"/>
      <c r="CI746" s="149"/>
      <c r="CJ746" s="149"/>
      <c r="CK746" s="149"/>
      <c r="CL746" s="149"/>
      <c r="CM746" s="149"/>
      <c r="CN746" s="149"/>
      <c r="CO746" s="149"/>
      <c r="CP746" s="149"/>
      <c r="CQ746" s="149"/>
      <c r="CR746" s="149"/>
      <c r="CS746" s="149"/>
      <c r="CT746" s="149"/>
      <c r="CU746" s="149"/>
      <c r="CV746" s="149"/>
      <c r="CW746" s="149"/>
      <c r="CX746" s="149"/>
      <c r="CY746" s="149"/>
      <c r="CZ746" s="149"/>
      <c r="DA746" s="149"/>
      <c r="DB746" s="149"/>
      <c r="DC746" s="149"/>
      <c r="DD746" s="149"/>
      <c r="DE746" s="149"/>
      <c r="DF746" s="149"/>
      <c r="DG746" s="149"/>
      <c r="DH746" s="149"/>
      <c r="DI746" s="149"/>
      <c r="DJ746" s="149"/>
      <c r="DK746" s="149"/>
      <c r="DL746" s="149"/>
      <c r="DM746" s="149"/>
      <c r="DN746" s="149"/>
      <c r="DO746" s="149"/>
      <c r="DP746" s="149"/>
      <c r="DQ746" s="149"/>
      <c r="DR746" s="149"/>
      <c r="DS746" s="149"/>
      <c r="DT746" s="149"/>
      <c r="DU746" s="149"/>
      <c r="DV746" s="149"/>
      <c r="DW746" s="149"/>
      <c r="DX746" s="149"/>
      <c r="DY746" s="149"/>
      <c r="DZ746" s="149"/>
      <c r="EA746" s="149"/>
      <c r="EB746" s="149"/>
      <c r="EC746" s="149"/>
      <c r="ED746" s="149"/>
      <c r="EE746" s="149"/>
      <c r="EF746" s="149"/>
      <c r="EG746" s="149"/>
      <c r="EH746" s="149"/>
      <c r="EI746" s="149"/>
      <c r="EJ746" s="149"/>
      <c r="EK746" s="149"/>
      <c r="EL746" s="149"/>
      <c r="EM746" s="149"/>
      <c r="EN746" s="149"/>
      <c r="EO746" s="149"/>
      <c r="EP746" s="149"/>
      <c r="EQ746" s="149"/>
      <c r="ER746" s="149"/>
      <c r="ES746" s="149"/>
      <c r="ET746" s="149"/>
      <c r="EU746" s="149"/>
      <c r="EV746" s="149"/>
      <c r="EW746" s="149"/>
      <c r="EX746" s="149"/>
      <c r="EY746" s="149"/>
      <c r="EZ746" s="149"/>
      <c r="FA746" s="149"/>
      <c r="FB746" s="149"/>
      <c r="FC746" s="149"/>
      <c r="FD746" s="149"/>
      <c r="FE746" s="149"/>
      <c r="FF746" s="149"/>
      <c r="FG746" s="149"/>
      <c r="FH746" s="149"/>
      <c r="FI746" s="149"/>
      <c r="FJ746" s="149"/>
      <c r="FK746" s="149"/>
      <c r="FL746" s="149"/>
      <c r="FM746" s="149"/>
      <c r="FN746" s="149"/>
      <c r="FO746" s="149"/>
      <c r="FP746" s="149"/>
      <c r="FQ746" s="149"/>
      <c r="FR746" s="149"/>
      <c r="FS746" s="149"/>
      <c r="FT746" s="149"/>
      <c r="FU746" s="149"/>
      <c r="FV746" s="149"/>
      <c r="FW746" s="149"/>
      <c r="FX746" s="149"/>
      <c r="FY746" s="149"/>
      <c r="FZ746" s="149"/>
      <c r="GA746" s="149"/>
      <c r="GB746" s="149"/>
      <c r="GC746" s="149"/>
      <c r="GD746" s="149"/>
      <c r="GE746" s="149"/>
      <c r="GF746" s="149"/>
      <c r="GG746" s="149"/>
      <c r="GH746" s="149"/>
      <c r="GI746" s="149"/>
      <c r="GJ746" s="149"/>
      <c r="GK746" s="149"/>
      <c r="GL746" s="149"/>
      <c r="GM746" s="149"/>
      <c r="GN746" s="96"/>
      <c r="GO746" s="96"/>
    </row>
    <row r="747" spans="1:197" ht="13.5" hidden="1" customHeight="1">
      <c r="A747" s="339">
        <v>65</v>
      </c>
      <c r="B747" s="364" t="s">
        <v>65</v>
      </c>
      <c r="C747" s="373">
        <v>2017</v>
      </c>
      <c r="D747" s="373">
        <v>2024</v>
      </c>
      <c r="E747" s="461" t="s">
        <v>27</v>
      </c>
      <c r="F747" s="354"/>
      <c r="G747" s="412">
        <v>92605</v>
      </c>
      <c r="H747" s="89">
        <v>6050</v>
      </c>
      <c r="I747" s="60" t="s">
        <v>28</v>
      </c>
      <c r="J747" s="77">
        <f>761165-761165</f>
        <v>0</v>
      </c>
      <c r="K747" s="77">
        <f>2165741-2165741</f>
        <v>0</v>
      </c>
      <c r="L747" s="87"/>
      <c r="M747" s="319"/>
      <c r="N747" s="77"/>
      <c r="O747" s="77"/>
      <c r="P747" s="77"/>
      <c r="Q747" s="77"/>
      <c r="R747" s="77"/>
      <c r="S747" s="77"/>
      <c r="T747" s="77"/>
      <c r="U747" s="77"/>
      <c r="V747" s="77"/>
      <c r="W747" s="411">
        <f>SUM(L751:V751)</f>
        <v>0</v>
      </c>
      <c r="X747" s="137"/>
      <c r="Y747" s="96"/>
      <c r="Z747" s="96"/>
      <c r="AA747" s="96"/>
      <c r="AB747" s="96"/>
      <c r="AC747" s="96"/>
      <c r="AD747" s="96"/>
      <c r="AE747" s="96"/>
      <c r="AF747" s="96"/>
      <c r="AG747" s="96"/>
      <c r="AH747" s="96"/>
      <c r="AI747" s="96"/>
      <c r="AJ747" s="96"/>
      <c r="AK747" s="96"/>
      <c r="AL747" s="96"/>
      <c r="AM747" s="96"/>
      <c r="AN747" s="96"/>
      <c r="AO747" s="96"/>
      <c r="AP747" s="96"/>
      <c r="AQ747" s="96"/>
      <c r="AR747" s="96"/>
      <c r="AS747" s="96"/>
      <c r="AT747" s="96"/>
      <c r="AU747" s="96"/>
      <c r="AV747" s="96"/>
      <c r="AW747" s="96"/>
      <c r="AX747" s="96"/>
      <c r="AY747" s="96"/>
      <c r="AZ747" s="96"/>
      <c r="BA747" s="96"/>
      <c r="BB747" s="96"/>
      <c r="BC747" s="96"/>
      <c r="BD747" s="96"/>
      <c r="BE747" s="96"/>
      <c r="BF747" s="96"/>
      <c r="BG747" s="96"/>
      <c r="BH747" s="96"/>
      <c r="BI747" s="96"/>
      <c r="BJ747" s="96"/>
      <c r="BK747" s="96"/>
      <c r="BL747" s="96"/>
      <c r="BM747" s="96"/>
      <c r="BN747" s="96"/>
      <c r="BO747" s="96"/>
      <c r="BP747" s="96"/>
      <c r="BQ747" s="96"/>
      <c r="BR747" s="96"/>
      <c r="BS747" s="96"/>
      <c r="BT747" s="96"/>
      <c r="BU747" s="96"/>
      <c r="BV747" s="96"/>
      <c r="BW747" s="96"/>
      <c r="BX747" s="96"/>
      <c r="BY747" s="96"/>
      <c r="BZ747" s="96"/>
      <c r="CA747" s="96"/>
      <c r="CB747" s="96"/>
      <c r="CC747" s="96"/>
      <c r="CD747" s="96"/>
      <c r="CE747" s="96"/>
      <c r="CF747" s="96"/>
      <c r="CG747" s="96"/>
      <c r="CH747" s="96"/>
      <c r="CI747" s="96"/>
      <c r="CJ747" s="96"/>
      <c r="CK747" s="96"/>
      <c r="CL747" s="96"/>
      <c r="CM747" s="96"/>
      <c r="CN747" s="96"/>
      <c r="CO747" s="96"/>
      <c r="CP747" s="96"/>
      <c r="CQ747" s="96"/>
      <c r="CR747" s="96"/>
      <c r="CS747" s="96"/>
      <c r="CT747" s="96"/>
      <c r="CU747" s="96"/>
      <c r="CV747" s="96"/>
      <c r="CW747" s="96"/>
      <c r="CX747" s="96"/>
      <c r="CY747" s="96"/>
      <c r="CZ747" s="96"/>
      <c r="DA747" s="96"/>
      <c r="DB747" s="96"/>
      <c r="DC747" s="96"/>
      <c r="DD747" s="96"/>
      <c r="DE747" s="96"/>
      <c r="DF747" s="96"/>
      <c r="DG747" s="96"/>
      <c r="DH747" s="96"/>
      <c r="DI747" s="96"/>
      <c r="DJ747" s="96"/>
      <c r="DK747" s="96"/>
      <c r="DL747" s="96"/>
      <c r="DM747" s="96"/>
      <c r="DN747" s="96"/>
      <c r="DO747" s="96"/>
      <c r="DP747" s="96"/>
      <c r="DQ747" s="96"/>
      <c r="DR747" s="96"/>
      <c r="DS747" s="96"/>
      <c r="DT747" s="96"/>
      <c r="DU747" s="96"/>
      <c r="DV747" s="96"/>
      <c r="DW747" s="96"/>
      <c r="DX747" s="96"/>
      <c r="DY747" s="96"/>
      <c r="DZ747" s="96"/>
      <c r="EA747" s="96"/>
      <c r="EB747" s="96"/>
      <c r="EC747" s="96"/>
      <c r="ED747" s="96"/>
      <c r="EE747" s="96"/>
      <c r="EF747" s="96"/>
      <c r="EG747" s="96"/>
      <c r="EH747" s="96"/>
      <c r="EI747" s="96"/>
      <c r="EJ747" s="96"/>
      <c r="EK747" s="96"/>
      <c r="EL747" s="96"/>
      <c r="EM747" s="96"/>
      <c r="EN747" s="96"/>
      <c r="EO747" s="96"/>
      <c r="EP747" s="96"/>
      <c r="EQ747" s="96"/>
      <c r="ER747" s="96"/>
      <c r="ES747" s="96"/>
      <c r="ET747" s="96"/>
      <c r="EU747" s="96"/>
      <c r="EV747" s="96"/>
      <c r="EW747" s="96"/>
      <c r="EX747" s="96"/>
      <c r="EY747" s="96"/>
      <c r="EZ747" s="96"/>
      <c r="FA747" s="96"/>
      <c r="FB747" s="96"/>
      <c r="FC747" s="96"/>
      <c r="FD747" s="96"/>
      <c r="FE747" s="96"/>
      <c r="FF747" s="96"/>
      <c r="FG747" s="96"/>
      <c r="FH747" s="96"/>
      <c r="FI747" s="96"/>
      <c r="FJ747" s="96"/>
      <c r="FK747" s="96"/>
      <c r="FL747" s="96"/>
      <c r="FM747" s="96"/>
      <c r="FN747" s="96"/>
      <c r="FO747" s="96"/>
      <c r="FP747" s="96"/>
      <c r="FQ747" s="96"/>
      <c r="FR747" s="96"/>
      <c r="FS747" s="96"/>
      <c r="FT747" s="96"/>
      <c r="FU747" s="96"/>
      <c r="FV747" s="96"/>
      <c r="FW747" s="96"/>
      <c r="FX747" s="96"/>
      <c r="FY747" s="96"/>
      <c r="FZ747" s="96"/>
      <c r="GA747" s="96"/>
      <c r="GB747" s="96"/>
      <c r="GC747" s="96"/>
      <c r="GD747" s="96"/>
      <c r="GE747" s="96"/>
      <c r="GF747" s="96"/>
      <c r="GG747" s="96"/>
      <c r="GH747" s="96"/>
      <c r="GI747" s="96"/>
      <c r="GJ747" s="96"/>
      <c r="GK747" s="96"/>
      <c r="GL747" s="96"/>
      <c r="GM747" s="96"/>
      <c r="GN747" s="96"/>
      <c r="GO747" s="96"/>
    </row>
    <row r="748" spans="1:197" ht="13.5" hidden="1" customHeight="1">
      <c r="A748" s="339"/>
      <c r="B748" s="364"/>
      <c r="C748" s="373"/>
      <c r="D748" s="373"/>
      <c r="E748" s="461"/>
      <c r="F748" s="354"/>
      <c r="G748" s="412"/>
      <c r="H748" s="89">
        <v>6050</v>
      </c>
      <c r="I748" s="60" t="s">
        <v>31</v>
      </c>
      <c r="J748" s="77"/>
      <c r="K748" s="77"/>
      <c r="L748" s="87"/>
      <c r="M748" s="87"/>
      <c r="N748" s="70"/>
      <c r="O748" s="70"/>
      <c r="P748" s="70"/>
      <c r="Q748" s="70"/>
      <c r="R748" s="70"/>
      <c r="S748" s="70"/>
      <c r="T748" s="70"/>
      <c r="U748" s="70"/>
      <c r="V748" s="70"/>
      <c r="W748" s="411"/>
      <c r="X748" s="40"/>
      <c r="Y748" s="96"/>
      <c r="Z748" s="96"/>
      <c r="AA748" s="96"/>
      <c r="AB748" s="96"/>
      <c r="AC748" s="96"/>
      <c r="AD748" s="96"/>
      <c r="AE748" s="96"/>
      <c r="AF748" s="96"/>
      <c r="AG748" s="96"/>
      <c r="AH748" s="96"/>
      <c r="AI748" s="96"/>
      <c r="AJ748" s="96"/>
      <c r="AK748" s="96"/>
      <c r="AL748" s="96"/>
      <c r="AM748" s="96"/>
      <c r="AN748" s="96"/>
      <c r="AO748" s="96"/>
      <c r="AP748" s="96"/>
      <c r="AQ748" s="96"/>
      <c r="AR748" s="96"/>
      <c r="AS748" s="96"/>
      <c r="AT748" s="96"/>
      <c r="AU748" s="96"/>
      <c r="AV748" s="96"/>
      <c r="AW748" s="96"/>
      <c r="AX748" s="96"/>
      <c r="AY748" s="96"/>
      <c r="AZ748" s="96"/>
      <c r="BA748" s="96"/>
      <c r="BB748" s="96"/>
      <c r="BC748" s="96"/>
      <c r="BD748" s="96"/>
      <c r="BE748" s="96"/>
      <c r="BF748" s="96"/>
      <c r="BG748" s="96"/>
      <c r="BH748" s="96"/>
      <c r="BI748" s="96"/>
      <c r="BJ748" s="96"/>
      <c r="BK748" s="96"/>
      <c r="BL748" s="96"/>
      <c r="BM748" s="96"/>
      <c r="BN748" s="96"/>
      <c r="BO748" s="96"/>
      <c r="BP748" s="96"/>
      <c r="BQ748" s="96"/>
      <c r="BR748" s="96"/>
      <c r="BS748" s="96"/>
      <c r="BT748" s="96"/>
      <c r="BU748" s="96"/>
      <c r="BV748" s="96"/>
      <c r="BW748" s="96"/>
      <c r="BX748" s="96"/>
      <c r="BY748" s="96"/>
      <c r="BZ748" s="96"/>
      <c r="CA748" s="96"/>
      <c r="CB748" s="96"/>
      <c r="CC748" s="96"/>
      <c r="CD748" s="96"/>
      <c r="CE748" s="96"/>
      <c r="CF748" s="96"/>
      <c r="CG748" s="96"/>
      <c r="CH748" s="96"/>
      <c r="CI748" s="96"/>
      <c r="CJ748" s="96"/>
      <c r="CK748" s="96"/>
      <c r="CL748" s="96"/>
      <c r="CM748" s="96"/>
      <c r="CN748" s="96"/>
      <c r="CO748" s="96"/>
      <c r="CP748" s="96"/>
      <c r="CQ748" s="96"/>
      <c r="CR748" s="96"/>
      <c r="CS748" s="96"/>
      <c r="CT748" s="96"/>
      <c r="CU748" s="96"/>
      <c r="CV748" s="96"/>
      <c r="CW748" s="96"/>
      <c r="CX748" s="96"/>
      <c r="CY748" s="96"/>
      <c r="CZ748" s="96"/>
      <c r="DA748" s="96"/>
      <c r="DB748" s="96"/>
      <c r="DC748" s="96"/>
      <c r="DD748" s="96"/>
      <c r="DE748" s="96"/>
      <c r="DF748" s="96"/>
      <c r="DG748" s="96"/>
      <c r="DH748" s="96"/>
      <c r="DI748" s="96"/>
      <c r="DJ748" s="96"/>
      <c r="DK748" s="96"/>
      <c r="DL748" s="96"/>
      <c r="DM748" s="96"/>
      <c r="DN748" s="96"/>
      <c r="DO748" s="96"/>
      <c r="DP748" s="96"/>
      <c r="DQ748" s="96"/>
      <c r="DR748" s="96"/>
      <c r="DS748" s="96"/>
      <c r="DT748" s="96"/>
      <c r="DU748" s="96"/>
      <c r="DV748" s="96"/>
      <c r="DW748" s="96"/>
      <c r="DX748" s="96"/>
      <c r="DY748" s="96"/>
      <c r="DZ748" s="96"/>
      <c r="EA748" s="96"/>
      <c r="EB748" s="96"/>
      <c r="EC748" s="96"/>
      <c r="ED748" s="96"/>
      <c r="EE748" s="96"/>
      <c r="EF748" s="96"/>
      <c r="EG748" s="96"/>
      <c r="EH748" s="96"/>
      <c r="EI748" s="96"/>
      <c r="EJ748" s="96"/>
      <c r="EK748" s="96"/>
      <c r="EL748" s="96"/>
      <c r="EM748" s="96"/>
      <c r="EN748" s="96"/>
      <c r="EO748" s="96"/>
      <c r="EP748" s="96"/>
      <c r="EQ748" s="96"/>
      <c r="ER748" s="96"/>
      <c r="ES748" s="96"/>
      <c r="ET748" s="96"/>
      <c r="EU748" s="96"/>
      <c r="EV748" s="96"/>
      <c r="EW748" s="96"/>
      <c r="EX748" s="96"/>
      <c r="EY748" s="96"/>
      <c r="EZ748" s="96"/>
      <c r="FA748" s="96"/>
      <c r="FB748" s="96"/>
      <c r="FC748" s="96"/>
      <c r="FD748" s="96"/>
      <c r="FE748" s="96"/>
      <c r="FF748" s="96"/>
      <c r="FG748" s="96"/>
      <c r="FH748" s="96"/>
      <c r="FI748" s="96"/>
      <c r="FJ748" s="96"/>
      <c r="FK748" s="96"/>
      <c r="FL748" s="96"/>
      <c r="FM748" s="96"/>
      <c r="FN748" s="96"/>
      <c r="FO748" s="96"/>
      <c r="FP748" s="96"/>
      <c r="FQ748" s="96"/>
      <c r="FR748" s="96"/>
      <c r="FS748" s="96"/>
      <c r="FT748" s="96"/>
      <c r="FU748" s="96"/>
      <c r="FV748" s="96"/>
      <c r="FW748" s="96"/>
      <c r="FX748" s="96"/>
      <c r="FY748" s="96"/>
      <c r="FZ748" s="96"/>
      <c r="GA748" s="96"/>
      <c r="GB748" s="96"/>
      <c r="GC748" s="96"/>
      <c r="GD748" s="96"/>
      <c r="GE748" s="96"/>
      <c r="GF748" s="96"/>
      <c r="GG748" s="96"/>
      <c r="GH748" s="96"/>
      <c r="GI748" s="96"/>
      <c r="GJ748" s="96"/>
      <c r="GK748" s="96"/>
      <c r="GL748" s="96"/>
      <c r="GM748" s="96"/>
      <c r="GN748" s="96"/>
      <c r="GO748" s="96"/>
    </row>
    <row r="749" spans="1:197" ht="13.5" hidden="1" customHeight="1">
      <c r="A749" s="339"/>
      <c r="B749" s="364"/>
      <c r="C749" s="373"/>
      <c r="D749" s="373"/>
      <c r="E749" s="461"/>
      <c r="F749" s="354"/>
      <c r="G749" s="412"/>
      <c r="H749" s="89"/>
      <c r="I749" s="60" t="s">
        <v>30</v>
      </c>
      <c r="J749" s="70"/>
      <c r="K749" s="70"/>
      <c r="L749" s="71"/>
      <c r="M749" s="71"/>
      <c r="N749" s="70"/>
      <c r="O749" s="70"/>
      <c r="P749" s="70"/>
      <c r="Q749" s="70"/>
      <c r="R749" s="70"/>
      <c r="S749" s="70"/>
      <c r="T749" s="70"/>
      <c r="U749" s="70"/>
      <c r="V749" s="70"/>
      <c r="W749" s="411"/>
      <c r="X749" s="40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  <c r="AK749" s="96"/>
      <c r="AL749" s="96"/>
      <c r="AM749" s="96"/>
      <c r="AN749" s="96"/>
      <c r="AO749" s="96"/>
      <c r="AP749" s="96"/>
      <c r="AQ749" s="96"/>
      <c r="AR749" s="96"/>
      <c r="AS749" s="96"/>
      <c r="AT749" s="96"/>
      <c r="AU749" s="96"/>
      <c r="AV749" s="96"/>
      <c r="AW749" s="96"/>
      <c r="AX749" s="96"/>
      <c r="AY749" s="96"/>
      <c r="AZ749" s="96"/>
      <c r="BA749" s="96"/>
      <c r="BB749" s="96"/>
      <c r="BC749" s="96"/>
      <c r="BD749" s="96"/>
      <c r="BE749" s="96"/>
      <c r="BF749" s="96"/>
      <c r="BG749" s="96"/>
      <c r="BH749" s="96"/>
      <c r="BI749" s="96"/>
      <c r="BJ749" s="96"/>
      <c r="BK749" s="96"/>
      <c r="BL749" s="96"/>
      <c r="BM749" s="96"/>
      <c r="BN749" s="96"/>
      <c r="BO749" s="96"/>
      <c r="BP749" s="96"/>
      <c r="BQ749" s="96"/>
      <c r="BR749" s="96"/>
      <c r="BS749" s="96"/>
      <c r="BT749" s="96"/>
      <c r="BU749" s="96"/>
      <c r="BV749" s="96"/>
      <c r="BW749" s="96"/>
      <c r="BX749" s="96"/>
      <c r="BY749" s="96"/>
      <c r="BZ749" s="96"/>
      <c r="CA749" s="96"/>
      <c r="CB749" s="96"/>
      <c r="CC749" s="96"/>
      <c r="CD749" s="96"/>
      <c r="CE749" s="96"/>
      <c r="CF749" s="96"/>
      <c r="CG749" s="96"/>
      <c r="CH749" s="96"/>
      <c r="CI749" s="96"/>
      <c r="CJ749" s="96"/>
      <c r="CK749" s="96"/>
      <c r="CL749" s="96"/>
      <c r="CM749" s="96"/>
      <c r="CN749" s="96"/>
      <c r="CO749" s="96"/>
      <c r="CP749" s="96"/>
      <c r="CQ749" s="96"/>
      <c r="CR749" s="96"/>
      <c r="CS749" s="96"/>
      <c r="CT749" s="96"/>
      <c r="CU749" s="96"/>
      <c r="CV749" s="96"/>
      <c r="CW749" s="96"/>
      <c r="CX749" s="96"/>
      <c r="CY749" s="96"/>
      <c r="CZ749" s="96"/>
      <c r="DA749" s="96"/>
      <c r="DB749" s="96"/>
      <c r="DC749" s="96"/>
      <c r="DD749" s="96"/>
      <c r="DE749" s="96"/>
      <c r="DF749" s="96"/>
      <c r="DG749" s="96"/>
      <c r="DH749" s="96"/>
      <c r="DI749" s="96"/>
      <c r="DJ749" s="96"/>
      <c r="DK749" s="96"/>
      <c r="DL749" s="96"/>
      <c r="DM749" s="96"/>
      <c r="DN749" s="96"/>
      <c r="DO749" s="96"/>
      <c r="DP749" s="96"/>
      <c r="DQ749" s="96"/>
      <c r="DR749" s="96"/>
      <c r="DS749" s="96"/>
      <c r="DT749" s="96"/>
      <c r="DU749" s="96"/>
      <c r="DV749" s="96"/>
      <c r="DW749" s="96"/>
      <c r="DX749" s="96"/>
      <c r="DY749" s="96"/>
      <c r="DZ749" s="96"/>
      <c r="EA749" s="96"/>
      <c r="EB749" s="96"/>
      <c r="EC749" s="96"/>
      <c r="ED749" s="96"/>
      <c r="EE749" s="96"/>
      <c r="EF749" s="96"/>
      <c r="EG749" s="96"/>
      <c r="EH749" s="96"/>
      <c r="EI749" s="96"/>
      <c r="EJ749" s="96"/>
      <c r="EK749" s="96"/>
      <c r="EL749" s="96"/>
      <c r="EM749" s="96"/>
      <c r="EN749" s="96"/>
      <c r="EO749" s="96"/>
      <c r="EP749" s="96"/>
      <c r="EQ749" s="96"/>
      <c r="ER749" s="96"/>
      <c r="ES749" s="96"/>
      <c r="ET749" s="96"/>
      <c r="EU749" s="96"/>
      <c r="EV749" s="96"/>
      <c r="EW749" s="96"/>
      <c r="EX749" s="96"/>
      <c r="EY749" s="96"/>
      <c r="EZ749" s="96"/>
      <c r="FA749" s="96"/>
      <c r="FB749" s="96"/>
      <c r="FC749" s="96"/>
      <c r="FD749" s="96"/>
      <c r="FE749" s="96"/>
      <c r="FF749" s="96"/>
      <c r="FG749" s="96"/>
      <c r="FH749" s="96"/>
      <c r="FI749" s="96"/>
      <c r="FJ749" s="96"/>
      <c r="FK749" s="96"/>
      <c r="FL749" s="96"/>
      <c r="FM749" s="96"/>
      <c r="FN749" s="96"/>
      <c r="FO749" s="96"/>
      <c r="FP749" s="96"/>
      <c r="FQ749" s="96"/>
      <c r="FR749" s="96"/>
      <c r="FS749" s="96"/>
      <c r="FT749" s="96"/>
      <c r="FU749" s="96"/>
      <c r="FV749" s="96"/>
      <c r="FW749" s="96"/>
      <c r="FX749" s="96"/>
      <c r="FY749" s="96"/>
      <c r="FZ749" s="96"/>
      <c r="GA749" s="96"/>
      <c r="GB749" s="96"/>
      <c r="GC749" s="96"/>
      <c r="GD749" s="96"/>
      <c r="GE749" s="96"/>
      <c r="GF749" s="96"/>
      <c r="GG749" s="96"/>
      <c r="GH749" s="96"/>
      <c r="GI749" s="96"/>
      <c r="GJ749" s="96"/>
      <c r="GK749" s="96"/>
      <c r="GL749" s="96"/>
      <c r="GM749" s="96"/>
      <c r="GN749" s="96"/>
      <c r="GO749" s="96"/>
    </row>
    <row r="750" spans="1:197" ht="13.5" hidden="1" customHeight="1">
      <c r="A750" s="339"/>
      <c r="B750" s="364"/>
      <c r="C750" s="373"/>
      <c r="D750" s="373"/>
      <c r="E750" s="461"/>
      <c r="F750" s="354"/>
      <c r="G750" s="412"/>
      <c r="H750" s="89">
        <v>6050</v>
      </c>
      <c r="I750" s="60" t="s">
        <v>131</v>
      </c>
      <c r="J750" s="70"/>
      <c r="K750" s="70"/>
      <c r="L750" s="87"/>
      <c r="M750" s="71"/>
      <c r="N750" s="70"/>
      <c r="O750" s="70"/>
      <c r="P750" s="70"/>
      <c r="Q750" s="70"/>
      <c r="R750" s="70"/>
      <c r="S750" s="70"/>
      <c r="T750" s="70"/>
      <c r="U750" s="70"/>
      <c r="V750" s="70"/>
      <c r="W750" s="411"/>
      <c r="X750" s="40"/>
      <c r="Y750" s="96"/>
      <c r="Z750" s="96"/>
      <c r="AA750" s="96"/>
      <c r="AB750" s="96"/>
      <c r="AC750" s="96"/>
      <c r="AD750" s="96"/>
      <c r="AE750" s="96"/>
      <c r="AF750" s="96"/>
      <c r="AG750" s="96"/>
      <c r="AH750" s="96"/>
      <c r="AI750" s="96"/>
      <c r="AJ750" s="96"/>
      <c r="AK750" s="96"/>
      <c r="AL750" s="96"/>
      <c r="AM750" s="96"/>
      <c r="AN750" s="96"/>
      <c r="AO750" s="96"/>
      <c r="AP750" s="96"/>
      <c r="AQ750" s="96"/>
      <c r="AR750" s="96"/>
      <c r="AS750" s="96"/>
      <c r="AT750" s="96"/>
      <c r="AU750" s="96"/>
      <c r="AV750" s="96"/>
      <c r="AW750" s="96"/>
      <c r="AX750" s="96"/>
      <c r="AY750" s="96"/>
      <c r="AZ750" s="96"/>
      <c r="BA750" s="96"/>
      <c r="BB750" s="96"/>
      <c r="BC750" s="96"/>
      <c r="BD750" s="96"/>
      <c r="BE750" s="96"/>
      <c r="BF750" s="96"/>
      <c r="BG750" s="96"/>
      <c r="BH750" s="96"/>
      <c r="BI750" s="96"/>
      <c r="BJ750" s="96"/>
      <c r="BK750" s="96"/>
      <c r="BL750" s="96"/>
      <c r="BM750" s="96"/>
      <c r="BN750" s="96"/>
      <c r="BO750" s="96"/>
      <c r="BP750" s="96"/>
      <c r="BQ750" s="96"/>
      <c r="BR750" s="96"/>
      <c r="BS750" s="96"/>
      <c r="BT750" s="96"/>
      <c r="BU750" s="96"/>
      <c r="BV750" s="96"/>
      <c r="BW750" s="96"/>
      <c r="BX750" s="96"/>
      <c r="BY750" s="96"/>
      <c r="BZ750" s="96"/>
      <c r="CA750" s="96"/>
      <c r="CB750" s="96"/>
      <c r="CC750" s="96"/>
      <c r="CD750" s="96"/>
      <c r="CE750" s="96"/>
      <c r="CF750" s="96"/>
      <c r="CG750" s="96"/>
      <c r="CH750" s="96"/>
      <c r="CI750" s="96"/>
      <c r="CJ750" s="96"/>
      <c r="CK750" s="96"/>
      <c r="CL750" s="96"/>
      <c r="CM750" s="96"/>
      <c r="CN750" s="96"/>
      <c r="CO750" s="96"/>
      <c r="CP750" s="96"/>
      <c r="CQ750" s="96"/>
      <c r="CR750" s="96"/>
      <c r="CS750" s="96"/>
      <c r="CT750" s="96"/>
      <c r="CU750" s="96"/>
      <c r="CV750" s="96"/>
      <c r="CW750" s="96"/>
      <c r="CX750" s="96"/>
      <c r="CY750" s="96"/>
      <c r="CZ750" s="96"/>
      <c r="DA750" s="96"/>
      <c r="DB750" s="96"/>
      <c r="DC750" s="96"/>
      <c r="DD750" s="96"/>
      <c r="DE750" s="96"/>
      <c r="DF750" s="96"/>
      <c r="DG750" s="96"/>
      <c r="DH750" s="96"/>
      <c r="DI750" s="96"/>
      <c r="DJ750" s="96"/>
      <c r="DK750" s="96"/>
      <c r="DL750" s="96"/>
      <c r="DM750" s="96"/>
      <c r="DN750" s="96"/>
      <c r="DO750" s="96"/>
      <c r="DP750" s="96"/>
      <c r="DQ750" s="96"/>
      <c r="DR750" s="96"/>
      <c r="DS750" s="96"/>
      <c r="DT750" s="96"/>
      <c r="DU750" s="96"/>
      <c r="DV750" s="96"/>
      <c r="DW750" s="96"/>
      <c r="DX750" s="96"/>
      <c r="DY750" s="96"/>
      <c r="DZ750" s="96"/>
      <c r="EA750" s="96"/>
      <c r="EB750" s="96"/>
      <c r="EC750" s="96"/>
      <c r="ED750" s="96"/>
      <c r="EE750" s="96"/>
      <c r="EF750" s="96"/>
      <c r="EG750" s="96"/>
      <c r="EH750" s="96"/>
      <c r="EI750" s="96"/>
      <c r="EJ750" s="96"/>
      <c r="EK750" s="96"/>
      <c r="EL750" s="96"/>
      <c r="EM750" s="96"/>
      <c r="EN750" s="96"/>
      <c r="EO750" s="96"/>
      <c r="EP750" s="96"/>
      <c r="EQ750" s="96"/>
      <c r="ER750" s="96"/>
      <c r="ES750" s="96"/>
      <c r="ET750" s="96"/>
      <c r="EU750" s="96"/>
      <c r="EV750" s="96"/>
      <c r="EW750" s="96"/>
      <c r="EX750" s="96"/>
      <c r="EY750" s="96"/>
      <c r="EZ750" s="96"/>
      <c r="FA750" s="96"/>
      <c r="FB750" s="96"/>
      <c r="FC750" s="96"/>
      <c r="FD750" s="96"/>
      <c r="FE750" s="96"/>
      <c r="FF750" s="96"/>
      <c r="FG750" s="96"/>
      <c r="FH750" s="96"/>
      <c r="FI750" s="96"/>
      <c r="FJ750" s="96"/>
      <c r="FK750" s="96"/>
      <c r="FL750" s="96"/>
      <c r="FM750" s="96"/>
      <c r="FN750" s="96"/>
      <c r="FO750" s="96"/>
      <c r="FP750" s="96"/>
      <c r="FQ750" s="96"/>
      <c r="FR750" s="96"/>
      <c r="FS750" s="96"/>
      <c r="FT750" s="96"/>
      <c r="FU750" s="96"/>
      <c r="FV750" s="96"/>
      <c r="FW750" s="96"/>
      <c r="FX750" s="96"/>
      <c r="FY750" s="96"/>
      <c r="FZ750" s="96"/>
      <c r="GA750" s="96"/>
      <c r="GB750" s="96"/>
      <c r="GC750" s="96"/>
      <c r="GD750" s="96"/>
      <c r="GE750" s="96"/>
      <c r="GF750" s="96"/>
      <c r="GG750" s="96"/>
      <c r="GH750" s="96"/>
      <c r="GI750" s="96"/>
      <c r="GJ750" s="96"/>
      <c r="GK750" s="96"/>
      <c r="GL750" s="96"/>
      <c r="GM750" s="96"/>
      <c r="GN750" s="96"/>
      <c r="GO750" s="96"/>
    </row>
    <row r="751" spans="1:197" ht="12" hidden="1" customHeight="1">
      <c r="A751" s="339"/>
      <c r="B751" s="364"/>
      <c r="C751" s="373"/>
      <c r="D751" s="373"/>
      <c r="E751" s="461"/>
      <c r="F751" s="354"/>
      <c r="G751" s="412"/>
      <c r="H751" s="89"/>
      <c r="I751" s="64" t="s">
        <v>26</v>
      </c>
      <c r="J751" s="65">
        <f t="shared" ref="J751:O751" si="217">SUM(J747:J750)</f>
        <v>0</v>
      </c>
      <c r="K751" s="65">
        <f t="shared" ref="K751" si="218">SUM(K747:K750)</f>
        <v>0</v>
      </c>
      <c r="L751" s="65">
        <f t="shared" ref="L751" si="219">SUM(L747:L750)</f>
        <v>0</v>
      </c>
      <c r="M751" s="66">
        <f t="shared" si="217"/>
        <v>0</v>
      </c>
      <c r="N751" s="66">
        <f>SUM(N747:N750)</f>
        <v>0</v>
      </c>
      <c r="O751" s="66">
        <f t="shared" si="217"/>
        <v>0</v>
      </c>
      <c r="P751" s="66"/>
      <c r="Q751" s="66"/>
      <c r="R751" s="66"/>
      <c r="S751" s="66"/>
      <c r="T751" s="66"/>
      <c r="U751" s="66"/>
      <c r="V751" s="66"/>
      <c r="W751" s="411"/>
      <c r="X751" s="40"/>
      <c r="Y751" s="96"/>
      <c r="Z751" s="96"/>
      <c r="AA751" s="96"/>
      <c r="AB751" s="96"/>
      <c r="AC751" s="96"/>
      <c r="AD751" s="96"/>
      <c r="AE751" s="96"/>
      <c r="AF751" s="96"/>
      <c r="AG751" s="96"/>
      <c r="AH751" s="96"/>
      <c r="AI751" s="96"/>
      <c r="AJ751" s="96"/>
      <c r="AK751" s="96"/>
      <c r="AL751" s="96"/>
      <c r="AM751" s="96"/>
      <c r="AN751" s="96"/>
      <c r="AO751" s="96"/>
      <c r="AP751" s="96"/>
      <c r="AQ751" s="96"/>
      <c r="AR751" s="96"/>
      <c r="AS751" s="96"/>
      <c r="AT751" s="96"/>
      <c r="AU751" s="96"/>
      <c r="AV751" s="96"/>
      <c r="AW751" s="96"/>
      <c r="AX751" s="96"/>
      <c r="AY751" s="96"/>
      <c r="AZ751" s="96"/>
      <c r="BA751" s="96"/>
      <c r="BB751" s="96"/>
      <c r="BC751" s="96"/>
      <c r="BD751" s="96"/>
      <c r="BE751" s="96"/>
      <c r="BF751" s="96"/>
      <c r="BG751" s="96"/>
      <c r="BH751" s="96"/>
      <c r="BI751" s="96"/>
      <c r="BJ751" s="96"/>
      <c r="BK751" s="96"/>
      <c r="BL751" s="96"/>
      <c r="BM751" s="96"/>
      <c r="BN751" s="96"/>
      <c r="BO751" s="96"/>
      <c r="BP751" s="96"/>
      <c r="BQ751" s="96"/>
      <c r="BR751" s="96"/>
      <c r="BS751" s="96"/>
      <c r="BT751" s="96"/>
      <c r="BU751" s="96"/>
      <c r="BV751" s="96"/>
      <c r="BW751" s="96"/>
      <c r="BX751" s="96"/>
      <c r="BY751" s="96"/>
      <c r="BZ751" s="96"/>
      <c r="CA751" s="96"/>
      <c r="CB751" s="96"/>
      <c r="CC751" s="96"/>
      <c r="CD751" s="96"/>
      <c r="CE751" s="96"/>
      <c r="CF751" s="96"/>
      <c r="CG751" s="96"/>
      <c r="CH751" s="96"/>
      <c r="CI751" s="96"/>
      <c r="CJ751" s="96"/>
      <c r="CK751" s="96"/>
      <c r="CL751" s="96"/>
      <c r="CM751" s="96"/>
      <c r="CN751" s="96"/>
      <c r="CO751" s="96"/>
      <c r="CP751" s="96"/>
      <c r="CQ751" s="96"/>
      <c r="CR751" s="96"/>
      <c r="CS751" s="96"/>
      <c r="CT751" s="96"/>
      <c r="CU751" s="96"/>
      <c r="CV751" s="96"/>
      <c r="CW751" s="96"/>
      <c r="CX751" s="96"/>
      <c r="CY751" s="96"/>
      <c r="CZ751" s="96"/>
      <c r="DA751" s="96"/>
      <c r="DB751" s="96"/>
      <c r="DC751" s="96"/>
      <c r="DD751" s="96"/>
      <c r="DE751" s="96"/>
      <c r="DF751" s="96"/>
      <c r="DG751" s="96"/>
      <c r="DH751" s="96"/>
      <c r="DI751" s="96"/>
      <c r="DJ751" s="96"/>
      <c r="DK751" s="96"/>
      <c r="DL751" s="96"/>
      <c r="DM751" s="96"/>
      <c r="DN751" s="96"/>
      <c r="DO751" s="96"/>
      <c r="DP751" s="96"/>
      <c r="DQ751" s="96"/>
      <c r="DR751" s="96"/>
      <c r="DS751" s="96"/>
      <c r="DT751" s="96"/>
      <c r="DU751" s="96"/>
      <c r="DV751" s="96"/>
      <c r="DW751" s="96"/>
      <c r="DX751" s="96"/>
      <c r="DY751" s="96"/>
      <c r="DZ751" s="96"/>
      <c r="EA751" s="96"/>
      <c r="EB751" s="96"/>
      <c r="EC751" s="96"/>
      <c r="ED751" s="96"/>
      <c r="EE751" s="96"/>
      <c r="EF751" s="96"/>
      <c r="EG751" s="96"/>
      <c r="EH751" s="96"/>
      <c r="EI751" s="96"/>
      <c r="EJ751" s="96"/>
      <c r="EK751" s="96"/>
      <c r="EL751" s="96"/>
      <c r="EM751" s="96"/>
      <c r="EN751" s="96"/>
      <c r="EO751" s="96"/>
      <c r="EP751" s="96"/>
      <c r="EQ751" s="96"/>
      <c r="ER751" s="96"/>
      <c r="ES751" s="96"/>
      <c r="ET751" s="96"/>
      <c r="EU751" s="96"/>
      <c r="EV751" s="96"/>
      <c r="EW751" s="96"/>
      <c r="EX751" s="96"/>
      <c r="EY751" s="96"/>
      <c r="EZ751" s="96"/>
      <c r="FA751" s="96"/>
      <c r="FB751" s="96"/>
      <c r="FC751" s="96"/>
      <c r="FD751" s="96"/>
      <c r="FE751" s="96"/>
      <c r="FF751" s="96"/>
      <c r="FG751" s="96"/>
      <c r="FH751" s="96"/>
      <c r="FI751" s="96"/>
      <c r="FJ751" s="96"/>
      <c r="FK751" s="96"/>
      <c r="FL751" s="96"/>
      <c r="FM751" s="96"/>
      <c r="FN751" s="96"/>
      <c r="FO751" s="96"/>
      <c r="FP751" s="96"/>
      <c r="FQ751" s="96"/>
      <c r="FR751" s="96"/>
      <c r="FS751" s="96"/>
      <c r="FT751" s="96"/>
      <c r="FU751" s="96"/>
      <c r="FV751" s="96"/>
      <c r="FW751" s="96"/>
      <c r="FX751" s="96"/>
      <c r="FY751" s="96"/>
      <c r="FZ751" s="96"/>
      <c r="GA751" s="96"/>
      <c r="GB751" s="96"/>
      <c r="GC751" s="96"/>
      <c r="GD751" s="96"/>
      <c r="GE751" s="96"/>
      <c r="GF751" s="96"/>
      <c r="GG751" s="96"/>
      <c r="GH751" s="96"/>
      <c r="GI751" s="96"/>
      <c r="GJ751" s="96"/>
      <c r="GK751" s="96"/>
      <c r="GL751" s="96"/>
      <c r="GM751" s="96"/>
      <c r="GN751" s="96"/>
      <c r="GO751" s="96"/>
    </row>
    <row r="752" spans="1:197" ht="12.75" customHeight="1">
      <c r="A752" s="339">
        <v>34</v>
      </c>
      <c r="B752" s="364" t="s">
        <v>112</v>
      </c>
      <c r="C752" s="373">
        <v>2017</v>
      </c>
      <c r="D752" s="373">
        <v>2029</v>
      </c>
      <c r="E752" s="346" t="s">
        <v>251</v>
      </c>
      <c r="F752" s="400">
        <f>136350+0+W752</f>
        <v>3605776</v>
      </c>
      <c r="G752" s="340">
        <v>92605</v>
      </c>
      <c r="H752" s="89">
        <v>6050</v>
      </c>
      <c r="I752" s="60" t="s">
        <v>28</v>
      </c>
      <c r="J752" s="87">
        <v>27060</v>
      </c>
      <c r="K752" s="87">
        <v>37000</v>
      </c>
      <c r="L752" s="87">
        <v>0</v>
      </c>
      <c r="N752" s="87"/>
      <c r="O752" s="242"/>
      <c r="P752" s="87">
        <v>968163</v>
      </c>
      <c r="Q752" s="87">
        <v>2501263</v>
      </c>
      <c r="R752" s="71"/>
      <c r="S752" s="71"/>
      <c r="T752" s="71"/>
      <c r="U752" s="71"/>
      <c r="V752" s="71"/>
      <c r="W752" s="361">
        <f>SUM(M756:V756)</f>
        <v>3469426</v>
      </c>
      <c r="X752" s="137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  <c r="AK752" s="96"/>
      <c r="AL752" s="96"/>
      <c r="AM752" s="96"/>
      <c r="AN752" s="96"/>
      <c r="AO752" s="96"/>
      <c r="AP752" s="96"/>
      <c r="AQ752" s="96"/>
      <c r="AR752" s="96"/>
      <c r="AS752" s="96"/>
      <c r="AT752" s="96"/>
      <c r="AU752" s="96"/>
      <c r="AV752" s="96"/>
      <c r="AW752" s="96"/>
      <c r="AX752" s="96"/>
      <c r="AY752" s="96"/>
      <c r="AZ752" s="96"/>
      <c r="BA752" s="96"/>
      <c r="BB752" s="96"/>
      <c r="BC752" s="96"/>
      <c r="BD752" s="96"/>
      <c r="BE752" s="96"/>
      <c r="BF752" s="96"/>
      <c r="BG752" s="96"/>
      <c r="BH752" s="96"/>
      <c r="BI752" s="96"/>
      <c r="BJ752" s="96"/>
      <c r="BK752" s="96"/>
      <c r="BL752" s="96"/>
      <c r="BM752" s="96"/>
      <c r="BN752" s="96"/>
      <c r="BO752" s="96"/>
      <c r="BP752" s="96"/>
      <c r="BQ752" s="96"/>
      <c r="BR752" s="96"/>
      <c r="BS752" s="96"/>
      <c r="BT752" s="96"/>
      <c r="BU752" s="96"/>
      <c r="BV752" s="96"/>
      <c r="BW752" s="96"/>
      <c r="BX752" s="96"/>
      <c r="BY752" s="96"/>
      <c r="BZ752" s="96"/>
      <c r="CA752" s="96"/>
      <c r="CB752" s="96"/>
      <c r="CC752" s="96"/>
      <c r="CD752" s="96"/>
      <c r="CE752" s="96"/>
      <c r="CF752" s="96"/>
      <c r="CG752" s="96"/>
      <c r="CH752" s="96"/>
      <c r="CI752" s="96"/>
      <c r="CJ752" s="96"/>
      <c r="CK752" s="96"/>
      <c r="CL752" s="96"/>
      <c r="CM752" s="96"/>
      <c r="CN752" s="96"/>
      <c r="CO752" s="96"/>
      <c r="CP752" s="96"/>
      <c r="CQ752" s="96"/>
      <c r="CR752" s="96"/>
      <c r="CS752" s="96"/>
      <c r="CT752" s="96"/>
      <c r="CU752" s="96"/>
      <c r="CV752" s="96"/>
      <c r="CW752" s="96"/>
      <c r="CX752" s="96"/>
      <c r="CY752" s="96"/>
      <c r="CZ752" s="96"/>
      <c r="DA752" s="96"/>
      <c r="DB752" s="96"/>
      <c r="DC752" s="96"/>
      <c r="DD752" s="96"/>
      <c r="DE752" s="96"/>
      <c r="DF752" s="96"/>
      <c r="DG752" s="96"/>
      <c r="DH752" s="96"/>
      <c r="DI752" s="96"/>
      <c r="DJ752" s="96"/>
      <c r="DK752" s="96"/>
      <c r="DL752" s="96"/>
      <c r="DM752" s="96"/>
      <c r="DN752" s="96"/>
      <c r="DO752" s="96"/>
      <c r="DP752" s="96"/>
      <c r="DQ752" s="96"/>
      <c r="DR752" s="96"/>
      <c r="DS752" s="96"/>
      <c r="DT752" s="96"/>
      <c r="DU752" s="96"/>
      <c r="DV752" s="96"/>
      <c r="DW752" s="96"/>
      <c r="DX752" s="96"/>
      <c r="DY752" s="96"/>
      <c r="DZ752" s="96"/>
      <c r="EA752" s="96"/>
      <c r="EB752" s="96"/>
      <c r="EC752" s="96"/>
      <c r="ED752" s="96"/>
      <c r="EE752" s="96"/>
      <c r="EF752" s="96"/>
      <c r="EG752" s="96"/>
      <c r="EH752" s="96"/>
      <c r="EI752" s="96"/>
      <c r="EJ752" s="96"/>
      <c r="EK752" s="96"/>
      <c r="EL752" s="96"/>
      <c r="EM752" s="96"/>
      <c r="EN752" s="96"/>
      <c r="EO752" s="96"/>
      <c r="EP752" s="96"/>
      <c r="EQ752" s="96"/>
      <c r="ER752" s="96"/>
      <c r="ES752" s="96"/>
      <c r="ET752" s="96"/>
      <c r="EU752" s="96"/>
      <c r="EV752" s="96"/>
      <c r="EW752" s="96"/>
      <c r="EX752" s="96"/>
      <c r="EY752" s="96"/>
      <c r="EZ752" s="96"/>
      <c r="FA752" s="96"/>
      <c r="FB752" s="96"/>
      <c r="FC752" s="96"/>
      <c r="FD752" s="96"/>
      <c r="FE752" s="96"/>
      <c r="FF752" s="96"/>
      <c r="FG752" s="96"/>
      <c r="FH752" s="96"/>
      <c r="FI752" s="96"/>
      <c r="FJ752" s="96"/>
      <c r="FK752" s="96"/>
      <c r="FL752" s="96"/>
      <c r="FM752" s="96"/>
      <c r="FN752" s="96"/>
      <c r="FO752" s="96"/>
      <c r="FP752" s="96"/>
      <c r="FQ752" s="96"/>
      <c r="FR752" s="96"/>
      <c r="FS752" s="96"/>
      <c r="FT752" s="96"/>
      <c r="FU752" s="96"/>
      <c r="FV752" s="96"/>
      <c r="FW752" s="96"/>
      <c r="FX752" s="96"/>
      <c r="FY752" s="96"/>
      <c r="FZ752" s="96"/>
      <c r="GA752" s="96"/>
      <c r="GB752" s="96"/>
      <c r="GC752" s="96"/>
      <c r="GD752" s="96"/>
      <c r="GE752" s="96"/>
      <c r="GF752" s="96"/>
      <c r="GG752" s="96"/>
      <c r="GH752" s="96"/>
      <c r="GI752" s="96"/>
      <c r="GJ752" s="96"/>
      <c r="GK752" s="96"/>
      <c r="GL752" s="96"/>
      <c r="GM752" s="96"/>
      <c r="GN752" s="96"/>
      <c r="GO752" s="96"/>
    </row>
    <row r="753" spans="1:197" ht="12.75" customHeight="1">
      <c r="A753" s="339"/>
      <c r="B753" s="364"/>
      <c r="C753" s="373"/>
      <c r="D753" s="373"/>
      <c r="E753" s="346"/>
      <c r="F753" s="400"/>
      <c r="G753" s="340"/>
      <c r="H753" s="89"/>
      <c r="I753" s="60" t="s">
        <v>31</v>
      </c>
      <c r="J753" s="71"/>
      <c r="K753" s="70"/>
      <c r="L753" s="87">
        <v>0</v>
      </c>
      <c r="M753" s="70"/>
      <c r="N753" s="70"/>
      <c r="O753" s="70"/>
      <c r="P753" s="70"/>
      <c r="Q753" s="71"/>
      <c r="R753" s="71"/>
      <c r="S753" s="70"/>
      <c r="T753" s="70"/>
      <c r="U753" s="70"/>
      <c r="V753" s="70"/>
      <c r="W753" s="361"/>
      <c r="X753" s="40"/>
      <c r="Y753" s="96"/>
      <c r="Z753" s="96"/>
      <c r="AA753" s="96"/>
      <c r="AB753" s="96"/>
      <c r="AC753" s="96"/>
      <c r="AD753" s="96"/>
      <c r="AE753" s="96"/>
      <c r="AF753" s="96"/>
      <c r="AG753" s="96"/>
      <c r="AH753" s="96"/>
      <c r="AI753" s="96"/>
      <c r="AJ753" s="96"/>
      <c r="AK753" s="96"/>
      <c r="AL753" s="96"/>
      <c r="AM753" s="96"/>
      <c r="AN753" s="96"/>
      <c r="AO753" s="96"/>
      <c r="AP753" s="96"/>
      <c r="AQ753" s="96"/>
      <c r="AR753" s="96"/>
      <c r="AS753" s="96"/>
      <c r="AT753" s="96"/>
      <c r="AU753" s="96"/>
      <c r="AV753" s="96"/>
      <c r="AW753" s="96"/>
      <c r="AX753" s="96"/>
      <c r="AY753" s="96"/>
      <c r="AZ753" s="96"/>
      <c r="BA753" s="96"/>
      <c r="BB753" s="96"/>
      <c r="BC753" s="96"/>
      <c r="BD753" s="96"/>
      <c r="BE753" s="96"/>
      <c r="BF753" s="96"/>
      <c r="BG753" s="96"/>
      <c r="BH753" s="96"/>
      <c r="BI753" s="96"/>
      <c r="BJ753" s="96"/>
      <c r="BK753" s="96"/>
      <c r="BL753" s="96"/>
      <c r="BM753" s="96"/>
      <c r="BN753" s="96"/>
      <c r="BO753" s="96"/>
      <c r="BP753" s="96"/>
      <c r="BQ753" s="96"/>
      <c r="BR753" s="96"/>
      <c r="BS753" s="96"/>
      <c r="BT753" s="96"/>
      <c r="BU753" s="96"/>
      <c r="BV753" s="96"/>
      <c r="BW753" s="96"/>
      <c r="BX753" s="96"/>
      <c r="BY753" s="96"/>
      <c r="BZ753" s="96"/>
      <c r="CA753" s="96"/>
      <c r="CB753" s="96"/>
      <c r="CC753" s="96"/>
      <c r="CD753" s="96"/>
      <c r="CE753" s="96"/>
      <c r="CF753" s="96"/>
      <c r="CG753" s="96"/>
      <c r="CH753" s="96"/>
      <c r="CI753" s="96"/>
      <c r="CJ753" s="96"/>
      <c r="CK753" s="96"/>
      <c r="CL753" s="96"/>
      <c r="CM753" s="96"/>
      <c r="CN753" s="96"/>
      <c r="CO753" s="96"/>
      <c r="CP753" s="96"/>
      <c r="CQ753" s="96"/>
      <c r="CR753" s="96"/>
      <c r="CS753" s="96"/>
      <c r="CT753" s="96"/>
      <c r="CU753" s="96"/>
      <c r="CV753" s="96"/>
      <c r="CW753" s="96"/>
      <c r="CX753" s="96"/>
      <c r="CY753" s="96"/>
      <c r="CZ753" s="96"/>
      <c r="DA753" s="96"/>
      <c r="DB753" s="96"/>
      <c r="DC753" s="96"/>
      <c r="DD753" s="96"/>
      <c r="DE753" s="96"/>
      <c r="DF753" s="96"/>
      <c r="DG753" s="96"/>
      <c r="DH753" s="96"/>
      <c r="DI753" s="96"/>
      <c r="DJ753" s="96"/>
      <c r="DK753" s="96"/>
      <c r="DL753" s="96"/>
      <c r="DM753" s="96"/>
      <c r="DN753" s="96"/>
      <c r="DO753" s="96"/>
      <c r="DP753" s="96"/>
      <c r="DQ753" s="96"/>
      <c r="DR753" s="96"/>
      <c r="DS753" s="96"/>
      <c r="DT753" s="96"/>
      <c r="DU753" s="96"/>
      <c r="DV753" s="96"/>
      <c r="DW753" s="96"/>
      <c r="DX753" s="96"/>
      <c r="DY753" s="96"/>
      <c r="DZ753" s="96"/>
      <c r="EA753" s="96"/>
      <c r="EB753" s="96"/>
      <c r="EC753" s="96"/>
      <c r="ED753" s="96"/>
      <c r="EE753" s="96"/>
      <c r="EF753" s="96"/>
      <c r="EG753" s="96"/>
      <c r="EH753" s="96"/>
      <c r="EI753" s="96"/>
      <c r="EJ753" s="96"/>
      <c r="EK753" s="96"/>
      <c r="EL753" s="96"/>
      <c r="EM753" s="96"/>
      <c r="EN753" s="96"/>
      <c r="EO753" s="96"/>
      <c r="EP753" s="96"/>
      <c r="EQ753" s="96"/>
      <c r="ER753" s="96"/>
      <c r="ES753" s="96"/>
      <c r="ET753" s="96"/>
      <c r="EU753" s="96"/>
      <c r="EV753" s="96"/>
      <c r="EW753" s="96"/>
      <c r="EX753" s="96"/>
      <c r="EY753" s="96"/>
      <c r="EZ753" s="96"/>
      <c r="FA753" s="96"/>
      <c r="FB753" s="96"/>
      <c r="FC753" s="96"/>
      <c r="FD753" s="96"/>
      <c r="FE753" s="96"/>
      <c r="FF753" s="96"/>
      <c r="FG753" s="96"/>
      <c r="FH753" s="96"/>
      <c r="FI753" s="96"/>
      <c r="FJ753" s="96"/>
      <c r="FK753" s="96"/>
      <c r="FL753" s="96"/>
      <c r="FM753" s="96"/>
      <c r="FN753" s="96"/>
      <c r="FO753" s="96"/>
      <c r="FP753" s="96"/>
      <c r="FQ753" s="96"/>
      <c r="FR753" s="96"/>
      <c r="FS753" s="96"/>
      <c r="FT753" s="96"/>
      <c r="FU753" s="96"/>
      <c r="FV753" s="96"/>
      <c r="FW753" s="96"/>
      <c r="FX753" s="96"/>
      <c r="FY753" s="96"/>
      <c r="FZ753" s="96"/>
      <c r="GA753" s="96"/>
      <c r="GB753" s="96"/>
      <c r="GC753" s="96"/>
      <c r="GD753" s="96"/>
      <c r="GE753" s="96"/>
      <c r="GF753" s="96"/>
      <c r="GG753" s="96"/>
      <c r="GH753" s="96"/>
      <c r="GI753" s="96"/>
      <c r="GJ753" s="96"/>
      <c r="GK753" s="96"/>
      <c r="GL753" s="96"/>
      <c r="GM753" s="96"/>
      <c r="GN753" s="96"/>
      <c r="GO753" s="96"/>
    </row>
    <row r="754" spans="1:197" ht="12.75" customHeight="1">
      <c r="A754" s="339"/>
      <c r="B754" s="364"/>
      <c r="C754" s="373"/>
      <c r="D754" s="373"/>
      <c r="E754" s="346"/>
      <c r="F754" s="400"/>
      <c r="G754" s="340"/>
      <c r="H754" s="89"/>
      <c r="I754" s="60" t="s">
        <v>30</v>
      </c>
      <c r="J754" s="71"/>
      <c r="K754" s="70"/>
      <c r="L754" s="71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361"/>
      <c r="X754" s="40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  <c r="AK754" s="96"/>
      <c r="AL754" s="96"/>
      <c r="AM754" s="96"/>
      <c r="AN754" s="96"/>
      <c r="AO754" s="96"/>
      <c r="AP754" s="96"/>
      <c r="AQ754" s="96"/>
      <c r="AR754" s="96"/>
      <c r="AS754" s="96"/>
      <c r="AT754" s="96"/>
      <c r="AU754" s="96"/>
      <c r="AV754" s="96"/>
      <c r="AW754" s="96"/>
      <c r="AX754" s="96"/>
      <c r="AY754" s="96"/>
      <c r="AZ754" s="96"/>
      <c r="BA754" s="96"/>
      <c r="BB754" s="96"/>
      <c r="BC754" s="96"/>
      <c r="BD754" s="96"/>
      <c r="BE754" s="96"/>
      <c r="BF754" s="96"/>
      <c r="BG754" s="96"/>
      <c r="BH754" s="96"/>
      <c r="BI754" s="96"/>
      <c r="BJ754" s="96"/>
      <c r="BK754" s="96"/>
      <c r="BL754" s="96"/>
      <c r="BM754" s="96"/>
      <c r="BN754" s="96"/>
      <c r="BO754" s="96"/>
      <c r="BP754" s="96"/>
      <c r="BQ754" s="96"/>
      <c r="BR754" s="96"/>
      <c r="BS754" s="96"/>
      <c r="BT754" s="96"/>
      <c r="BU754" s="96"/>
      <c r="BV754" s="96"/>
      <c r="BW754" s="96"/>
      <c r="BX754" s="96"/>
      <c r="BY754" s="96"/>
      <c r="BZ754" s="96"/>
      <c r="CA754" s="96"/>
      <c r="CB754" s="96"/>
      <c r="CC754" s="96"/>
      <c r="CD754" s="96"/>
      <c r="CE754" s="96"/>
      <c r="CF754" s="96"/>
      <c r="CG754" s="96"/>
      <c r="CH754" s="96"/>
      <c r="CI754" s="96"/>
      <c r="CJ754" s="96"/>
      <c r="CK754" s="96"/>
      <c r="CL754" s="96"/>
      <c r="CM754" s="96"/>
      <c r="CN754" s="96"/>
      <c r="CO754" s="96"/>
      <c r="CP754" s="96"/>
      <c r="CQ754" s="96"/>
      <c r="CR754" s="96"/>
      <c r="CS754" s="96"/>
      <c r="CT754" s="96"/>
      <c r="CU754" s="96"/>
      <c r="CV754" s="96"/>
      <c r="CW754" s="96"/>
      <c r="CX754" s="96"/>
      <c r="CY754" s="96"/>
      <c r="CZ754" s="96"/>
      <c r="DA754" s="96"/>
      <c r="DB754" s="96"/>
      <c r="DC754" s="96"/>
      <c r="DD754" s="96"/>
      <c r="DE754" s="96"/>
      <c r="DF754" s="96"/>
      <c r="DG754" s="96"/>
      <c r="DH754" s="96"/>
      <c r="DI754" s="96"/>
      <c r="DJ754" s="96"/>
      <c r="DK754" s="96"/>
      <c r="DL754" s="96"/>
      <c r="DM754" s="96"/>
      <c r="DN754" s="96"/>
      <c r="DO754" s="96"/>
      <c r="DP754" s="96"/>
      <c r="DQ754" s="96"/>
      <c r="DR754" s="96"/>
      <c r="DS754" s="96"/>
      <c r="DT754" s="96"/>
      <c r="DU754" s="96"/>
      <c r="DV754" s="96"/>
      <c r="DW754" s="96"/>
      <c r="DX754" s="96"/>
      <c r="DY754" s="96"/>
      <c r="DZ754" s="96"/>
      <c r="EA754" s="96"/>
      <c r="EB754" s="96"/>
      <c r="EC754" s="96"/>
      <c r="ED754" s="96"/>
      <c r="EE754" s="96"/>
      <c r="EF754" s="96"/>
      <c r="EG754" s="96"/>
      <c r="EH754" s="96"/>
      <c r="EI754" s="96"/>
      <c r="EJ754" s="96"/>
      <c r="EK754" s="96"/>
      <c r="EL754" s="96"/>
      <c r="EM754" s="96"/>
      <c r="EN754" s="96"/>
      <c r="EO754" s="96"/>
      <c r="EP754" s="96"/>
      <c r="EQ754" s="96"/>
      <c r="ER754" s="96"/>
      <c r="ES754" s="96"/>
      <c r="ET754" s="96"/>
      <c r="EU754" s="96"/>
      <c r="EV754" s="96"/>
      <c r="EW754" s="96"/>
      <c r="EX754" s="96"/>
      <c r="EY754" s="96"/>
      <c r="EZ754" s="96"/>
      <c r="FA754" s="96"/>
      <c r="FB754" s="96"/>
      <c r="FC754" s="96"/>
      <c r="FD754" s="96"/>
      <c r="FE754" s="96"/>
      <c r="FF754" s="96"/>
      <c r="FG754" s="96"/>
      <c r="FH754" s="96"/>
      <c r="FI754" s="96"/>
      <c r="FJ754" s="96"/>
      <c r="FK754" s="96"/>
      <c r="FL754" s="96"/>
      <c r="FM754" s="96"/>
      <c r="FN754" s="96"/>
      <c r="FO754" s="96"/>
      <c r="FP754" s="96"/>
      <c r="FQ754" s="96"/>
      <c r="FR754" s="96"/>
      <c r="FS754" s="96"/>
      <c r="FT754" s="96"/>
      <c r="FU754" s="96"/>
      <c r="FV754" s="96"/>
      <c r="FW754" s="96"/>
      <c r="FX754" s="96"/>
      <c r="FY754" s="96"/>
      <c r="FZ754" s="96"/>
      <c r="GA754" s="96"/>
      <c r="GB754" s="96"/>
      <c r="GC754" s="96"/>
      <c r="GD754" s="96"/>
      <c r="GE754" s="96"/>
      <c r="GF754" s="96"/>
      <c r="GG754" s="96"/>
      <c r="GH754" s="96"/>
      <c r="GI754" s="96"/>
      <c r="GJ754" s="96"/>
      <c r="GK754" s="96"/>
      <c r="GL754" s="96"/>
      <c r="GM754" s="96"/>
      <c r="GN754" s="96"/>
      <c r="GO754" s="96"/>
    </row>
    <row r="755" spans="1:197" ht="12.75" customHeight="1">
      <c r="A755" s="339"/>
      <c r="B755" s="364"/>
      <c r="C755" s="373"/>
      <c r="D755" s="373"/>
      <c r="E755" s="346"/>
      <c r="F755" s="400"/>
      <c r="G755" s="340"/>
      <c r="H755" s="89"/>
      <c r="I755" s="60" t="s">
        <v>33</v>
      </c>
      <c r="J755" s="71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361"/>
      <c r="X755" s="40"/>
      <c r="Y755" s="96"/>
      <c r="Z755" s="96"/>
      <c r="AA755" s="96"/>
      <c r="AB755" s="96"/>
      <c r="AC755" s="96"/>
      <c r="AD755" s="96"/>
      <c r="AE755" s="96"/>
      <c r="AF755" s="96"/>
      <c r="AG755" s="96"/>
      <c r="AH755" s="96"/>
      <c r="AI755" s="96"/>
      <c r="AJ755" s="96"/>
      <c r="AK755" s="96"/>
      <c r="AL755" s="96"/>
      <c r="AM755" s="96"/>
      <c r="AN755" s="96"/>
      <c r="AO755" s="96"/>
      <c r="AP755" s="96"/>
      <c r="AQ755" s="96"/>
      <c r="AR755" s="96"/>
      <c r="AS755" s="96"/>
      <c r="AT755" s="96"/>
      <c r="AU755" s="96"/>
      <c r="AV755" s="96"/>
      <c r="AW755" s="96"/>
      <c r="AX755" s="96"/>
      <c r="AY755" s="96"/>
      <c r="AZ755" s="96"/>
      <c r="BA755" s="96"/>
      <c r="BB755" s="96"/>
      <c r="BC755" s="96"/>
      <c r="BD755" s="96"/>
      <c r="BE755" s="96"/>
      <c r="BF755" s="96"/>
      <c r="BG755" s="96"/>
      <c r="BH755" s="96"/>
      <c r="BI755" s="96"/>
      <c r="BJ755" s="96"/>
      <c r="BK755" s="96"/>
      <c r="BL755" s="96"/>
      <c r="BM755" s="96"/>
      <c r="BN755" s="96"/>
      <c r="BO755" s="96"/>
      <c r="BP755" s="96"/>
      <c r="BQ755" s="96"/>
      <c r="BR755" s="96"/>
      <c r="BS755" s="96"/>
      <c r="BT755" s="96"/>
      <c r="BU755" s="96"/>
      <c r="BV755" s="96"/>
      <c r="BW755" s="96"/>
      <c r="BX755" s="96"/>
      <c r="BY755" s="96"/>
      <c r="BZ755" s="96"/>
      <c r="CA755" s="96"/>
      <c r="CB755" s="96"/>
      <c r="CC755" s="96"/>
      <c r="CD755" s="96"/>
      <c r="CE755" s="96"/>
      <c r="CF755" s="96"/>
      <c r="CG755" s="96"/>
      <c r="CH755" s="96"/>
      <c r="CI755" s="96"/>
      <c r="CJ755" s="96"/>
      <c r="CK755" s="96"/>
      <c r="CL755" s="96"/>
      <c r="CM755" s="96"/>
      <c r="CN755" s="96"/>
      <c r="CO755" s="96"/>
      <c r="CP755" s="96"/>
      <c r="CQ755" s="96"/>
      <c r="CR755" s="96"/>
      <c r="CS755" s="96"/>
      <c r="CT755" s="96"/>
      <c r="CU755" s="96"/>
      <c r="CV755" s="96"/>
      <c r="CW755" s="96"/>
      <c r="CX755" s="96"/>
      <c r="CY755" s="96"/>
      <c r="CZ755" s="96"/>
      <c r="DA755" s="96"/>
      <c r="DB755" s="96"/>
      <c r="DC755" s="96"/>
      <c r="DD755" s="96"/>
      <c r="DE755" s="96"/>
      <c r="DF755" s="96"/>
      <c r="DG755" s="96"/>
      <c r="DH755" s="96"/>
      <c r="DI755" s="96"/>
      <c r="DJ755" s="96"/>
      <c r="DK755" s="96"/>
      <c r="DL755" s="96"/>
      <c r="DM755" s="96"/>
      <c r="DN755" s="96"/>
      <c r="DO755" s="96"/>
      <c r="DP755" s="96"/>
      <c r="DQ755" s="96"/>
      <c r="DR755" s="96"/>
      <c r="DS755" s="96"/>
      <c r="DT755" s="96"/>
      <c r="DU755" s="96"/>
      <c r="DV755" s="96"/>
      <c r="DW755" s="96"/>
      <c r="DX755" s="96"/>
      <c r="DY755" s="96"/>
      <c r="DZ755" s="96"/>
      <c r="EA755" s="96"/>
      <c r="EB755" s="96"/>
      <c r="EC755" s="96"/>
      <c r="ED755" s="96"/>
      <c r="EE755" s="96"/>
      <c r="EF755" s="96"/>
      <c r="EG755" s="96"/>
      <c r="EH755" s="96"/>
      <c r="EI755" s="96"/>
      <c r="EJ755" s="96"/>
      <c r="EK755" s="96"/>
      <c r="EL755" s="96"/>
      <c r="EM755" s="96"/>
      <c r="EN755" s="96"/>
      <c r="EO755" s="96"/>
      <c r="EP755" s="96"/>
      <c r="EQ755" s="96"/>
      <c r="ER755" s="96"/>
      <c r="ES755" s="96"/>
      <c r="ET755" s="96"/>
      <c r="EU755" s="96"/>
      <c r="EV755" s="96"/>
      <c r="EW755" s="96"/>
      <c r="EX755" s="96"/>
      <c r="EY755" s="96"/>
      <c r="EZ755" s="96"/>
      <c r="FA755" s="96"/>
      <c r="FB755" s="96"/>
      <c r="FC755" s="96"/>
      <c r="FD755" s="96"/>
      <c r="FE755" s="96"/>
      <c r="FF755" s="96"/>
      <c r="FG755" s="96"/>
      <c r="FH755" s="96"/>
      <c r="FI755" s="96"/>
      <c r="FJ755" s="96"/>
      <c r="FK755" s="96"/>
      <c r="FL755" s="96"/>
      <c r="FM755" s="96"/>
      <c r="FN755" s="96"/>
      <c r="FO755" s="96"/>
      <c r="FP755" s="96"/>
      <c r="FQ755" s="96"/>
      <c r="FR755" s="96"/>
      <c r="FS755" s="96"/>
      <c r="FT755" s="96"/>
      <c r="FU755" s="96"/>
      <c r="FV755" s="96"/>
      <c r="FW755" s="96"/>
      <c r="FX755" s="96"/>
      <c r="FY755" s="96"/>
      <c r="FZ755" s="96"/>
      <c r="GA755" s="96"/>
      <c r="GB755" s="96"/>
      <c r="GC755" s="96"/>
      <c r="GD755" s="96"/>
      <c r="GE755" s="96"/>
      <c r="GF755" s="96"/>
      <c r="GG755" s="96"/>
      <c r="GH755" s="96"/>
      <c r="GI755" s="96"/>
      <c r="GJ755" s="96"/>
      <c r="GK755" s="96"/>
      <c r="GL755" s="96"/>
      <c r="GM755" s="96"/>
      <c r="GN755" s="96"/>
      <c r="GO755" s="96"/>
    </row>
    <row r="756" spans="1:197" ht="12.75" customHeight="1">
      <c r="A756" s="339"/>
      <c r="B756" s="364"/>
      <c r="C756" s="373"/>
      <c r="D756" s="373"/>
      <c r="E756" s="346"/>
      <c r="F756" s="400"/>
      <c r="G756" s="340"/>
      <c r="H756" s="89"/>
      <c r="I756" s="64" t="s">
        <v>26</v>
      </c>
      <c r="J756" s="65">
        <f t="shared" ref="J756:M756" si="220">SUM(J752:J755)</f>
        <v>27060</v>
      </c>
      <c r="K756" s="65">
        <f t="shared" si="220"/>
        <v>37000</v>
      </c>
      <c r="L756" s="65">
        <f t="shared" si="220"/>
        <v>0</v>
      </c>
      <c r="M756" s="65">
        <f t="shared" si="220"/>
        <v>0</v>
      </c>
      <c r="N756" s="65">
        <f>SUM(N752:N755)</f>
        <v>0</v>
      </c>
      <c r="O756" s="65">
        <f>SUM(O752:O755)</f>
        <v>0</v>
      </c>
      <c r="P756" s="65">
        <f>SUM(P752:P755)</f>
        <v>968163</v>
      </c>
      <c r="Q756" s="65">
        <f>SUM(Q752:Q755)</f>
        <v>2501263</v>
      </c>
      <c r="R756" s="65">
        <f>SUM(R752:R755)</f>
        <v>0</v>
      </c>
      <c r="S756" s="65"/>
      <c r="T756" s="65"/>
      <c r="U756" s="65"/>
      <c r="V756" s="65"/>
      <c r="W756" s="361"/>
      <c r="X756" s="40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  <c r="AK756" s="96"/>
      <c r="AL756" s="96"/>
      <c r="AM756" s="96"/>
      <c r="AN756" s="96"/>
      <c r="AO756" s="96"/>
      <c r="AP756" s="96"/>
      <c r="AQ756" s="96"/>
      <c r="AR756" s="96"/>
      <c r="AS756" s="96"/>
      <c r="AT756" s="96"/>
      <c r="AU756" s="96"/>
      <c r="AV756" s="96"/>
      <c r="AW756" s="96"/>
      <c r="AX756" s="96"/>
      <c r="AY756" s="96"/>
      <c r="AZ756" s="96"/>
      <c r="BA756" s="96"/>
      <c r="BB756" s="96"/>
      <c r="BC756" s="96"/>
      <c r="BD756" s="96"/>
      <c r="BE756" s="96"/>
      <c r="BF756" s="96"/>
      <c r="BG756" s="96"/>
      <c r="BH756" s="96"/>
      <c r="BI756" s="96"/>
      <c r="BJ756" s="96"/>
      <c r="BK756" s="96"/>
      <c r="BL756" s="96"/>
      <c r="BM756" s="96"/>
      <c r="BN756" s="96"/>
      <c r="BO756" s="96"/>
      <c r="BP756" s="96"/>
      <c r="BQ756" s="96"/>
      <c r="BR756" s="96"/>
      <c r="BS756" s="96"/>
      <c r="BT756" s="96"/>
      <c r="BU756" s="96"/>
      <c r="BV756" s="96"/>
      <c r="BW756" s="96"/>
      <c r="BX756" s="96"/>
      <c r="BY756" s="96"/>
      <c r="BZ756" s="96"/>
      <c r="CA756" s="96"/>
      <c r="CB756" s="96"/>
      <c r="CC756" s="96"/>
      <c r="CD756" s="96"/>
      <c r="CE756" s="96"/>
      <c r="CF756" s="96"/>
      <c r="CG756" s="96"/>
      <c r="CH756" s="96"/>
      <c r="CI756" s="96"/>
      <c r="CJ756" s="96"/>
      <c r="CK756" s="96"/>
      <c r="CL756" s="96"/>
      <c r="CM756" s="96"/>
      <c r="CN756" s="96"/>
      <c r="CO756" s="96"/>
      <c r="CP756" s="96"/>
      <c r="CQ756" s="96"/>
      <c r="CR756" s="96"/>
      <c r="CS756" s="96"/>
      <c r="CT756" s="96"/>
      <c r="CU756" s="96"/>
      <c r="CV756" s="96"/>
      <c r="CW756" s="96"/>
      <c r="CX756" s="96"/>
      <c r="CY756" s="96"/>
      <c r="CZ756" s="96"/>
      <c r="DA756" s="96"/>
      <c r="DB756" s="96"/>
      <c r="DC756" s="96"/>
      <c r="DD756" s="96"/>
      <c r="DE756" s="96"/>
      <c r="DF756" s="96"/>
      <c r="DG756" s="96"/>
      <c r="DH756" s="96"/>
      <c r="DI756" s="96"/>
      <c r="DJ756" s="96"/>
      <c r="DK756" s="96"/>
      <c r="DL756" s="96"/>
      <c r="DM756" s="96"/>
      <c r="DN756" s="96"/>
      <c r="DO756" s="96"/>
      <c r="DP756" s="96"/>
      <c r="DQ756" s="96"/>
      <c r="DR756" s="96"/>
      <c r="DS756" s="96"/>
      <c r="DT756" s="96"/>
      <c r="DU756" s="96"/>
      <c r="DV756" s="96"/>
      <c r="DW756" s="96"/>
      <c r="DX756" s="96"/>
      <c r="DY756" s="96"/>
      <c r="DZ756" s="96"/>
      <c r="EA756" s="96"/>
      <c r="EB756" s="96"/>
      <c r="EC756" s="96"/>
      <c r="ED756" s="96"/>
      <c r="EE756" s="96"/>
      <c r="EF756" s="96"/>
      <c r="EG756" s="96"/>
      <c r="EH756" s="96"/>
      <c r="EI756" s="96"/>
      <c r="EJ756" s="96"/>
      <c r="EK756" s="96"/>
      <c r="EL756" s="96"/>
      <c r="EM756" s="96"/>
      <c r="EN756" s="96"/>
      <c r="EO756" s="96"/>
      <c r="EP756" s="96"/>
      <c r="EQ756" s="96"/>
      <c r="ER756" s="96"/>
      <c r="ES756" s="96"/>
      <c r="ET756" s="96"/>
      <c r="EU756" s="96"/>
      <c r="EV756" s="96"/>
      <c r="EW756" s="96"/>
      <c r="EX756" s="96"/>
      <c r="EY756" s="96"/>
      <c r="EZ756" s="96"/>
      <c r="FA756" s="96"/>
      <c r="FB756" s="96"/>
      <c r="FC756" s="96"/>
      <c r="FD756" s="96"/>
      <c r="FE756" s="96"/>
      <c r="FF756" s="96"/>
      <c r="FG756" s="96"/>
      <c r="FH756" s="96"/>
      <c r="FI756" s="96"/>
      <c r="FJ756" s="96"/>
      <c r="FK756" s="96"/>
      <c r="FL756" s="96"/>
      <c r="FM756" s="96"/>
      <c r="FN756" s="96"/>
      <c r="FO756" s="96"/>
      <c r="FP756" s="96"/>
      <c r="FQ756" s="96"/>
      <c r="FR756" s="96"/>
      <c r="FS756" s="96"/>
      <c r="FT756" s="96"/>
      <c r="FU756" s="96"/>
      <c r="FV756" s="96"/>
      <c r="FW756" s="96"/>
      <c r="FX756" s="96"/>
      <c r="FY756" s="96"/>
      <c r="FZ756" s="96"/>
      <c r="GA756" s="96"/>
      <c r="GB756" s="96"/>
      <c r="GC756" s="96"/>
      <c r="GD756" s="96"/>
      <c r="GE756" s="96"/>
      <c r="GF756" s="96"/>
      <c r="GG756" s="96"/>
      <c r="GH756" s="96"/>
      <c r="GI756" s="96"/>
      <c r="GJ756" s="96"/>
      <c r="GK756" s="96"/>
      <c r="GL756" s="96"/>
      <c r="GM756" s="96"/>
      <c r="GN756" s="96"/>
      <c r="GO756" s="96"/>
    </row>
    <row r="757" spans="1:197" ht="13.5" hidden="1" customHeight="1">
      <c r="A757" s="339">
        <v>53</v>
      </c>
      <c r="B757" s="366" t="s">
        <v>66</v>
      </c>
      <c r="C757" s="365">
        <v>2017</v>
      </c>
      <c r="D757" s="365">
        <v>2026</v>
      </c>
      <c r="E757" s="449" t="s">
        <v>27</v>
      </c>
      <c r="F757" s="372">
        <f>W757</f>
        <v>0</v>
      </c>
      <c r="G757" s="342">
        <v>92605</v>
      </c>
      <c r="H757" s="153">
        <v>6050</v>
      </c>
      <c r="I757" s="162" t="s">
        <v>28</v>
      </c>
      <c r="J757" s="156">
        <v>0</v>
      </c>
      <c r="K757" s="155">
        <v>2250</v>
      </c>
      <c r="L757" s="166"/>
      <c r="M757" s="157">
        <v>0</v>
      </c>
      <c r="O757" s="156"/>
      <c r="P757" s="185"/>
      <c r="Q757" s="185"/>
      <c r="R757" s="185"/>
      <c r="S757" s="185"/>
      <c r="T757" s="185"/>
      <c r="U757" s="185"/>
      <c r="V757" s="185"/>
      <c r="W757" s="410">
        <f>SUM(L761:O761)</f>
        <v>0</v>
      </c>
      <c r="X757" s="140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  <c r="AK757" s="96"/>
      <c r="AL757" s="96"/>
      <c r="AM757" s="96"/>
      <c r="AN757" s="96"/>
      <c r="AO757" s="96"/>
      <c r="AP757" s="96"/>
      <c r="AQ757" s="96"/>
      <c r="AR757" s="96"/>
      <c r="AS757" s="96"/>
      <c r="AT757" s="96"/>
      <c r="AU757" s="96"/>
      <c r="AV757" s="96"/>
      <c r="AW757" s="96"/>
      <c r="AX757" s="96"/>
      <c r="AY757" s="96"/>
      <c r="AZ757" s="96"/>
      <c r="BA757" s="96"/>
      <c r="BB757" s="96"/>
      <c r="BC757" s="96"/>
      <c r="BD757" s="96"/>
      <c r="BE757" s="96"/>
      <c r="BF757" s="96"/>
      <c r="BG757" s="96"/>
      <c r="BH757" s="96"/>
      <c r="BI757" s="96"/>
      <c r="BJ757" s="96"/>
      <c r="BK757" s="96"/>
      <c r="BL757" s="96"/>
      <c r="BM757" s="96"/>
      <c r="BN757" s="96"/>
      <c r="BO757" s="96"/>
      <c r="BP757" s="96"/>
      <c r="BQ757" s="96"/>
      <c r="BR757" s="96"/>
      <c r="BS757" s="96"/>
      <c r="BT757" s="96"/>
      <c r="BU757" s="96"/>
      <c r="BV757" s="96"/>
      <c r="BW757" s="96"/>
      <c r="BX757" s="96"/>
      <c r="BY757" s="96"/>
      <c r="BZ757" s="96"/>
      <c r="CA757" s="96"/>
      <c r="CB757" s="96"/>
      <c r="CC757" s="96"/>
      <c r="CD757" s="96"/>
      <c r="CE757" s="96"/>
      <c r="CF757" s="96"/>
      <c r="CG757" s="96"/>
      <c r="CH757" s="96"/>
      <c r="CI757" s="96"/>
      <c r="CJ757" s="96"/>
      <c r="CK757" s="96"/>
      <c r="CL757" s="96"/>
      <c r="CM757" s="96"/>
      <c r="CN757" s="96"/>
      <c r="CO757" s="96"/>
      <c r="CP757" s="96"/>
      <c r="CQ757" s="96"/>
      <c r="CR757" s="96"/>
      <c r="CS757" s="96"/>
      <c r="CT757" s="96"/>
      <c r="CU757" s="96"/>
      <c r="CV757" s="96"/>
      <c r="CW757" s="96"/>
      <c r="CX757" s="96"/>
      <c r="CY757" s="96"/>
      <c r="CZ757" s="96"/>
      <c r="DA757" s="96"/>
      <c r="DB757" s="96"/>
      <c r="DC757" s="96"/>
      <c r="DD757" s="96"/>
      <c r="DE757" s="96"/>
      <c r="DF757" s="96"/>
      <c r="DG757" s="96"/>
      <c r="DH757" s="96"/>
      <c r="DI757" s="96"/>
      <c r="DJ757" s="96"/>
      <c r="DK757" s="96"/>
      <c r="DL757" s="96"/>
      <c r="DM757" s="96"/>
      <c r="DN757" s="96"/>
      <c r="DO757" s="96"/>
      <c r="DP757" s="96"/>
      <c r="DQ757" s="96"/>
      <c r="DR757" s="96"/>
      <c r="DS757" s="96"/>
      <c r="DT757" s="96"/>
      <c r="DU757" s="96"/>
      <c r="DV757" s="96"/>
      <c r="DW757" s="96"/>
      <c r="DX757" s="96"/>
      <c r="DY757" s="96"/>
      <c r="DZ757" s="96"/>
      <c r="EA757" s="96"/>
      <c r="EB757" s="96"/>
      <c r="EC757" s="96"/>
      <c r="ED757" s="96"/>
      <c r="EE757" s="96"/>
      <c r="EF757" s="96"/>
      <c r="EG757" s="96"/>
      <c r="EH757" s="96"/>
      <c r="EI757" s="96"/>
      <c r="EJ757" s="96"/>
      <c r="EK757" s="96"/>
      <c r="EL757" s="96"/>
      <c r="EM757" s="96"/>
      <c r="EN757" s="96"/>
      <c r="EO757" s="96"/>
      <c r="EP757" s="96"/>
      <c r="EQ757" s="96"/>
      <c r="ER757" s="96"/>
      <c r="ES757" s="96"/>
      <c r="ET757" s="96"/>
      <c r="EU757" s="96"/>
      <c r="EV757" s="96"/>
      <c r="EW757" s="96"/>
      <c r="EX757" s="96"/>
      <c r="EY757" s="96"/>
      <c r="EZ757" s="96"/>
      <c r="FA757" s="96"/>
      <c r="FB757" s="96"/>
      <c r="FC757" s="96"/>
      <c r="FD757" s="96"/>
      <c r="FE757" s="96"/>
      <c r="FF757" s="96"/>
      <c r="FG757" s="96"/>
      <c r="FH757" s="96"/>
      <c r="FI757" s="96"/>
      <c r="FJ757" s="96"/>
      <c r="FK757" s="96"/>
      <c r="FL757" s="96"/>
      <c r="FM757" s="96"/>
      <c r="FN757" s="96"/>
      <c r="FO757" s="96"/>
      <c r="FP757" s="96"/>
      <c r="FQ757" s="96"/>
      <c r="FR757" s="96"/>
      <c r="FS757" s="96"/>
      <c r="FT757" s="96"/>
      <c r="FU757" s="96"/>
      <c r="FV757" s="96"/>
      <c r="FW757" s="96"/>
      <c r="FX757" s="96"/>
      <c r="FY757" s="96"/>
      <c r="FZ757" s="96"/>
      <c r="GA757" s="96"/>
      <c r="GB757" s="96"/>
      <c r="GC757" s="96"/>
      <c r="GD757" s="96"/>
      <c r="GE757" s="96"/>
      <c r="GF757" s="96"/>
      <c r="GG757" s="96"/>
      <c r="GH757" s="96"/>
      <c r="GI757" s="96"/>
      <c r="GJ757" s="96"/>
      <c r="GK757" s="96"/>
      <c r="GL757" s="96"/>
      <c r="GM757" s="96"/>
      <c r="GN757" s="96"/>
      <c r="GO757" s="96"/>
    </row>
    <row r="758" spans="1:197" ht="13.5" hidden="1" customHeight="1">
      <c r="A758" s="339"/>
      <c r="B758" s="366"/>
      <c r="C758" s="365"/>
      <c r="D758" s="365"/>
      <c r="E758" s="449"/>
      <c r="F758" s="372"/>
      <c r="G758" s="342"/>
      <c r="H758" s="153"/>
      <c r="I758" s="162" t="s">
        <v>31</v>
      </c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410"/>
      <c r="X758" s="40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  <c r="AK758" s="96"/>
      <c r="AL758" s="96"/>
      <c r="AM758" s="96"/>
      <c r="AN758" s="96"/>
      <c r="AO758" s="96"/>
      <c r="AP758" s="96"/>
      <c r="AQ758" s="96"/>
      <c r="AR758" s="96"/>
      <c r="AS758" s="96"/>
      <c r="AT758" s="96"/>
      <c r="AU758" s="96"/>
      <c r="AV758" s="96"/>
      <c r="AW758" s="96"/>
      <c r="AX758" s="96"/>
      <c r="AY758" s="96"/>
      <c r="AZ758" s="96"/>
      <c r="BA758" s="96"/>
      <c r="BB758" s="96"/>
      <c r="BC758" s="96"/>
      <c r="BD758" s="96"/>
      <c r="BE758" s="96"/>
      <c r="BF758" s="96"/>
      <c r="BG758" s="96"/>
      <c r="BH758" s="96"/>
      <c r="BI758" s="96"/>
      <c r="BJ758" s="96"/>
      <c r="BK758" s="96"/>
      <c r="BL758" s="96"/>
      <c r="BM758" s="96"/>
      <c r="BN758" s="96"/>
      <c r="BO758" s="96"/>
      <c r="BP758" s="96"/>
      <c r="BQ758" s="96"/>
      <c r="BR758" s="96"/>
      <c r="BS758" s="96"/>
      <c r="BT758" s="96"/>
      <c r="BU758" s="96"/>
      <c r="BV758" s="96"/>
      <c r="BW758" s="96"/>
      <c r="BX758" s="96"/>
      <c r="BY758" s="96"/>
      <c r="BZ758" s="96"/>
      <c r="CA758" s="96"/>
      <c r="CB758" s="96"/>
      <c r="CC758" s="96"/>
      <c r="CD758" s="96"/>
      <c r="CE758" s="96"/>
      <c r="CF758" s="96"/>
      <c r="CG758" s="96"/>
      <c r="CH758" s="96"/>
      <c r="CI758" s="96"/>
      <c r="CJ758" s="96"/>
      <c r="CK758" s="96"/>
      <c r="CL758" s="96"/>
      <c r="CM758" s="96"/>
      <c r="CN758" s="96"/>
      <c r="CO758" s="96"/>
      <c r="CP758" s="96"/>
      <c r="CQ758" s="96"/>
      <c r="CR758" s="96"/>
      <c r="CS758" s="96"/>
      <c r="CT758" s="96"/>
      <c r="CU758" s="96"/>
      <c r="CV758" s="96"/>
      <c r="CW758" s="96"/>
      <c r="CX758" s="96"/>
      <c r="CY758" s="96"/>
      <c r="CZ758" s="96"/>
      <c r="DA758" s="96"/>
      <c r="DB758" s="96"/>
      <c r="DC758" s="96"/>
      <c r="DD758" s="96"/>
      <c r="DE758" s="96"/>
      <c r="DF758" s="96"/>
      <c r="DG758" s="96"/>
      <c r="DH758" s="96"/>
      <c r="DI758" s="96"/>
      <c r="DJ758" s="96"/>
      <c r="DK758" s="96"/>
      <c r="DL758" s="96"/>
      <c r="DM758" s="96"/>
      <c r="DN758" s="96"/>
      <c r="DO758" s="96"/>
      <c r="DP758" s="96"/>
      <c r="DQ758" s="96"/>
      <c r="DR758" s="96"/>
      <c r="DS758" s="96"/>
      <c r="DT758" s="96"/>
      <c r="DU758" s="96"/>
      <c r="DV758" s="96"/>
      <c r="DW758" s="96"/>
      <c r="DX758" s="96"/>
      <c r="DY758" s="96"/>
      <c r="DZ758" s="96"/>
      <c r="EA758" s="96"/>
      <c r="EB758" s="96"/>
      <c r="EC758" s="96"/>
      <c r="ED758" s="96"/>
      <c r="EE758" s="96"/>
      <c r="EF758" s="96"/>
      <c r="EG758" s="96"/>
      <c r="EH758" s="96"/>
      <c r="EI758" s="96"/>
      <c r="EJ758" s="96"/>
      <c r="EK758" s="96"/>
      <c r="EL758" s="96"/>
      <c r="EM758" s="96"/>
      <c r="EN758" s="96"/>
      <c r="EO758" s="96"/>
      <c r="EP758" s="96"/>
      <c r="EQ758" s="96"/>
      <c r="ER758" s="96"/>
      <c r="ES758" s="96"/>
      <c r="ET758" s="96"/>
      <c r="EU758" s="96"/>
      <c r="EV758" s="96"/>
      <c r="EW758" s="96"/>
      <c r="EX758" s="96"/>
      <c r="EY758" s="96"/>
      <c r="EZ758" s="96"/>
      <c r="FA758" s="96"/>
      <c r="FB758" s="96"/>
      <c r="FC758" s="96"/>
      <c r="FD758" s="96"/>
      <c r="FE758" s="96"/>
      <c r="FF758" s="96"/>
      <c r="FG758" s="96"/>
      <c r="FH758" s="96"/>
      <c r="FI758" s="96"/>
      <c r="FJ758" s="96"/>
      <c r="FK758" s="96"/>
      <c r="FL758" s="96"/>
      <c r="FM758" s="96"/>
      <c r="FN758" s="96"/>
      <c r="FO758" s="96"/>
      <c r="FP758" s="96"/>
      <c r="FQ758" s="96"/>
      <c r="FR758" s="96"/>
      <c r="FS758" s="96"/>
      <c r="FT758" s="96"/>
      <c r="FU758" s="96"/>
      <c r="FV758" s="96"/>
      <c r="FW758" s="96"/>
      <c r="FX758" s="96"/>
      <c r="FY758" s="96"/>
      <c r="FZ758" s="96"/>
      <c r="GA758" s="96"/>
      <c r="GB758" s="96"/>
      <c r="GC758" s="96"/>
      <c r="GD758" s="96"/>
      <c r="GE758" s="96"/>
      <c r="GF758" s="96"/>
      <c r="GG758" s="96"/>
      <c r="GH758" s="96"/>
      <c r="GI758" s="96"/>
      <c r="GJ758" s="96"/>
      <c r="GK758" s="96"/>
      <c r="GL758" s="96"/>
      <c r="GM758" s="96"/>
      <c r="GN758" s="96"/>
      <c r="GO758" s="96"/>
    </row>
    <row r="759" spans="1:197" ht="13.5" hidden="1" customHeight="1">
      <c r="A759" s="339"/>
      <c r="B759" s="366"/>
      <c r="C759" s="365"/>
      <c r="D759" s="365"/>
      <c r="E759" s="449"/>
      <c r="F759" s="372"/>
      <c r="G759" s="342"/>
      <c r="H759" s="153"/>
      <c r="I759" s="162" t="s">
        <v>30</v>
      </c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410"/>
      <c r="X759" s="40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  <c r="AK759" s="96"/>
      <c r="AL759" s="96"/>
      <c r="AM759" s="96"/>
      <c r="AN759" s="96"/>
      <c r="AO759" s="96"/>
      <c r="AP759" s="96"/>
      <c r="AQ759" s="96"/>
      <c r="AR759" s="96"/>
      <c r="AS759" s="96"/>
      <c r="AT759" s="96"/>
      <c r="AU759" s="96"/>
      <c r="AV759" s="96"/>
      <c r="AW759" s="96"/>
      <c r="AX759" s="96"/>
      <c r="AY759" s="96"/>
      <c r="AZ759" s="96"/>
      <c r="BA759" s="96"/>
      <c r="BB759" s="96"/>
      <c r="BC759" s="96"/>
      <c r="BD759" s="96"/>
      <c r="BE759" s="96"/>
      <c r="BF759" s="96"/>
      <c r="BG759" s="96"/>
      <c r="BH759" s="96"/>
      <c r="BI759" s="96"/>
      <c r="BJ759" s="96"/>
      <c r="BK759" s="96"/>
      <c r="BL759" s="96"/>
      <c r="BM759" s="96"/>
      <c r="BN759" s="96"/>
      <c r="BO759" s="96"/>
      <c r="BP759" s="96"/>
      <c r="BQ759" s="96"/>
      <c r="BR759" s="96"/>
      <c r="BS759" s="96"/>
      <c r="BT759" s="96"/>
      <c r="BU759" s="96"/>
      <c r="BV759" s="96"/>
      <c r="BW759" s="96"/>
      <c r="BX759" s="96"/>
      <c r="BY759" s="96"/>
      <c r="BZ759" s="96"/>
      <c r="CA759" s="96"/>
      <c r="CB759" s="96"/>
      <c r="CC759" s="96"/>
      <c r="CD759" s="96"/>
      <c r="CE759" s="96"/>
      <c r="CF759" s="96"/>
      <c r="CG759" s="96"/>
      <c r="CH759" s="96"/>
      <c r="CI759" s="96"/>
      <c r="CJ759" s="96"/>
      <c r="CK759" s="96"/>
      <c r="CL759" s="96"/>
      <c r="CM759" s="96"/>
      <c r="CN759" s="96"/>
      <c r="CO759" s="96"/>
      <c r="CP759" s="96"/>
      <c r="CQ759" s="96"/>
      <c r="CR759" s="96"/>
      <c r="CS759" s="96"/>
      <c r="CT759" s="96"/>
      <c r="CU759" s="96"/>
      <c r="CV759" s="96"/>
      <c r="CW759" s="96"/>
      <c r="CX759" s="96"/>
      <c r="CY759" s="96"/>
      <c r="CZ759" s="96"/>
      <c r="DA759" s="96"/>
      <c r="DB759" s="96"/>
      <c r="DC759" s="96"/>
      <c r="DD759" s="96"/>
      <c r="DE759" s="96"/>
      <c r="DF759" s="96"/>
      <c r="DG759" s="96"/>
      <c r="DH759" s="96"/>
      <c r="DI759" s="96"/>
      <c r="DJ759" s="96"/>
      <c r="DK759" s="96"/>
      <c r="DL759" s="96"/>
      <c r="DM759" s="96"/>
      <c r="DN759" s="96"/>
      <c r="DO759" s="96"/>
      <c r="DP759" s="96"/>
      <c r="DQ759" s="96"/>
      <c r="DR759" s="96"/>
      <c r="DS759" s="96"/>
      <c r="DT759" s="96"/>
      <c r="DU759" s="96"/>
      <c r="DV759" s="96"/>
      <c r="DW759" s="96"/>
      <c r="DX759" s="96"/>
      <c r="DY759" s="96"/>
      <c r="DZ759" s="96"/>
      <c r="EA759" s="96"/>
      <c r="EB759" s="96"/>
      <c r="EC759" s="96"/>
      <c r="ED759" s="96"/>
      <c r="EE759" s="96"/>
      <c r="EF759" s="96"/>
      <c r="EG759" s="96"/>
      <c r="EH759" s="96"/>
      <c r="EI759" s="96"/>
      <c r="EJ759" s="96"/>
      <c r="EK759" s="96"/>
      <c r="EL759" s="96"/>
      <c r="EM759" s="96"/>
      <c r="EN759" s="96"/>
      <c r="EO759" s="96"/>
      <c r="EP759" s="96"/>
      <c r="EQ759" s="96"/>
      <c r="ER759" s="96"/>
      <c r="ES759" s="96"/>
      <c r="ET759" s="96"/>
      <c r="EU759" s="96"/>
      <c r="EV759" s="96"/>
      <c r="EW759" s="96"/>
      <c r="EX759" s="96"/>
      <c r="EY759" s="96"/>
      <c r="EZ759" s="96"/>
      <c r="FA759" s="96"/>
      <c r="FB759" s="96"/>
      <c r="FC759" s="96"/>
      <c r="FD759" s="96"/>
      <c r="FE759" s="96"/>
      <c r="FF759" s="96"/>
      <c r="FG759" s="96"/>
      <c r="FH759" s="96"/>
      <c r="FI759" s="96"/>
      <c r="FJ759" s="96"/>
      <c r="FK759" s="96"/>
      <c r="FL759" s="96"/>
      <c r="FM759" s="96"/>
      <c r="FN759" s="96"/>
      <c r="FO759" s="96"/>
      <c r="FP759" s="96"/>
      <c r="FQ759" s="96"/>
      <c r="FR759" s="96"/>
      <c r="FS759" s="96"/>
      <c r="FT759" s="96"/>
      <c r="FU759" s="96"/>
      <c r="FV759" s="96"/>
      <c r="FW759" s="96"/>
      <c r="FX759" s="96"/>
      <c r="FY759" s="96"/>
      <c r="FZ759" s="96"/>
      <c r="GA759" s="96"/>
      <c r="GB759" s="96"/>
      <c r="GC759" s="96"/>
      <c r="GD759" s="96"/>
      <c r="GE759" s="96"/>
      <c r="GF759" s="96"/>
      <c r="GG759" s="96"/>
      <c r="GH759" s="96"/>
      <c r="GI759" s="96"/>
      <c r="GJ759" s="96"/>
      <c r="GK759" s="96"/>
      <c r="GL759" s="96"/>
      <c r="GM759" s="96"/>
      <c r="GN759" s="96"/>
      <c r="GO759" s="96"/>
    </row>
    <row r="760" spans="1:197" ht="13.5" hidden="1" customHeight="1">
      <c r="A760" s="339"/>
      <c r="B760" s="366"/>
      <c r="C760" s="365"/>
      <c r="D760" s="365"/>
      <c r="E760" s="449"/>
      <c r="F760" s="372"/>
      <c r="G760" s="342"/>
      <c r="H760" s="200"/>
      <c r="I760" s="162" t="s">
        <v>33</v>
      </c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410"/>
      <c r="X760" s="40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  <c r="AK760" s="96"/>
      <c r="AL760" s="96"/>
      <c r="AM760" s="96"/>
      <c r="AN760" s="96"/>
      <c r="AO760" s="96"/>
      <c r="AP760" s="96"/>
      <c r="AQ760" s="96"/>
      <c r="AR760" s="96"/>
      <c r="AS760" s="96"/>
      <c r="AT760" s="96"/>
      <c r="AU760" s="96"/>
      <c r="AV760" s="96"/>
      <c r="AW760" s="96"/>
      <c r="AX760" s="96"/>
      <c r="AY760" s="96"/>
      <c r="AZ760" s="96"/>
      <c r="BA760" s="96"/>
      <c r="BB760" s="96"/>
      <c r="BC760" s="96"/>
      <c r="BD760" s="96"/>
      <c r="BE760" s="96"/>
      <c r="BF760" s="96"/>
      <c r="BG760" s="96"/>
      <c r="BH760" s="96"/>
      <c r="BI760" s="96"/>
      <c r="BJ760" s="96"/>
      <c r="BK760" s="96"/>
      <c r="BL760" s="96"/>
      <c r="BM760" s="96"/>
      <c r="BN760" s="96"/>
      <c r="BO760" s="96"/>
      <c r="BP760" s="96"/>
      <c r="BQ760" s="96"/>
      <c r="BR760" s="96"/>
      <c r="BS760" s="96"/>
      <c r="BT760" s="96"/>
      <c r="BU760" s="96"/>
      <c r="BV760" s="96"/>
      <c r="BW760" s="96"/>
      <c r="BX760" s="96"/>
      <c r="BY760" s="96"/>
      <c r="BZ760" s="96"/>
      <c r="CA760" s="96"/>
      <c r="CB760" s="96"/>
      <c r="CC760" s="96"/>
      <c r="CD760" s="96"/>
      <c r="CE760" s="96"/>
      <c r="CF760" s="96"/>
      <c r="CG760" s="96"/>
      <c r="CH760" s="96"/>
      <c r="CI760" s="96"/>
      <c r="CJ760" s="96"/>
      <c r="CK760" s="96"/>
      <c r="CL760" s="96"/>
      <c r="CM760" s="96"/>
      <c r="CN760" s="96"/>
      <c r="CO760" s="96"/>
      <c r="CP760" s="96"/>
      <c r="CQ760" s="96"/>
      <c r="CR760" s="96"/>
      <c r="CS760" s="96"/>
      <c r="CT760" s="96"/>
      <c r="CU760" s="96"/>
      <c r="CV760" s="96"/>
      <c r="CW760" s="96"/>
      <c r="CX760" s="96"/>
      <c r="CY760" s="96"/>
      <c r="CZ760" s="96"/>
      <c r="DA760" s="96"/>
      <c r="DB760" s="96"/>
      <c r="DC760" s="96"/>
      <c r="DD760" s="96"/>
      <c r="DE760" s="96"/>
      <c r="DF760" s="96"/>
      <c r="DG760" s="96"/>
      <c r="DH760" s="96"/>
      <c r="DI760" s="96"/>
      <c r="DJ760" s="96"/>
      <c r="DK760" s="96"/>
      <c r="DL760" s="96"/>
      <c r="DM760" s="96"/>
      <c r="DN760" s="96"/>
      <c r="DO760" s="96"/>
      <c r="DP760" s="96"/>
      <c r="DQ760" s="96"/>
      <c r="DR760" s="96"/>
      <c r="DS760" s="96"/>
      <c r="DT760" s="96"/>
      <c r="DU760" s="96"/>
      <c r="DV760" s="96"/>
      <c r="DW760" s="96"/>
      <c r="DX760" s="96"/>
      <c r="DY760" s="96"/>
      <c r="DZ760" s="96"/>
      <c r="EA760" s="96"/>
      <c r="EB760" s="96"/>
      <c r="EC760" s="96"/>
      <c r="ED760" s="96"/>
      <c r="EE760" s="96"/>
      <c r="EF760" s="96"/>
      <c r="EG760" s="96"/>
      <c r="EH760" s="96"/>
      <c r="EI760" s="96"/>
      <c r="EJ760" s="96"/>
      <c r="EK760" s="96"/>
      <c r="EL760" s="96"/>
      <c r="EM760" s="96"/>
      <c r="EN760" s="96"/>
      <c r="EO760" s="96"/>
      <c r="EP760" s="96"/>
      <c r="EQ760" s="96"/>
      <c r="ER760" s="96"/>
      <c r="ES760" s="96"/>
      <c r="ET760" s="96"/>
      <c r="EU760" s="96"/>
      <c r="EV760" s="96"/>
      <c r="EW760" s="96"/>
      <c r="EX760" s="96"/>
      <c r="EY760" s="96"/>
      <c r="EZ760" s="96"/>
      <c r="FA760" s="96"/>
      <c r="FB760" s="96"/>
      <c r="FC760" s="96"/>
      <c r="FD760" s="96"/>
      <c r="FE760" s="96"/>
      <c r="FF760" s="96"/>
      <c r="FG760" s="96"/>
      <c r="FH760" s="96"/>
      <c r="FI760" s="96"/>
      <c r="FJ760" s="96"/>
      <c r="FK760" s="96"/>
      <c r="FL760" s="96"/>
      <c r="FM760" s="96"/>
      <c r="FN760" s="96"/>
      <c r="FO760" s="96"/>
      <c r="FP760" s="96"/>
      <c r="FQ760" s="96"/>
      <c r="FR760" s="96"/>
      <c r="FS760" s="96"/>
      <c r="FT760" s="96"/>
      <c r="FU760" s="96"/>
      <c r="FV760" s="96"/>
      <c r="FW760" s="96"/>
      <c r="FX760" s="96"/>
      <c r="FY760" s="96"/>
      <c r="FZ760" s="96"/>
      <c r="GA760" s="96"/>
      <c r="GB760" s="96"/>
      <c r="GC760" s="96"/>
      <c r="GD760" s="96"/>
      <c r="GE760" s="96"/>
      <c r="GF760" s="96"/>
      <c r="GG760" s="96"/>
      <c r="GH760" s="96"/>
      <c r="GI760" s="96"/>
      <c r="GJ760" s="96"/>
      <c r="GK760" s="96"/>
      <c r="GL760" s="96"/>
      <c r="GM760" s="96"/>
      <c r="GN760" s="96"/>
      <c r="GO760" s="96"/>
    </row>
    <row r="761" spans="1:197" ht="13.5" hidden="1" customHeight="1">
      <c r="A761" s="339"/>
      <c r="B761" s="366"/>
      <c r="C761" s="365"/>
      <c r="D761" s="365"/>
      <c r="E761" s="449"/>
      <c r="F761" s="372"/>
      <c r="G761" s="342"/>
      <c r="H761" s="158"/>
      <c r="I761" s="159" t="s">
        <v>26</v>
      </c>
      <c r="J761" s="160">
        <f t="shared" ref="J761:M761" si="221">SUM(J757:J760)</f>
        <v>0</v>
      </c>
      <c r="K761" s="160">
        <f t="shared" si="221"/>
        <v>2250</v>
      </c>
      <c r="L761" s="160">
        <f t="shared" si="221"/>
        <v>0</v>
      </c>
      <c r="M761" s="160">
        <f t="shared" si="221"/>
        <v>0</v>
      </c>
      <c r="N761" s="161">
        <f>SUM(N757:N760)</f>
        <v>0</v>
      </c>
      <c r="O761" s="161">
        <f>SUM(O757:O760)</f>
        <v>0</v>
      </c>
      <c r="P761" s="161"/>
      <c r="Q761" s="161"/>
      <c r="R761" s="161"/>
      <c r="S761" s="161"/>
      <c r="T761" s="161"/>
      <c r="U761" s="161"/>
      <c r="V761" s="161"/>
      <c r="W761" s="410"/>
      <c r="X761" s="40"/>
      <c r="Y761" s="96"/>
      <c r="Z761" s="96"/>
      <c r="AA761" s="96"/>
      <c r="AB761" s="96"/>
      <c r="AC761" s="96"/>
      <c r="AD761" s="96"/>
      <c r="AE761" s="96"/>
      <c r="AF761" s="96"/>
      <c r="AG761" s="96"/>
      <c r="AH761" s="96"/>
      <c r="AI761" s="96"/>
      <c r="AJ761" s="96"/>
      <c r="AK761" s="96"/>
      <c r="AL761" s="96"/>
      <c r="AM761" s="96"/>
      <c r="AN761" s="96"/>
      <c r="AO761" s="96"/>
      <c r="AP761" s="96"/>
      <c r="AQ761" s="96"/>
      <c r="AR761" s="96"/>
      <c r="AS761" s="96"/>
      <c r="AT761" s="96"/>
      <c r="AU761" s="96"/>
      <c r="AV761" s="96"/>
      <c r="AW761" s="96"/>
      <c r="AX761" s="96"/>
      <c r="AY761" s="96"/>
      <c r="AZ761" s="96"/>
      <c r="BA761" s="96"/>
      <c r="BB761" s="96"/>
      <c r="BC761" s="96"/>
      <c r="BD761" s="96"/>
      <c r="BE761" s="96"/>
      <c r="BF761" s="96"/>
      <c r="BG761" s="96"/>
      <c r="BH761" s="96"/>
      <c r="BI761" s="96"/>
      <c r="BJ761" s="96"/>
      <c r="BK761" s="96"/>
      <c r="BL761" s="96"/>
      <c r="BM761" s="96"/>
      <c r="BN761" s="96"/>
      <c r="BO761" s="96"/>
      <c r="BP761" s="96"/>
      <c r="BQ761" s="96"/>
      <c r="BR761" s="96"/>
      <c r="BS761" s="96"/>
      <c r="BT761" s="96"/>
      <c r="BU761" s="96"/>
      <c r="BV761" s="96"/>
      <c r="BW761" s="96"/>
      <c r="BX761" s="96"/>
      <c r="BY761" s="96"/>
      <c r="BZ761" s="96"/>
      <c r="CA761" s="96"/>
      <c r="CB761" s="96"/>
      <c r="CC761" s="96"/>
      <c r="CD761" s="96"/>
      <c r="CE761" s="96"/>
      <c r="CF761" s="96"/>
      <c r="CG761" s="96"/>
      <c r="CH761" s="96"/>
      <c r="CI761" s="96"/>
      <c r="CJ761" s="96"/>
      <c r="CK761" s="96"/>
      <c r="CL761" s="96"/>
      <c r="CM761" s="96"/>
      <c r="CN761" s="96"/>
      <c r="CO761" s="96"/>
      <c r="CP761" s="96"/>
      <c r="CQ761" s="96"/>
      <c r="CR761" s="96"/>
      <c r="CS761" s="96"/>
      <c r="CT761" s="96"/>
      <c r="CU761" s="96"/>
      <c r="CV761" s="96"/>
      <c r="CW761" s="96"/>
      <c r="CX761" s="96"/>
      <c r="CY761" s="96"/>
      <c r="CZ761" s="96"/>
      <c r="DA761" s="96"/>
      <c r="DB761" s="96"/>
      <c r="DC761" s="96"/>
      <c r="DD761" s="96"/>
      <c r="DE761" s="96"/>
      <c r="DF761" s="96"/>
      <c r="DG761" s="96"/>
      <c r="DH761" s="96"/>
      <c r="DI761" s="96"/>
      <c r="DJ761" s="96"/>
      <c r="DK761" s="96"/>
      <c r="DL761" s="96"/>
      <c r="DM761" s="96"/>
      <c r="DN761" s="96"/>
      <c r="DO761" s="96"/>
      <c r="DP761" s="96"/>
      <c r="DQ761" s="96"/>
      <c r="DR761" s="96"/>
      <c r="DS761" s="96"/>
      <c r="DT761" s="96"/>
      <c r="DU761" s="96"/>
      <c r="DV761" s="96"/>
      <c r="DW761" s="96"/>
      <c r="DX761" s="96"/>
      <c r="DY761" s="96"/>
      <c r="DZ761" s="96"/>
      <c r="EA761" s="96"/>
      <c r="EB761" s="96"/>
      <c r="EC761" s="96"/>
      <c r="ED761" s="96"/>
      <c r="EE761" s="96"/>
      <c r="EF761" s="96"/>
      <c r="EG761" s="96"/>
      <c r="EH761" s="96"/>
      <c r="EI761" s="96"/>
      <c r="EJ761" s="96"/>
      <c r="EK761" s="96"/>
      <c r="EL761" s="96"/>
      <c r="EM761" s="96"/>
      <c r="EN761" s="96"/>
      <c r="EO761" s="96"/>
      <c r="EP761" s="96"/>
      <c r="EQ761" s="96"/>
      <c r="ER761" s="96"/>
      <c r="ES761" s="96"/>
      <c r="ET761" s="96"/>
      <c r="EU761" s="96"/>
      <c r="EV761" s="96"/>
      <c r="EW761" s="96"/>
      <c r="EX761" s="96"/>
      <c r="EY761" s="96"/>
      <c r="EZ761" s="96"/>
      <c r="FA761" s="96"/>
      <c r="FB761" s="96"/>
      <c r="FC761" s="96"/>
      <c r="FD761" s="96"/>
      <c r="FE761" s="96"/>
      <c r="FF761" s="96"/>
      <c r="FG761" s="96"/>
      <c r="FH761" s="96"/>
      <c r="FI761" s="96"/>
      <c r="FJ761" s="96"/>
      <c r="FK761" s="96"/>
      <c r="FL761" s="96"/>
      <c r="FM761" s="96"/>
      <c r="FN761" s="96"/>
      <c r="FO761" s="96"/>
      <c r="FP761" s="96"/>
      <c r="FQ761" s="96"/>
      <c r="FR761" s="96"/>
      <c r="FS761" s="96"/>
      <c r="FT761" s="96"/>
      <c r="FU761" s="96"/>
      <c r="FV761" s="96"/>
      <c r="FW761" s="96"/>
      <c r="FX761" s="96"/>
      <c r="FY761" s="96"/>
      <c r="FZ761" s="96"/>
      <c r="GA761" s="96"/>
      <c r="GB761" s="96"/>
      <c r="GC761" s="96"/>
      <c r="GD761" s="96"/>
      <c r="GE761" s="96"/>
      <c r="GF761" s="96"/>
      <c r="GG761" s="96"/>
      <c r="GH761" s="96"/>
      <c r="GI761" s="96"/>
      <c r="GJ761" s="96"/>
      <c r="GK761" s="96"/>
      <c r="GL761" s="96"/>
      <c r="GM761" s="96"/>
      <c r="GN761" s="96"/>
      <c r="GO761" s="96"/>
    </row>
    <row r="762" spans="1:197" ht="13.5" hidden="1" customHeight="1">
      <c r="A762" s="339">
        <v>54</v>
      </c>
      <c r="B762" s="366" t="s">
        <v>111</v>
      </c>
      <c r="C762" s="365">
        <v>2013</v>
      </c>
      <c r="D762" s="365">
        <v>2028</v>
      </c>
      <c r="E762" s="449" t="s">
        <v>27</v>
      </c>
      <c r="F762" s="400">
        <f>W762</f>
        <v>0</v>
      </c>
      <c r="G762" s="342">
        <v>92605</v>
      </c>
      <c r="H762" s="153">
        <v>6050</v>
      </c>
      <c r="I762" s="154" t="s">
        <v>28</v>
      </c>
      <c r="J762" s="156">
        <v>80000</v>
      </c>
      <c r="K762" s="156">
        <v>90000</v>
      </c>
      <c r="L762" s="166"/>
      <c r="M762" s="166"/>
      <c r="O762" s="156"/>
      <c r="P762" s="156"/>
      <c r="Q762" s="156"/>
      <c r="R762" s="163"/>
      <c r="S762" s="156"/>
      <c r="T762" s="156"/>
      <c r="U762" s="156"/>
      <c r="V762" s="156"/>
      <c r="W762" s="410">
        <f>SUM(O766:V766)</f>
        <v>0</v>
      </c>
      <c r="X762" s="140"/>
      <c r="Y762" s="96"/>
      <c r="Z762" s="96"/>
      <c r="AA762" s="96"/>
      <c r="AB762" s="96"/>
      <c r="AC762" s="96"/>
      <c r="AD762" s="96"/>
      <c r="AE762" s="96"/>
      <c r="AF762" s="96"/>
      <c r="AG762" s="96"/>
      <c r="AH762" s="96"/>
      <c r="AI762" s="96"/>
      <c r="AJ762" s="96"/>
      <c r="AK762" s="96"/>
      <c r="AL762" s="96"/>
      <c r="AM762" s="96"/>
      <c r="AN762" s="96"/>
      <c r="AO762" s="96"/>
      <c r="AP762" s="96"/>
      <c r="AQ762" s="96"/>
      <c r="AR762" s="96"/>
      <c r="AS762" s="96"/>
      <c r="AT762" s="96"/>
      <c r="AU762" s="96"/>
      <c r="AV762" s="96"/>
      <c r="AW762" s="96"/>
      <c r="AX762" s="96"/>
      <c r="AY762" s="96"/>
      <c r="AZ762" s="96"/>
      <c r="BA762" s="96"/>
      <c r="BB762" s="96"/>
      <c r="BC762" s="96"/>
      <c r="BD762" s="96"/>
      <c r="BE762" s="96"/>
      <c r="BF762" s="96"/>
      <c r="BG762" s="96"/>
      <c r="BH762" s="96"/>
      <c r="BI762" s="96"/>
      <c r="BJ762" s="96"/>
      <c r="BK762" s="96"/>
      <c r="BL762" s="96"/>
      <c r="BM762" s="96"/>
      <c r="BN762" s="96"/>
      <c r="BO762" s="96"/>
      <c r="BP762" s="96"/>
      <c r="BQ762" s="96"/>
      <c r="BR762" s="96"/>
      <c r="BS762" s="96"/>
      <c r="BT762" s="96"/>
      <c r="BU762" s="96"/>
      <c r="BV762" s="96"/>
      <c r="BW762" s="96"/>
      <c r="BX762" s="96"/>
      <c r="BY762" s="96"/>
      <c r="BZ762" s="96"/>
      <c r="CA762" s="96"/>
      <c r="CB762" s="96"/>
      <c r="CC762" s="96"/>
      <c r="CD762" s="96"/>
      <c r="CE762" s="96"/>
      <c r="CF762" s="96"/>
      <c r="CG762" s="96"/>
      <c r="CH762" s="96"/>
      <c r="CI762" s="96"/>
      <c r="CJ762" s="96"/>
      <c r="CK762" s="96"/>
      <c r="CL762" s="96"/>
      <c r="CM762" s="96"/>
      <c r="CN762" s="96"/>
      <c r="CO762" s="96"/>
      <c r="CP762" s="96"/>
      <c r="CQ762" s="96"/>
      <c r="CR762" s="96"/>
      <c r="CS762" s="96"/>
      <c r="CT762" s="96"/>
      <c r="CU762" s="96"/>
      <c r="CV762" s="96"/>
      <c r="CW762" s="96"/>
      <c r="CX762" s="96"/>
      <c r="CY762" s="96"/>
      <c r="CZ762" s="96"/>
      <c r="DA762" s="96"/>
      <c r="DB762" s="96"/>
      <c r="DC762" s="96"/>
      <c r="DD762" s="96"/>
      <c r="DE762" s="96"/>
      <c r="DF762" s="96"/>
      <c r="DG762" s="96"/>
      <c r="DH762" s="96"/>
      <c r="DI762" s="96"/>
      <c r="DJ762" s="96"/>
      <c r="DK762" s="96"/>
      <c r="DL762" s="96"/>
      <c r="DM762" s="96"/>
      <c r="DN762" s="96"/>
      <c r="DO762" s="96"/>
      <c r="DP762" s="96"/>
      <c r="DQ762" s="96"/>
      <c r="DR762" s="96"/>
      <c r="DS762" s="96"/>
      <c r="DT762" s="96"/>
      <c r="DU762" s="96"/>
      <c r="DV762" s="96"/>
      <c r="DW762" s="96"/>
      <c r="DX762" s="96"/>
      <c r="DY762" s="96"/>
      <c r="DZ762" s="96"/>
      <c r="EA762" s="96"/>
      <c r="EB762" s="96"/>
      <c r="EC762" s="96"/>
      <c r="ED762" s="96"/>
      <c r="EE762" s="96"/>
      <c r="EF762" s="96"/>
      <c r="EG762" s="96"/>
      <c r="EH762" s="96"/>
      <c r="EI762" s="96"/>
      <c r="EJ762" s="96"/>
      <c r="EK762" s="96"/>
      <c r="EL762" s="96"/>
      <c r="EM762" s="96"/>
      <c r="EN762" s="96"/>
      <c r="EO762" s="96"/>
      <c r="EP762" s="96"/>
      <c r="EQ762" s="96"/>
      <c r="ER762" s="96"/>
      <c r="ES762" s="96"/>
      <c r="ET762" s="96"/>
      <c r="EU762" s="96"/>
      <c r="EV762" s="96"/>
      <c r="EW762" s="96"/>
      <c r="EX762" s="96"/>
      <c r="EY762" s="96"/>
      <c r="EZ762" s="96"/>
      <c r="FA762" s="96"/>
      <c r="FB762" s="96"/>
      <c r="FC762" s="96"/>
      <c r="FD762" s="96"/>
      <c r="FE762" s="96"/>
      <c r="FF762" s="96"/>
      <c r="FG762" s="96"/>
      <c r="FH762" s="96"/>
      <c r="FI762" s="96"/>
      <c r="FJ762" s="96"/>
      <c r="FK762" s="96"/>
      <c r="FL762" s="96"/>
      <c r="FM762" s="96"/>
      <c r="FN762" s="96"/>
      <c r="FO762" s="96"/>
      <c r="FP762" s="96"/>
      <c r="FQ762" s="96"/>
      <c r="FR762" s="96"/>
      <c r="FS762" s="96"/>
      <c r="FT762" s="96"/>
      <c r="FU762" s="96"/>
      <c r="FV762" s="96"/>
      <c r="FW762" s="96"/>
      <c r="FX762" s="96"/>
      <c r="FY762" s="96"/>
      <c r="FZ762" s="96"/>
      <c r="GA762" s="96"/>
      <c r="GB762" s="96"/>
      <c r="GC762" s="96"/>
      <c r="GD762" s="96"/>
      <c r="GE762" s="96"/>
      <c r="GF762" s="96"/>
      <c r="GG762" s="96"/>
      <c r="GH762" s="96"/>
      <c r="GI762" s="96"/>
      <c r="GJ762" s="96"/>
      <c r="GK762" s="96"/>
      <c r="GL762" s="96"/>
      <c r="GM762" s="96"/>
      <c r="GN762" s="96"/>
      <c r="GO762" s="96"/>
    </row>
    <row r="763" spans="1:197" ht="13.5" hidden="1" customHeight="1">
      <c r="A763" s="339"/>
      <c r="B763" s="366"/>
      <c r="C763" s="365"/>
      <c r="D763" s="365"/>
      <c r="E763" s="449"/>
      <c r="F763" s="400"/>
      <c r="G763" s="342"/>
      <c r="H763" s="153"/>
      <c r="I763" s="154" t="s">
        <v>28</v>
      </c>
      <c r="J763" s="163">
        <v>109090</v>
      </c>
      <c r="K763" s="156"/>
      <c r="L763" s="156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410"/>
      <c r="X763" s="40"/>
      <c r="Y763" s="96"/>
      <c r="Z763" s="96"/>
      <c r="AA763" s="96"/>
      <c r="AB763" s="96"/>
      <c r="AC763" s="96"/>
      <c r="AD763" s="96"/>
      <c r="AE763" s="96"/>
      <c r="AF763" s="96"/>
      <c r="AG763" s="96"/>
      <c r="AH763" s="96"/>
      <c r="AI763" s="96"/>
      <c r="AJ763" s="96"/>
      <c r="AK763" s="96"/>
      <c r="AL763" s="96"/>
      <c r="AM763" s="96"/>
      <c r="AN763" s="96"/>
      <c r="AO763" s="96"/>
      <c r="AP763" s="96"/>
      <c r="AQ763" s="96"/>
      <c r="AR763" s="96"/>
      <c r="AS763" s="96"/>
      <c r="AT763" s="96"/>
      <c r="AU763" s="96"/>
      <c r="AV763" s="96"/>
      <c r="AW763" s="96"/>
      <c r="AX763" s="96"/>
      <c r="AY763" s="96"/>
      <c r="AZ763" s="96"/>
      <c r="BA763" s="96"/>
      <c r="BB763" s="96"/>
      <c r="BC763" s="96"/>
      <c r="BD763" s="96"/>
      <c r="BE763" s="96"/>
      <c r="BF763" s="96"/>
      <c r="BG763" s="96"/>
      <c r="BH763" s="96"/>
      <c r="BI763" s="96"/>
      <c r="BJ763" s="96"/>
      <c r="BK763" s="96"/>
      <c r="BL763" s="96"/>
      <c r="BM763" s="96"/>
      <c r="BN763" s="96"/>
      <c r="BO763" s="96"/>
      <c r="BP763" s="96"/>
      <c r="BQ763" s="96"/>
      <c r="BR763" s="96"/>
      <c r="BS763" s="96"/>
      <c r="BT763" s="96"/>
      <c r="BU763" s="96"/>
      <c r="BV763" s="96"/>
      <c r="BW763" s="96"/>
      <c r="BX763" s="96"/>
      <c r="BY763" s="96"/>
      <c r="BZ763" s="96"/>
      <c r="CA763" s="96"/>
      <c r="CB763" s="96"/>
      <c r="CC763" s="96"/>
      <c r="CD763" s="96"/>
      <c r="CE763" s="96"/>
      <c r="CF763" s="96"/>
      <c r="CG763" s="96"/>
      <c r="CH763" s="96"/>
      <c r="CI763" s="96"/>
      <c r="CJ763" s="96"/>
      <c r="CK763" s="96"/>
      <c r="CL763" s="96"/>
      <c r="CM763" s="96"/>
      <c r="CN763" s="96"/>
      <c r="CO763" s="96"/>
      <c r="CP763" s="96"/>
      <c r="CQ763" s="96"/>
      <c r="CR763" s="96"/>
      <c r="CS763" s="96"/>
      <c r="CT763" s="96"/>
      <c r="CU763" s="96"/>
      <c r="CV763" s="96"/>
      <c r="CW763" s="96"/>
      <c r="CX763" s="96"/>
      <c r="CY763" s="96"/>
      <c r="CZ763" s="96"/>
      <c r="DA763" s="96"/>
      <c r="DB763" s="96"/>
      <c r="DC763" s="96"/>
      <c r="DD763" s="96"/>
      <c r="DE763" s="96"/>
      <c r="DF763" s="96"/>
      <c r="DG763" s="96"/>
      <c r="DH763" s="96"/>
      <c r="DI763" s="96"/>
      <c r="DJ763" s="96"/>
      <c r="DK763" s="96"/>
      <c r="DL763" s="96"/>
      <c r="DM763" s="96"/>
      <c r="DN763" s="96"/>
      <c r="DO763" s="96"/>
      <c r="DP763" s="96"/>
      <c r="DQ763" s="96"/>
      <c r="DR763" s="96"/>
      <c r="DS763" s="96"/>
      <c r="DT763" s="96"/>
      <c r="DU763" s="96"/>
      <c r="DV763" s="96"/>
      <c r="DW763" s="96"/>
      <c r="DX763" s="96"/>
      <c r="DY763" s="96"/>
      <c r="DZ763" s="96"/>
      <c r="EA763" s="96"/>
      <c r="EB763" s="96"/>
      <c r="EC763" s="96"/>
      <c r="ED763" s="96"/>
      <c r="EE763" s="96"/>
      <c r="EF763" s="96"/>
      <c r="EG763" s="96"/>
      <c r="EH763" s="96"/>
      <c r="EI763" s="96"/>
      <c r="EJ763" s="96"/>
      <c r="EK763" s="96"/>
      <c r="EL763" s="96"/>
      <c r="EM763" s="96"/>
      <c r="EN763" s="96"/>
      <c r="EO763" s="96"/>
      <c r="EP763" s="96"/>
      <c r="EQ763" s="96"/>
      <c r="ER763" s="96"/>
      <c r="ES763" s="96"/>
      <c r="ET763" s="96"/>
      <c r="EU763" s="96"/>
      <c r="EV763" s="96"/>
      <c r="EW763" s="96"/>
      <c r="EX763" s="96"/>
      <c r="EY763" s="96"/>
      <c r="EZ763" s="96"/>
      <c r="FA763" s="96"/>
      <c r="FB763" s="96"/>
      <c r="FC763" s="96"/>
      <c r="FD763" s="96"/>
      <c r="FE763" s="96"/>
      <c r="FF763" s="96"/>
      <c r="FG763" s="96"/>
      <c r="FH763" s="96"/>
      <c r="FI763" s="96"/>
      <c r="FJ763" s="96"/>
      <c r="FK763" s="96"/>
      <c r="FL763" s="96"/>
      <c r="FM763" s="96"/>
      <c r="FN763" s="96"/>
      <c r="FO763" s="96"/>
      <c r="FP763" s="96"/>
      <c r="FQ763" s="96"/>
      <c r="FR763" s="96"/>
      <c r="FS763" s="96"/>
      <c r="FT763" s="96"/>
      <c r="FU763" s="96"/>
      <c r="FV763" s="96"/>
      <c r="FW763" s="96"/>
      <c r="FX763" s="96"/>
      <c r="FY763" s="96"/>
      <c r="FZ763" s="96"/>
      <c r="GA763" s="96"/>
      <c r="GB763" s="96"/>
      <c r="GC763" s="96"/>
      <c r="GD763" s="96"/>
      <c r="GE763" s="96"/>
      <c r="GF763" s="96"/>
      <c r="GG763" s="96"/>
      <c r="GH763" s="96"/>
      <c r="GI763" s="96"/>
      <c r="GJ763" s="96"/>
      <c r="GK763" s="96"/>
      <c r="GL763" s="96"/>
      <c r="GM763" s="96"/>
      <c r="GN763" s="96"/>
      <c r="GO763" s="96"/>
    </row>
    <row r="764" spans="1:197" ht="13.5" hidden="1" customHeight="1">
      <c r="A764" s="339"/>
      <c r="B764" s="366"/>
      <c r="C764" s="365"/>
      <c r="D764" s="365"/>
      <c r="E764" s="449"/>
      <c r="F764" s="400"/>
      <c r="G764" s="342"/>
      <c r="H764" s="153"/>
      <c r="I764" s="154" t="s">
        <v>30</v>
      </c>
      <c r="J764" s="163"/>
      <c r="K764" s="156"/>
      <c r="L764" s="156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410"/>
      <c r="X764" s="40"/>
      <c r="Y764" s="96"/>
      <c r="Z764" s="96"/>
      <c r="AA764" s="96"/>
      <c r="AB764" s="96"/>
      <c r="AC764" s="96"/>
      <c r="AD764" s="96"/>
      <c r="AE764" s="96"/>
      <c r="AF764" s="96"/>
      <c r="AG764" s="96"/>
      <c r="AH764" s="96"/>
      <c r="AI764" s="96"/>
      <c r="AJ764" s="96"/>
      <c r="AK764" s="96"/>
      <c r="AL764" s="96"/>
      <c r="AM764" s="96"/>
      <c r="AN764" s="96"/>
      <c r="AO764" s="96"/>
      <c r="AP764" s="96"/>
      <c r="AQ764" s="96"/>
      <c r="AR764" s="96"/>
      <c r="AS764" s="96"/>
      <c r="AT764" s="96"/>
      <c r="AU764" s="96"/>
      <c r="AV764" s="96"/>
      <c r="AW764" s="96"/>
      <c r="AX764" s="96"/>
      <c r="AY764" s="96"/>
      <c r="AZ764" s="96"/>
      <c r="BA764" s="96"/>
      <c r="BB764" s="96"/>
      <c r="BC764" s="96"/>
      <c r="BD764" s="96"/>
      <c r="BE764" s="96"/>
      <c r="BF764" s="96"/>
      <c r="BG764" s="96"/>
      <c r="BH764" s="96"/>
      <c r="BI764" s="96"/>
      <c r="BJ764" s="96"/>
      <c r="BK764" s="96"/>
      <c r="BL764" s="96"/>
      <c r="BM764" s="96"/>
      <c r="BN764" s="96"/>
      <c r="BO764" s="96"/>
      <c r="BP764" s="96"/>
      <c r="BQ764" s="96"/>
      <c r="BR764" s="96"/>
      <c r="BS764" s="96"/>
      <c r="BT764" s="96"/>
      <c r="BU764" s="96"/>
      <c r="BV764" s="96"/>
      <c r="BW764" s="96"/>
      <c r="BX764" s="96"/>
      <c r="BY764" s="96"/>
      <c r="BZ764" s="96"/>
      <c r="CA764" s="96"/>
      <c r="CB764" s="96"/>
      <c r="CC764" s="96"/>
      <c r="CD764" s="96"/>
      <c r="CE764" s="96"/>
      <c r="CF764" s="96"/>
      <c r="CG764" s="96"/>
      <c r="CH764" s="96"/>
      <c r="CI764" s="96"/>
      <c r="CJ764" s="96"/>
      <c r="CK764" s="96"/>
      <c r="CL764" s="96"/>
      <c r="CM764" s="96"/>
      <c r="CN764" s="96"/>
      <c r="CO764" s="96"/>
      <c r="CP764" s="96"/>
      <c r="CQ764" s="96"/>
      <c r="CR764" s="96"/>
      <c r="CS764" s="96"/>
      <c r="CT764" s="96"/>
      <c r="CU764" s="96"/>
      <c r="CV764" s="96"/>
      <c r="CW764" s="96"/>
      <c r="CX764" s="96"/>
      <c r="CY764" s="96"/>
      <c r="CZ764" s="96"/>
      <c r="DA764" s="96"/>
      <c r="DB764" s="96"/>
      <c r="DC764" s="96"/>
      <c r="DD764" s="96"/>
      <c r="DE764" s="96"/>
      <c r="DF764" s="96"/>
      <c r="DG764" s="96"/>
      <c r="DH764" s="96"/>
      <c r="DI764" s="96"/>
      <c r="DJ764" s="96"/>
      <c r="DK764" s="96"/>
      <c r="DL764" s="96"/>
      <c r="DM764" s="96"/>
      <c r="DN764" s="96"/>
      <c r="DO764" s="96"/>
      <c r="DP764" s="96"/>
      <c r="DQ764" s="96"/>
      <c r="DR764" s="96"/>
      <c r="DS764" s="96"/>
      <c r="DT764" s="96"/>
      <c r="DU764" s="96"/>
      <c r="DV764" s="96"/>
      <c r="DW764" s="96"/>
      <c r="DX764" s="96"/>
      <c r="DY764" s="96"/>
      <c r="DZ764" s="96"/>
      <c r="EA764" s="96"/>
      <c r="EB764" s="96"/>
      <c r="EC764" s="96"/>
      <c r="ED764" s="96"/>
      <c r="EE764" s="96"/>
      <c r="EF764" s="96"/>
      <c r="EG764" s="96"/>
      <c r="EH764" s="96"/>
      <c r="EI764" s="96"/>
      <c r="EJ764" s="96"/>
      <c r="EK764" s="96"/>
      <c r="EL764" s="96"/>
      <c r="EM764" s="96"/>
      <c r="EN764" s="96"/>
      <c r="EO764" s="96"/>
      <c r="EP764" s="96"/>
      <c r="EQ764" s="96"/>
      <c r="ER764" s="96"/>
      <c r="ES764" s="96"/>
      <c r="ET764" s="96"/>
      <c r="EU764" s="96"/>
      <c r="EV764" s="96"/>
      <c r="EW764" s="96"/>
      <c r="EX764" s="96"/>
      <c r="EY764" s="96"/>
      <c r="EZ764" s="96"/>
      <c r="FA764" s="96"/>
      <c r="FB764" s="96"/>
      <c r="FC764" s="96"/>
      <c r="FD764" s="96"/>
      <c r="FE764" s="96"/>
      <c r="FF764" s="96"/>
      <c r="FG764" s="96"/>
      <c r="FH764" s="96"/>
      <c r="FI764" s="96"/>
      <c r="FJ764" s="96"/>
      <c r="FK764" s="96"/>
      <c r="FL764" s="96"/>
      <c r="FM764" s="96"/>
      <c r="FN764" s="96"/>
      <c r="FO764" s="96"/>
      <c r="FP764" s="96"/>
      <c r="FQ764" s="96"/>
      <c r="FR764" s="96"/>
      <c r="FS764" s="96"/>
      <c r="FT764" s="96"/>
      <c r="FU764" s="96"/>
      <c r="FV764" s="96"/>
      <c r="FW764" s="96"/>
      <c r="FX764" s="96"/>
      <c r="FY764" s="96"/>
      <c r="FZ764" s="96"/>
      <c r="GA764" s="96"/>
      <c r="GB764" s="96"/>
      <c r="GC764" s="96"/>
      <c r="GD764" s="96"/>
      <c r="GE764" s="96"/>
      <c r="GF764" s="96"/>
      <c r="GG764" s="96"/>
      <c r="GH764" s="96"/>
      <c r="GI764" s="96"/>
      <c r="GJ764" s="96"/>
      <c r="GK764" s="96"/>
      <c r="GL764" s="96"/>
      <c r="GM764" s="96"/>
      <c r="GN764" s="96"/>
      <c r="GO764" s="96"/>
    </row>
    <row r="765" spans="1:197" ht="13.5" hidden="1" customHeight="1">
      <c r="A765" s="339"/>
      <c r="B765" s="366"/>
      <c r="C765" s="365"/>
      <c r="D765" s="365"/>
      <c r="E765" s="449"/>
      <c r="F765" s="400"/>
      <c r="G765" s="342"/>
      <c r="H765" s="200"/>
      <c r="I765" s="154" t="s">
        <v>33</v>
      </c>
      <c r="J765" s="163"/>
      <c r="K765" s="156"/>
      <c r="L765" s="156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410"/>
      <c r="X765" s="40"/>
      <c r="Y765" s="96"/>
      <c r="Z765" s="96"/>
      <c r="AA765" s="96"/>
      <c r="AB765" s="96"/>
      <c r="AC765" s="96"/>
      <c r="AD765" s="96"/>
      <c r="AE765" s="96"/>
      <c r="AF765" s="96"/>
      <c r="AG765" s="96"/>
      <c r="AH765" s="96"/>
      <c r="AI765" s="96"/>
      <c r="AJ765" s="96"/>
      <c r="AK765" s="96"/>
      <c r="AL765" s="96"/>
      <c r="AM765" s="96"/>
      <c r="AN765" s="96"/>
      <c r="AO765" s="96"/>
      <c r="AP765" s="96"/>
      <c r="AQ765" s="96"/>
      <c r="AR765" s="96"/>
      <c r="AS765" s="96"/>
      <c r="AT765" s="96"/>
      <c r="AU765" s="96"/>
      <c r="AV765" s="96"/>
      <c r="AW765" s="96"/>
      <c r="AX765" s="96"/>
      <c r="AY765" s="96"/>
      <c r="AZ765" s="96"/>
      <c r="BA765" s="96"/>
      <c r="BB765" s="96"/>
      <c r="BC765" s="96"/>
      <c r="BD765" s="96"/>
      <c r="BE765" s="96"/>
      <c r="BF765" s="96"/>
      <c r="BG765" s="96"/>
      <c r="BH765" s="96"/>
      <c r="BI765" s="96"/>
      <c r="BJ765" s="96"/>
      <c r="BK765" s="96"/>
      <c r="BL765" s="96"/>
      <c r="BM765" s="96"/>
      <c r="BN765" s="96"/>
      <c r="BO765" s="96"/>
      <c r="BP765" s="96"/>
      <c r="BQ765" s="96"/>
      <c r="BR765" s="96"/>
      <c r="BS765" s="96"/>
      <c r="BT765" s="96"/>
      <c r="BU765" s="96"/>
      <c r="BV765" s="96"/>
      <c r="BW765" s="96"/>
      <c r="BX765" s="96"/>
      <c r="BY765" s="96"/>
      <c r="BZ765" s="96"/>
      <c r="CA765" s="96"/>
      <c r="CB765" s="96"/>
      <c r="CC765" s="96"/>
      <c r="CD765" s="96"/>
      <c r="CE765" s="96"/>
      <c r="CF765" s="96"/>
      <c r="CG765" s="96"/>
      <c r="CH765" s="96"/>
      <c r="CI765" s="96"/>
      <c r="CJ765" s="96"/>
      <c r="CK765" s="96"/>
      <c r="CL765" s="96"/>
      <c r="CM765" s="96"/>
      <c r="CN765" s="96"/>
      <c r="CO765" s="96"/>
      <c r="CP765" s="96"/>
      <c r="CQ765" s="96"/>
      <c r="CR765" s="96"/>
      <c r="CS765" s="96"/>
      <c r="CT765" s="96"/>
      <c r="CU765" s="96"/>
      <c r="CV765" s="96"/>
      <c r="CW765" s="96"/>
      <c r="CX765" s="96"/>
      <c r="CY765" s="96"/>
      <c r="CZ765" s="96"/>
      <c r="DA765" s="96"/>
      <c r="DB765" s="96"/>
      <c r="DC765" s="96"/>
      <c r="DD765" s="96"/>
      <c r="DE765" s="96"/>
      <c r="DF765" s="96"/>
      <c r="DG765" s="96"/>
      <c r="DH765" s="96"/>
      <c r="DI765" s="96"/>
      <c r="DJ765" s="96"/>
      <c r="DK765" s="96"/>
      <c r="DL765" s="96"/>
      <c r="DM765" s="96"/>
      <c r="DN765" s="96"/>
      <c r="DO765" s="96"/>
      <c r="DP765" s="96"/>
      <c r="DQ765" s="96"/>
      <c r="DR765" s="96"/>
      <c r="DS765" s="96"/>
      <c r="DT765" s="96"/>
      <c r="DU765" s="96"/>
      <c r="DV765" s="96"/>
      <c r="DW765" s="96"/>
      <c r="DX765" s="96"/>
      <c r="DY765" s="96"/>
      <c r="DZ765" s="96"/>
      <c r="EA765" s="96"/>
      <c r="EB765" s="96"/>
      <c r="EC765" s="96"/>
      <c r="ED765" s="96"/>
      <c r="EE765" s="96"/>
      <c r="EF765" s="96"/>
      <c r="EG765" s="96"/>
      <c r="EH765" s="96"/>
      <c r="EI765" s="96"/>
      <c r="EJ765" s="96"/>
      <c r="EK765" s="96"/>
      <c r="EL765" s="96"/>
      <c r="EM765" s="96"/>
      <c r="EN765" s="96"/>
      <c r="EO765" s="96"/>
      <c r="EP765" s="96"/>
      <c r="EQ765" s="96"/>
      <c r="ER765" s="96"/>
      <c r="ES765" s="96"/>
      <c r="ET765" s="96"/>
      <c r="EU765" s="96"/>
      <c r="EV765" s="96"/>
      <c r="EW765" s="96"/>
      <c r="EX765" s="96"/>
      <c r="EY765" s="96"/>
      <c r="EZ765" s="96"/>
      <c r="FA765" s="96"/>
      <c r="FB765" s="96"/>
      <c r="FC765" s="96"/>
      <c r="FD765" s="96"/>
      <c r="FE765" s="96"/>
      <c r="FF765" s="96"/>
      <c r="FG765" s="96"/>
      <c r="FH765" s="96"/>
      <c r="FI765" s="96"/>
      <c r="FJ765" s="96"/>
      <c r="FK765" s="96"/>
      <c r="FL765" s="96"/>
      <c r="FM765" s="96"/>
      <c r="FN765" s="96"/>
      <c r="FO765" s="96"/>
      <c r="FP765" s="96"/>
      <c r="FQ765" s="96"/>
      <c r="FR765" s="96"/>
      <c r="FS765" s="96"/>
      <c r="FT765" s="96"/>
      <c r="FU765" s="96"/>
      <c r="FV765" s="96"/>
      <c r="FW765" s="96"/>
      <c r="FX765" s="96"/>
      <c r="FY765" s="96"/>
      <c r="FZ765" s="96"/>
      <c r="GA765" s="96"/>
      <c r="GB765" s="96"/>
      <c r="GC765" s="96"/>
      <c r="GD765" s="96"/>
      <c r="GE765" s="96"/>
      <c r="GF765" s="96"/>
      <c r="GG765" s="96"/>
      <c r="GH765" s="96"/>
      <c r="GI765" s="96"/>
      <c r="GJ765" s="96"/>
      <c r="GK765" s="96"/>
      <c r="GL765" s="96"/>
      <c r="GM765" s="96"/>
      <c r="GN765" s="96"/>
      <c r="GO765" s="96"/>
    </row>
    <row r="766" spans="1:197" ht="13.5" hidden="1" customHeight="1">
      <c r="A766" s="339"/>
      <c r="B766" s="366"/>
      <c r="C766" s="365"/>
      <c r="D766" s="365"/>
      <c r="E766" s="449"/>
      <c r="F766" s="400"/>
      <c r="G766" s="342"/>
      <c r="H766" s="158"/>
      <c r="I766" s="159" t="s">
        <v>26</v>
      </c>
      <c r="J766" s="160">
        <f t="shared" ref="J766:M766" si="222">SUM(J762:J765)</f>
        <v>189090</v>
      </c>
      <c r="K766" s="161">
        <f t="shared" si="222"/>
        <v>90000</v>
      </c>
      <c r="L766" s="161">
        <f t="shared" si="222"/>
        <v>0</v>
      </c>
      <c r="M766" s="161">
        <f t="shared" si="222"/>
        <v>0</v>
      </c>
      <c r="N766" s="161">
        <f>SUM(N762:N765)</f>
        <v>0</v>
      </c>
      <c r="O766" s="161">
        <f>SUM(O762:O765)</f>
        <v>0</v>
      </c>
      <c r="P766" s="160">
        <f>SUM(P762:Q762)</f>
        <v>0</v>
      </c>
      <c r="Q766" s="160">
        <f>SUM(Q762:R762)</f>
        <v>0</v>
      </c>
      <c r="R766" s="161"/>
      <c r="S766" s="161"/>
      <c r="T766" s="161"/>
      <c r="U766" s="161"/>
      <c r="V766" s="161"/>
      <c r="W766" s="410"/>
      <c r="X766" s="40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  <c r="AK766" s="96"/>
      <c r="AL766" s="96"/>
      <c r="AM766" s="96"/>
      <c r="AN766" s="96"/>
      <c r="AO766" s="96"/>
      <c r="AP766" s="96"/>
      <c r="AQ766" s="96"/>
      <c r="AR766" s="96"/>
      <c r="AS766" s="96"/>
      <c r="AT766" s="96"/>
      <c r="AU766" s="96"/>
      <c r="AV766" s="96"/>
      <c r="AW766" s="96"/>
      <c r="AX766" s="96"/>
      <c r="AY766" s="96"/>
      <c r="AZ766" s="96"/>
      <c r="BA766" s="96"/>
      <c r="BB766" s="96"/>
      <c r="BC766" s="96"/>
      <c r="BD766" s="96"/>
      <c r="BE766" s="96"/>
      <c r="BF766" s="96"/>
      <c r="BG766" s="96"/>
      <c r="BH766" s="96"/>
      <c r="BI766" s="96"/>
      <c r="BJ766" s="96"/>
      <c r="BK766" s="96"/>
      <c r="BL766" s="96"/>
      <c r="BM766" s="96"/>
      <c r="BN766" s="96"/>
      <c r="BO766" s="96"/>
      <c r="BP766" s="96"/>
      <c r="BQ766" s="96"/>
      <c r="BR766" s="96"/>
      <c r="BS766" s="96"/>
      <c r="BT766" s="96"/>
      <c r="BU766" s="96"/>
      <c r="BV766" s="96"/>
      <c r="BW766" s="96"/>
      <c r="BX766" s="96"/>
      <c r="BY766" s="96"/>
      <c r="BZ766" s="96"/>
      <c r="CA766" s="96"/>
      <c r="CB766" s="96"/>
      <c r="CC766" s="96"/>
      <c r="CD766" s="96"/>
      <c r="CE766" s="96"/>
      <c r="CF766" s="96"/>
      <c r="CG766" s="96"/>
      <c r="CH766" s="96"/>
      <c r="CI766" s="96"/>
      <c r="CJ766" s="96"/>
      <c r="CK766" s="96"/>
      <c r="CL766" s="96"/>
      <c r="CM766" s="96"/>
      <c r="CN766" s="96"/>
      <c r="CO766" s="96"/>
      <c r="CP766" s="96"/>
      <c r="CQ766" s="96"/>
      <c r="CR766" s="96"/>
      <c r="CS766" s="96"/>
      <c r="CT766" s="96"/>
      <c r="CU766" s="96"/>
      <c r="CV766" s="96"/>
      <c r="CW766" s="96"/>
      <c r="CX766" s="96"/>
      <c r="CY766" s="96"/>
      <c r="CZ766" s="96"/>
      <c r="DA766" s="96"/>
      <c r="DB766" s="96"/>
      <c r="DC766" s="96"/>
      <c r="DD766" s="96"/>
      <c r="DE766" s="96"/>
      <c r="DF766" s="96"/>
      <c r="DG766" s="96"/>
      <c r="DH766" s="96"/>
      <c r="DI766" s="96"/>
      <c r="DJ766" s="96"/>
      <c r="DK766" s="96"/>
      <c r="DL766" s="96"/>
      <c r="DM766" s="96"/>
      <c r="DN766" s="96"/>
      <c r="DO766" s="96"/>
      <c r="DP766" s="96"/>
      <c r="DQ766" s="96"/>
      <c r="DR766" s="96"/>
      <c r="DS766" s="96"/>
      <c r="DT766" s="96"/>
      <c r="DU766" s="96"/>
      <c r="DV766" s="96"/>
      <c r="DW766" s="96"/>
      <c r="DX766" s="96"/>
      <c r="DY766" s="96"/>
      <c r="DZ766" s="96"/>
      <c r="EA766" s="96"/>
      <c r="EB766" s="96"/>
      <c r="EC766" s="96"/>
      <c r="ED766" s="96"/>
      <c r="EE766" s="96"/>
      <c r="EF766" s="96"/>
      <c r="EG766" s="96"/>
      <c r="EH766" s="96"/>
      <c r="EI766" s="96"/>
      <c r="EJ766" s="96"/>
      <c r="EK766" s="96"/>
      <c r="EL766" s="96"/>
      <c r="EM766" s="96"/>
      <c r="EN766" s="96"/>
      <c r="EO766" s="96"/>
      <c r="EP766" s="96"/>
      <c r="EQ766" s="96"/>
      <c r="ER766" s="96"/>
      <c r="ES766" s="96"/>
      <c r="ET766" s="96"/>
      <c r="EU766" s="96"/>
      <c r="EV766" s="96"/>
      <c r="EW766" s="96"/>
      <c r="EX766" s="96"/>
      <c r="EY766" s="96"/>
      <c r="EZ766" s="96"/>
      <c r="FA766" s="96"/>
      <c r="FB766" s="96"/>
      <c r="FC766" s="96"/>
      <c r="FD766" s="96"/>
      <c r="FE766" s="96"/>
      <c r="FF766" s="96"/>
      <c r="FG766" s="96"/>
      <c r="FH766" s="96"/>
      <c r="FI766" s="96"/>
      <c r="FJ766" s="96"/>
      <c r="FK766" s="96"/>
      <c r="FL766" s="96"/>
      <c r="FM766" s="96"/>
      <c r="FN766" s="96"/>
      <c r="FO766" s="96"/>
      <c r="FP766" s="96"/>
      <c r="FQ766" s="96"/>
      <c r="FR766" s="96"/>
      <c r="FS766" s="96"/>
      <c r="FT766" s="96"/>
      <c r="FU766" s="96"/>
      <c r="FV766" s="96"/>
      <c r="FW766" s="96"/>
      <c r="FX766" s="96"/>
      <c r="FY766" s="96"/>
      <c r="FZ766" s="96"/>
      <c r="GA766" s="96"/>
      <c r="GB766" s="96"/>
      <c r="GC766" s="96"/>
      <c r="GD766" s="96"/>
      <c r="GE766" s="96"/>
      <c r="GF766" s="96"/>
      <c r="GG766" s="96"/>
      <c r="GH766" s="96"/>
      <c r="GI766" s="96"/>
      <c r="GJ766" s="96"/>
      <c r="GK766" s="96"/>
      <c r="GL766" s="96"/>
      <c r="GM766" s="96"/>
      <c r="GN766" s="96"/>
      <c r="GO766" s="96"/>
    </row>
    <row r="767" spans="1:197" ht="12.75" hidden="1" customHeight="1">
      <c r="A767" s="339">
        <v>58</v>
      </c>
      <c r="B767" s="364" t="s">
        <v>104</v>
      </c>
      <c r="C767" s="365">
        <v>2014</v>
      </c>
      <c r="D767" s="365">
        <v>2029</v>
      </c>
      <c r="E767" s="346" t="s">
        <v>251</v>
      </c>
      <c r="F767" s="400"/>
      <c r="G767" s="371">
        <v>92605</v>
      </c>
      <c r="H767" s="153">
        <v>6050</v>
      </c>
      <c r="I767" s="154" t="s">
        <v>28</v>
      </c>
      <c r="J767" s="155">
        <v>59579</v>
      </c>
      <c r="K767" s="156"/>
      <c r="L767" s="157"/>
      <c r="M767" s="157">
        <v>0</v>
      </c>
      <c r="O767" s="163"/>
      <c r="P767" s="163"/>
      <c r="Q767" s="156"/>
      <c r="R767" s="156"/>
      <c r="S767" s="163"/>
      <c r="T767" s="163"/>
      <c r="U767" s="156"/>
      <c r="V767" s="156"/>
      <c r="W767" s="466">
        <f>SUM(M771:V771)</f>
        <v>0</v>
      </c>
      <c r="X767" s="140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  <c r="AK767" s="96"/>
      <c r="AL767" s="96"/>
      <c r="AM767" s="96"/>
      <c r="AN767" s="96"/>
      <c r="AO767" s="96"/>
      <c r="AP767" s="96"/>
      <c r="AQ767" s="96"/>
      <c r="AR767" s="96"/>
      <c r="AS767" s="96"/>
      <c r="AT767" s="96"/>
      <c r="AU767" s="96"/>
      <c r="AV767" s="96"/>
      <c r="AW767" s="96"/>
      <c r="AX767" s="96"/>
      <c r="AY767" s="96"/>
      <c r="AZ767" s="96"/>
      <c r="BA767" s="96"/>
      <c r="BB767" s="96"/>
      <c r="BC767" s="96"/>
      <c r="BD767" s="96"/>
      <c r="BE767" s="96"/>
      <c r="BF767" s="96"/>
      <c r="BG767" s="96"/>
      <c r="BH767" s="96"/>
      <c r="BI767" s="96"/>
      <c r="BJ767" s="96"/>
      <c r="BK767" s="96"/>
      <c r="BL767" s="96"/>
      <c r="BM767" s="96"/>
      <c r="BN767" s="96"/>
      <c r="BO767" s="96"/>
      <c r="BP767" s="96"/>
      <c r="BQ767" s="96"/>
      <c r="BR767" s="96"/>
      <c r="BS767" s="96"/>
      <c r="BT767" s="96"/>
      <c r="BU767" s="96"/>
      <c r="BV767" s="96"/>
      <c r="BW767" s="96"/>
      <c r="BX767" s="96"/>
      <c r="BY767" s="96"/>
      <c r="BZ767" s="96"/>
      <c r="CA767" s="96"/>
      <c r="CB767" s="96"/>
      <c r="CC767" s="96"/>
      <c r="CD767" s="96"/>
      <c r="CE767" s="96"/>
      <c r="CF767" s="96"/>
      <c r="CG767" s="96"/>
      <c r="CH767" s="96"/>
      <c r="CI767" s="96"/>
      <c r="CJ767" s="96"/>
      <c r="CK767" s="96"/>
      <c r="CL767" s="96"/>
      <c r="CM767" s="96"/>
      <c r="CN767" s="96"/>
      <c r="CO767" s="96"/>
      <c r="CP767" s="96"/>
      <c r="CQ767" s="96"/>
      <c r="CR767" s="96"/>
      <c r="CS767" s="96"/>
      <c r="CT767" s="96"/>
      <c r="CU767" s="96"/>
      <c r="CV767" s="96"/>
      <c r="CW767" s="96"/>
      <c r="CX767" s="96"/>
      <c r="CY767" s="96"/>
      <c r="CZ767" s="96"/>
      <c r="DA767" s="96"/>
      <c r="DB767" s="96"/>
      <c r="DC767" s="96"/>
      <c r="DD767" s="96"/>
      <c r="DE767" s="96"/>
      <c r="DF767" s="96"/>
      <c r="DG767" s="96"/>
      <c r="DH767" s="96"/>
      <c r="DI767" s="96"/>
      <c r="DJ767" s="96"/>
      <c r="DK767" s="96"/>
      <c r="DL767" s="96"/>
      <c r="DM767" s="96"/>
      <c r="DN767" s="96"/>
      <c r="DO767" s="96"/>
      <c r="DP767" s="96"/>
      <c r="DQ767" s="96"/>
      <c r="DR767" s="96"/>
      <c r="DS767" s="96"/>
      <c r="DT767" s="96"/>
      <c r="DU767" s="96"/>
      <c r="DV767" s="96"/>
      <c r="DW767" s="96"/>
      <c r="DX767" s="96"/>
      <c r="DY767" s="96"/>
      <c r="DZ767" s="96"/>
      <c r="EA767" s="96"/>
      <c r="EB767" s="96"/>
      <c r="EC767" s="96"/>
      <c r="ED767" s="96"/>
      <c r="EE767" s="96"/>
      <c r="EF767" s="96"/>
      <c r="EG767" s="96"/>
      <c r="EH767" s="96"/>
      <c r="EI767" s="96"/>
      <c r="EJ767" s="96"/>
      <c r="EK767" s="96"/>
      <c r="EL767" s="96"/>
      <c r="EM767" s="96"/>
      <c r="EN767" s="96"/>
      <c r="EO767" s="96"/>
      <c r="EP767" s="96"/>
      <c r="EQ767" s="96"/>
      <c r="ER767" s="96"/>
      <c r="ES767" s="96"/>
      <c r="ET767" s="96"/>
      <c r="EU767" s="96"/>
      <c r="EV767" s="96"/>
      <c r="EW767" s="96"/>
      <c r="EX767" s="96"/>
      <c r="EY767" s="96"/>
      <c r="EZ767" s="96"/>
      <c r="FA767" s="96"/>
      <c r="FB767" s="96"/>
      <c r="FC767" s="96"/>
      <c r="FD767" s="96"/>
      <c r="FE767" s="96"/>
      <c r="FF767" s="96"/>
      <c r="FG767" s="96"/>
      <c r="FH767" s="96"/>
      <c r="FI767" s="96"/>
      <c r="FJ767" s="96"/>
      <c r="FK767" s="96"/>
      <c r="FL767" s="96"/>
      <c r="FM767" s="96"/>
      <c r="FN767" s="96"/>
      <c r="FO767" s="96"/>
      <c r="FP767" s="96"/>
      <c r="FQ767" s="96"/>
      <c r="FR767" s="96"/>
      <c r="FS767" s="96"/>
      <c r="FT767" s="96"/>
      <c r="FU767" s="96"/>
      <c r="FV767" s="96"/>
      <c r="FW767" s="96"/>
      <c r="FX767" s="96"/>
      <c r="FY767" s="96"/>
      <c r="FZ767" s="96"/>
      <c r="GA767" s="96"/>
      <c r="GB767" s="96"/>
      <c r="GC767" s="96"/>
      <c r="GD767" s="96"/>
      <c r="GE767" s="96"/>
      <c r="GF767" s="96"/>
      <c r="GG767" s="96"/>
      <c r="GH767" s="96"/>
      <c r="GI767" s="96"/>
      <c r="GJ767" s="96"/>
      <c r="GK767" s="96"/>
      <c r="GL767" s="96"/>
      <c r="GM767" s="96"/>
      <c r="GN767" s="96"/>
      <c r="GO767" s="96"/>
    </row>
    <row r="768" spans="1:197" ht="12.75" hidden="1" customHeight="1">
      <c r="A768" s="339"/>
      <c r="B768" s="364"/>
      <c r="C768" s="365"/>
      <c r="D768" s="365"/>
      <c r="E768" s="346"/>
      <c r="F768" s="400"/>
      <c r="G768" s="371"/>
      <c r="H768" s="153"/>
      <c r="I768" s="154" t="s">
        <v>31</v>
      </c>
      <c r="J768" s="157"/>
      <c r="K768" s="157"/>
      <c r="L768" s="157"/>
      <c r="M768" s="157"/>
      <c r="N768" s="156"/>
      <c r="O768" s="156"/>
      <c r="P768" s="156"/>
      <c r="Q768" s="156"/>
      <c r="R768" s="156"/>
      <c r="S768" s="156"/>
      <c r="T768" s="156"/>
      <c r="U768" s="156"/>
      <c r="V768" s="156"/>
      <c r="W768" s="466"/>
      <c r="X768" s="40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  <c r="AK768" s="96"/>
      <c r="AL768" s="96"/>
      <c r="AM768" s="96"/>
      <c r="AN768" s="96"/>
      <c r="AO768" s="96"/>
      <c r="AP768" s="96"/>
      <c r="AQ768" s="96"/>
      <c r="AR768" s="96"/>
      <c r="AS768" s="96"/>
      <c r="AT768" s="96"/>
      <c r="AU768" s="96"/>
      <c r="AV768" s="96"/>
      <c r="AW768" s="96"/>
      <c r="AX768" s="96"/>
      <c r="AY768" s="96"/>
      <c r="AZ768" s="96"/>
      <c r="BA768" s="96"/>
      <c r="BB768" s="96"/>
      <c r="BC768" s="96"/>
      <c r="BD768" s="96"/>
      <c r="BE768" s="96"/>
      <c r="BF768" s="96"/>
      <c r="BG768" s="96"/>
      <c r="BH768" s="96"/>
      <c r="BI768" s="96"/>
      <c r="BJ768" s="96"/>
      <c r="BK768" s="96"/>
      <c r="BL768" s="96"/>
      <c r="BM768" s="96"/>
      <c r="BN768" s="96"/>
      <c r="BO768" s="96"/>
      <c r="BP768" s="96"/>
      <c r="BQ768" s="96"/>
      <c r="BR768" s="96"/>
      <c r="BS768" s="96"/>
      <c r="BT768" s="96"/>
      <c r="BU768" s="96"/>
      <c r="BV768" s="96"/>
      <c r="BW768" s="96"/>
      <c r="BX768" s="96"/>
      <c r="BY768" s="96"/>
      <c r="BZ768" s="96"/>
      <c r="CA768" s="96"/>
      <c r="CB768" s="96"/>
      <c r="CC768" s="96"/>
      <c r="CD768" s="96"/>
      <c r="CE768" s="96"/>
      <c r="CF768" s="96"/>
      <c r="CG768" s="96"/>
      <c r="CH768" s="96"/>
      <c r="CI768" s="96"/>
      <c r="CJ768" s="96"/>
      <c r="CK768" s="96"/>
      <c r="CL768" s="96"/>
      <c r="CM768" s="96"/>
      <c r="CN768" s="96"/>
      <c r="CO768" s="96"/>
      <c r="CP768" s="96"/>
      <c r="CQ768" s="96"/>
      <c r="CR768" s="96"/>
      <c r="CS768" s="96"/>
      <c r="CT768" s="96"/>
      <c r="CU768" s="96"/>
      <c r="CV768" s="96"/>
      <c r="CW768" s="96"/>
      <c r="CX768" s="96"/>
      <c r="CY768" s="96"/>
      <c r="CZ768" s="96"/>
      <c r="DA768" s="96"/>
      <c r="DB768" s="96"/>
      <c r="DC768" s="96"/>
      <c r="DD768" s="96"/>
      <c r="DE768" s="96"/>
      <c r="DF768" s="96"/>
      <c r="DG768" s="96"/>
      <c r="DH768" s="96"/>
      <c r="DI768" s="96"/>
      <c r="DJ768" s="96"/>
      <c r="DK768" s="96"/>
      <c r="DL768" s="96"/>
      <c r="DM768" s="96"/>
      <c r="DN768" s="96"/>
      <c r="DO768" s="96"/>
      <c r="DP768" s="96"/>
      <c r="DQ768" s="96"/>
      <c r="DR768" s="96"/>
      <c r="DS768" s="96"/>
      <c r="DT768" s="96"/>
      <c r="DU768" s="96"/>
      <c r="DV768" s="96"/>
      <c r="DW768" s="96"/>
      <c r="DX768" s="96"/>
      <c r="DY768" s="96"/>
      <c r="DZ768" s="96"/>
      <c r="EA768" s="96"/>
      <c r="EB768" s="96"/>
      <c r="EC768" s="96"/>
      <c r="ED768" s="96"/>
      <c r="EE768" s="96"/>
      <c r="EF768" s="96"/>
      <c r="EG768" s="96"/>
      <c r="EH768" s="96"/>
      <c r="EI768" s="96"/>
      <c r="EJ768" s="96"/>
      <c r="EK768" s="96"/>
      <c r="EL768" s="96"/>
      <c r="EM768" s="96"/>
      <c r="EN768" s="96"/>
      <c r="EO768" s="96"/>
      <c r="EP768" s="96"/>
      <c r="EQ768" s="96"/>
      <c r="ER768" s="96"/>
      <c r="ES768" s="96"/>
      <c r="ET768" s="96"/>
      <c r="EU768" s="96"/>
      <c r="EV768" s="96"/>
      <c r="EW768" s="96"/>
      <c r="EX768" s="96"/>
      <c r="EY768" s="96"/>
      <c r="EZ768" s="96"/>
      <c r="FA768" s="96"/>
      <c r="FB768" s="96"/>
      <c r="FC768" s="96"/>
      <c r="FD768" s="96"/>
      <c r="FE768" s="96"/>
      <c r="FF768" s="96"/>
      <c r="FG768" s="96"/>
      <c r="FH768" s="96"/>
      <c r="FI768" s="96"/>
      <c r="FJ768" s="96"/>
      <c r="FK768" s="96"/>
      <c r="FL768" s="96"/>
      <c r="FM768" s="96"/>
      <c r="FN768" s="96"/>
      <c r="FO768" s="96"/>
      <c r="FP768" s="96"/>
      <c r="FQ768" s="96"/>
      <c r="FR768" s="96"/>
      <c r="FS768" s="96"/>
      <c r="FT768" s="96"/>
      <c r="FU768" s="96"/>
      <c r="FV768" s="96"/>
      <c r="FW768" s="96"/>
      <c r="FX768" s="96"/>
      <c r="FY768" s="96"/>
      <c r="FZ768" s="96"/>
      <c r="GA768" s="96"/>
      <c r="GB768" s="96"/>
      <c r="GC768" s="96"/>
      <c r="GD768" s="96"/>
      <c r="GE768" s="96"/>
      <c r="GF768" s="96"/>
      <c r="GG768" s="96"/>
      <c r="GH768" s="96"/>
      <c r="GI768" s="96"/>
      <c r="GJ768" s="96"/>
      <c r="GK768" s="96"/>
      <c r="GL768" s="96"/>
      <c r="GM768" s="96"/>
      <c r="GN768" s="96"/>
      <c r="GO768" s="96"/>
    </row>
    <row r="769" spans="1:197" ht="12.75" hidden="1" customHeight="1">
      <c r="A769" s="339"/>
      <c r="B769" s="364"/>
      <c r="C769" s="365"/>
      <c r="D769" s="365"/>
      <c r="E769" s="346"/>
      <c r="F769" s="400"/>
      <c r="G769" s="371"/>
      <c r="H769" s="153"/>
      <c r="I769" s="154" t="s">
        <v>30</v>
      </c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466"/>
      <c r="X769" s="40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  <c r="AK769" s="96"/>
      <c r="AL769" s="96"/>
      <c r="AM769" s="96"/>
      <c r="AN769" s="96"/>
      <c r="AO769" s="96"/>
      <c r="AP769" s="96"/>
      <c r="AQ769" s="96"/>
      <c r="AR769" s="96"/>
      <c r="AS769" s="96"/>
      <c r="AT769" s="96"/>
      <c r="AU769" s="96"/>
      <c r="AV769" s="96"/>
      <c r="AW769" s="96"/>
      <c r="AX769" s="96"/>
      <c r="AY769" s="96"/>
      <c r="AZ769" s="96"/>
      <c r="BA769" s="96"/>
      <c r="BB769" s="96"/>
      <c r="BC769" s="96"/>
      <c r="BD769" s="96"/>
      <c r="BE769" s="96"/>
      <c r="BF769" s="96"/>
      <c r="BG769" s="96"/>
      <c r="BH769" s="96"/>
      <c r="BI769" s="96"/>
      <c r="BJ769" s="96"/>
      <c r="BK769" s="96"/>
      <c r="BL769" s="96"/>
      <c r="BM769" s="96"/>
      <c r="BN769" s="96"/>
      <c r="BO769" s="96"/>
      <c r="BP769" s="96"/>
      <c r="BQ769" s="96"/>
      <c r="BR769" s="96"/>
      <c r="BS769" s="96"/>
      <c r="BT769" s="96"/>
      <c r="BU769" s="96"/>
      <c r="BV769" s="96"/>
      <c r="BW769" s="96"/>
      <c r="BX769" s="96"/>
      <c r="BY769" s="96"/>
      <c r="BZ769" s="96"/>
      <c r="CA769" s="96"/>
      <c r="CB769" s="96"/>
      <c r="CC769" s="96"/>
      <c r="CD769" s="96"/>
      <c r="CE769" s="96"/>
      <c r="CF769" s="96"/>
      <c r="CG769" s="96"/>
      <c r="CH769" s="96"/>
      <c r="CI769" s="96"/>
      <c r="CJ769" s="96"/>
      <c r="CK769" s="96"/>
      <c r="CL769" s="96"/>
      <c r="CM769" s="96"/>
      <c r="CN769" s="96"/>
      <c r="CO769" s="96"/>
      <c r="CP769" s="96"/>
      <c r="CQ769" s="96"/>
      <c r="CR769" s="96"/>
      <c r="CS769" s="96"/>
      <c r="CT769" s="96"/>
      <c r="CU769" s="96"/>
      <c r="CV769" s="96"/>
      <c r="CW769" s="96"/>
      <c r="CX769" s="96"/>
      <c r="CY769" s="96"/>
      <c r="CZ769" s="96"/>
      <c r="DA769" s="96"/>
      <c r="DB769" s="96"/>
      <c r="DC769" s="96"/>
      <c r="DD769" s="96"/>
      <c r="DE769" s="96"/>
      <c r="DF769" s="96"/>
      <c r="DG769" s="96"/>
      <c r="DH769" s="96"/>
      <c r="DI769" s="96"/>
      <c r="DJ769" s="96"/>
      <c r="DK769" s="96"/>
      <c r="DL769" s="96"/>
      <c r="DM769" s="96"/>
      <c r="DN769" s="96"/>
      <c r="DO769" s="96"/>
      <c r="DP769" s="96"/>
      <c r="DQ769" s="96"/>
      <c r="DR769" s="96"/>
      <c r="DS769" s="96"/>
      <c r="DT769" s="96"/>
      <c r="DU769" s="96"/>
      <c r="DV769" s="96"/>
      <c r="DW769" s="96"/>
      <c r="DX769" s="96"/>
      <c r="DY769" s="96"/>
      <c r="DZ769" s="96"/>
      <c r="EA769" s="96"/>
      <c r="EB769" s="96"/>
      <c r="EC769" s="96"/>
      <c r="ED769" s="96"/>
      <c r="EE769" s="96"/>
      <c r="EF769" s="96"/>
      <c r="EG769" s="96"/>
      <c r="EH769" s="96"/>
      <c r="EI769" s="96"/>
      <c r="EJ769" s="96"/>
      <c r="EK769" s="96"/>
      <c r="EL769" s="96"/>
      <c r="EM769" s="96"/>
      <c r="EN769" s="96"/>
      <c r="EO769" s="96"/>
      <c r="EP769" s="96"/>
      <c r="EQ769" s="96"/>
      <c r="ER769" s="96"/>
      <c r="ES769" s="96"/>
      <c r="ET769" s="96"/>
      <c r="EU769" s="96"/>
      <c r="EV769" s="96"/>
      <c r="EW769" s="96"/>
      <c r="EX769" s="96"/>
      <c r="EY769" s="96"/>
      <c r="EZ769" s="96"/>
      <c r="FA769" s="96"/>
      <c r="FB769" s="96"/>
      <c r="FC769" s="96"/>
      <c r="FD769" s="96"/>
      <c r="FE769" s="96"/>
      <c r="FF769" s="96"/>
      <c r="FG769" s="96"/>
      <c r="FH769" s="96"/>
      <c r="FI769" s="96"/>
      <c r="FJ769" s="96"/>
      <c r="FK769" s="96"/>
      <c r="FL769" s="96"/>
      <c r="FM769" s="96"/>
      <c r="FN769" s="96"/>
      <c r="FO769" s="96"/>
      <c r="FP769" s="96"/>
      <c r="FQ769" s="96"/>
      <c r="FR769" s="96"/>
      <c r="FS769" s="96"/>
      <c r="FT769" s="96"/>
      <c r="FU769" s="96"/>
      <c r="FV769" s="96"/>
      <c r="FW769" s="96"/>
      <c r="FX769" s="96"/>
      <c r="FY769" s="96"/>
      <c r="FZ769" s="96"/>
      <c r="GA769" s="96"/>
      <c r="GB769" s="96"/>
      <c r="GC769" s="96"/>
      <c r="GD769" s="96"/>
      <c r="GE769" s="96"/>
      <c r="GF769" s="96"/>
      <c r="GG769" s="96"/>
      <c r="GH769" s="96"/>
      <c r="GI769" s="96"/>
      <c r="GJ769" s="96"/>
      <c r="GK769" s="96"/>
      <c r="GL769" s="96"/>
      <c r="GM769" s="96"/>
      <c r="GN769" s="96"/>
      <c r="GO769" s="96"/>
    </row>
    <row r="770" spans="1:197" ht="12.75" hidden="1" customHeight="1">
      <c r="A770" s="339"/>
      <c r="B770" s="364"/>
      <c r="C770" s="365"/>
      <c r="D770" s="365"/>
      <c r="E770" s="346"/>
      <c r="F770" s="400"/>
      <c r="G770" s="371"/>
      <c r="H770" s="153"/>
      <c r="I770" s="154" t="s">
        <v>70</v>
      </c>
      <c r="J770" s="156">
        <v>10000</v>
      </c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466"/>
      <c r="X770" s="40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  <c r="AK770" s="96"/>
      <c r="AL770" s="96"/>
      <c r="AM770" s="96"/>
      <c r="AN770" s="96"/>
      <c r="AO770" s="96"/>
      <c r="AP770" s="96"/>
      <c r="AQ770" s="96"/>
      <c r="AR770" s="96"/>
      <c r="AS770" s="96"/>
      <c r="AT770" s="96"/>
      <c r="AU770" s="96"/>
      <c r="AV770" s="96"/>
      <c r="AW770" s="96"/>
      <c r="AX770" s="96"/>
      <c r="AY770" s="96"/>
      <c r="AZ770" s="96"/>
      <c r="BA770" s="96"/>
      <c r="BB770" s="96"/>
      <c r="BC770" s="96"/>
      <c r="BD770" s="96"/>
      <c r="BE770" s="96"/>
      <c r="BF770" s="96"/>
      <c r="BG770" s="96"/>
      <c r="BH770" s="96"/>
      <c r="BI770" s="96"/>
      <c r="BJ770" s="96"/>
      <c r="BK770" s="96"/>
      <c r="BL770" s="96"/>
      <c r="BM770" s="96"/>
      <c r="BN770" s="96"/>
      <c r="BO770" s="96"/>
      <c r="BP770" s="96"/>
      <c r="BQ770" s="96"/>
      <c r="BR770" s="96"/>
      <c r="BS770" s="96"/>
      <c r="BT770" s="96"/>
      <c r="BU770" s="96"/>
      <c r="BV770" s="96"/>
      <c r="BW770" s="96"/>
      <c r="BX770" s="96"/>
      <c r="BY770" s="96"/>
      <c r="BZ770" s="96"/>
      <c r="CA770" s="96"/>
      <c r="CB770" s="96"/>
      <c r="CC770" s="96"/>
      <c r="CD770" s="96"/>
      <c r="CE770" s="96"/>
      <c r="CF770" s="96"/>
      <c r="CG770" s="96"/>
      <c r="CH770" s="96"/>
      <c r="CI770" s="96"/>
      <c r="CJ770" s="96"/>
      <c r="CK770" s="96"/>
      <c r="CL770" s="96"/>
      <c r="CM770" s="96"/>
      <c r="CN770" s="96"/>
      <c r="CO770" s="96"/>
      <c r="CP770" s="96"/>
      <c r="CQ770" s="96"/>
      <c r="CR770" s="96"/>
      <c r="CS770" s="96"/>
      <c r="CT770" s="96"/>
      <c r="CU770" s="96"/>
      <c r="CV770" s="96"/>
      <c r="CW770" s="96"/>
      <c r="CX770" s="96"/>
      <c r="CY770" s="96"/>
      <c r="CZ770" s="96"/>
      <c r="DA770" s="96"/>
      <c r="DB770" s="96"/>
      <c r="DC770" s="96"/>
      <c r="DD770" s="96"/>
      <c r="DE770" s="96"/>
      <c r="DF770" s="96"/>
      <c r="DG770" s="96"/>
      <c r="DH770" s="96"/>
      <c r="DI770" s="96"/>
      <c r="DJ770" s="96"/>
      <c r="DK770" s="96"/>
      <c r="DL770" s="96"/>
      <c r="DM770" s="96"/>
      <c r="DN770" s="96"/>
      <c r="DO770" s="96"/>
      <c r="DP770" s="96"/>
      <c r="DQ770" s="96"/>
      <c r="DR770" s="96"/>
      <c r="DS770" s="96"/>
      <c r="DT770" s="96"/>
      <c r="DU770" s="96"/>
      <c r="DV770" s="96"/>
      <c r="DW770" s="96"/>
      <c r="DX770" s="96"/>
      <c r="DY770" s="96"/>
      <c r="DZ770" s="96"/>
      <c r="EA770" s="96"/>
      <c r="EB770" s="96"/>
      <c r="EC770" s="96"/>
      <c r="ED770" s="96"/>
      <c r="EE770" s="96"/>
      <c r="EF770" s="96"/>
      <c r="EG770" s="96"/>
      <c r="EH770" s="96"/>
      <c r="EI770" s="96"/>
      <c r="EJ770" s="96"/>
      <c r="EK770" s="96"/>
      <c r="EL770" s="96"/>
      <c r="EM770" s="96"/>
      <c r="EN770" s="96"/>
      <c r="EO770" s="96"/>
      <c r="EP770" s="96"/>
      <c r="EQ770" s="96"/>
      <c r="ER770" s="96"/>
      <c r="ES770" s="96"/>
      <c r="ET770" s="96"/>
      <c r="EU770" s="96"/>
      <c r="EV770" s="96"/>
      <c r="EW770" s="96"/>
      <c r="EX770" s="96"/>
      <c r="EY770" s="96"/>
      <c r="EZ770" s="96"/>
      <c r="FA770" s="96"/>
      <c r="FB770" s="96"/>
      <c r="FC770" s="96"/>
      <c r="FD770" s="96"/>
      <c r="FE770" s="96"/>
      <c r="FF770" s="96"/>
      <c r="FG770" s="96"/>
      <c r="FH770" s="96"/>
      <c r="FI770" s="96"/>
      <c r="FJ770" s="96"/>
      <c r="FK770" s="96"/>
      <c r="FL770" s="96"/>
      <c r="FM770" s="96"/>
      <c r="FN770" s="96"/>
      <c r="FO770" s="96"/>
      <c r="FP770" s="96"/>
      <c r="FQ770" s="96"/>
      <c r="FR770" s="96"/>
      <c r="FS770" s="96"/>
      <c r="FT770" s="96"/>
      <c r="FU770" s="96"/>
      <c r="FV770" s="96"/>
      <c r="FW770" s="96"/>
      <c r="FX770" s="96"/>
      <c r="FY770" s="96"/>
      <c r="FZ770" s="96"/>
      <c r="GA770" s="96"/>
      <c r="GB770" s="96"/>
      <c r="GC770" s="96"/>
      <c r="GD770" s="96"/>
      <c r="GE770" s="96"/>
      <c r="GF770" s="96"/>
      <c r="GG770" s="96"/>
      <c r="GH770" s="96"/>
      <c r="GI770" s="96"/>
      <c r="GJ770" s="96"/>
      <c r="GK770" s="96"/>
      <c r="GL770" s="96"/>
      <c r="GM770" s="96"/>
      <c r="GN770" s="96"/>
      <c r="GO770" s="96"/>
    </row>
    <row r="771" spans="1:197" ht="10.5" hidden="1" customHeight="1">
      <c r="A771" s="339"/>
      <c r="B771" s="364"/>
      <c r="C771" s="365"/>
      <c r="D771" s="365"/>
      <c r="E771" s="346"/>
      <c r="F771" s="400"/>
      <c r="G771" s="371"/>
      <c r="H771" s="158"/>
      <c r="I771" s="159" t="s">
        <v>26</v>
      </c>
      <c r="J771" s="160">
        <f>SUM(J767:J770)</f>
        <v>69579</v>
      </c>
      <c r="K771" s="160">
        <f t="shared" ref="K771:N771" si="223">SUM(K767:K770)</f>
        <v>0</v>
      </c>
      <c r="L771" s="161">
        <f t="shared" si="223"/>
        <v>0</v>
      </c>
      <c r="M771" s="161">
        <f t="shared" si="223"/>
        <v>0</v>
      </c>
      <c r="N771" s="161">
        <f t="shared" si="223"/>
        <v>0</v>
      </c>
      <c r="O771" s="161">
        <f>SUM(O767:O770)</f>
        <v>0</v>
      </c>
      <c r="P771" s="160">
        <f>SUM(P767:P770)</f>
        <v>0</v>
      </c>
      <c r="Q771" s="160">
        <f t="shared" ref="Q771:V771" si="224">SUM(Q767:Q770)</f>
        <v>0</v>
      </c>
      <c r="R771" s="160">
        <f t="shared" si="224"/>
        <v>0</v>
      </c>
      <c r="S771" s="160">
        <f t="shared" si="224"/>
        <v>0</v>
      </c>
      <c r="T771" s="160">
        <f t="shared" si="224"/>
        <v>0</v>
      </c>
      <c r="U771" s="160">
        <f t="shared" si="224"/>
        <v>0</v>
      </c>
      <c r="V771" s="160">
        <f t="shared" si="224"/>
        <v>0</v>
      </c>
      <c r="W771" s="466"/>
      <c r="X771" s="40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  <c r="AK771" s="96"/>
      <c r="AL771" s="96"/>
      <c r="AM771" s="96"/>
      <c r="AN771" s="96"/>
      <c r="AO771" s="96"/>
      <c r="AP771" s="96"/>
      <c r="AQ771" s="96"/>
      <c r="AR771" s="96"/>
      <c r="AS771" s="96"/>
      <c r="AT771" s="96"/>
      <c r="AU771" s="96"/>
      <c r="AV771" s="96"/>
      <c r="AW771" s="96"/>
      <c r="AX771" s="96"/>
      <c r="AY771" s="96"/>
      <c r="AZ771" s="96"/>
      <c r="BA771" s="96"/>
      <c r="BB771" s="96"/>
      <c r="BC771" s="96"/>
      <c r="BD771" s="96"/>
      <c r="BE771" s="96"/>
      <c r="BF771" s="96"/>
      <c r="BG771" s="96"/>
      <c r="BH771" s="96"/>
      <c r="BI771" s="96"/>
      <c r="BJ771" s="96"/>
      <c r="BK771" s="96"/>
      <c r="BL771" s="96"/>
      <c r="BM771" s="96"/>
      <c r="BN771" s="96"/>
      <c r="BO771" s="96"/>
      <c r="BP771" s="96"/>
      <c r="BQ771" s="96"/>
      <c r="BR771" s="96"/>
      <c r="BS771" s="96"/>
      <c r="BT771" s="96"/>
      <c r="BU771" s="96"/>
      <c r="BV771" s="96"/>
      <c r="BW771" s="96"/>
      <c r="BX771" s="96"/>
      <c r="BY771" s="96"/>
      <c r="BZ771" s="96"/>
      <c r="CA771" s="96"/>
      <c r="CB771" s="96"/>
      <c r="CC771" s="96"/>
      <c r="CD771" s="96"/>
      <c r="CE771" s="96"/>
      <c r="CF771" s="96"/>
      <c r="CG771" s="96"/>
      <c r="CH771" s="96"/>
      <c r="CI771" s="96"/>
      <c r="CJ771" s="96"/>
      <c r="CK771" s="96"/>
      <c r="CL771" s="96"/>
      <c r="CM771" s="96"/>
      <c r="CN771" s="96"/>
      <c r="CO771" s="96"/>
      <c r="CP771" s="96"/>
      <c r="CQ771" s="96"/>
      <c r="CR771" s="96"/>
      <c r="CS771" s="96"/>
      <c r="CT771" s="96"/>
      <c r="CU771" s="96"/>
      <c r="CV771" s="96"/>
      <c r="CW771" s="96"/>
      <c r="CX771" s="96"/>
      <c r="CY771" s="96"/>
      <c r="CZ771" s="96"/>
      <c r="DA771" s="96"/>
      <c r="DB771" s="96"/>
      <c r="DC771" s="96"/>
      <c r="DD771" s="96"/>
      <c r="DE771" s="96"/>
      <c r="DF771" s="96"/>
      <c r="DG771" s="96"/>
      <c r="DH771" s="96"/>
      <c r="DI771" s="96"/>
      <c r="DJ771" s="96"/>
      <c r="DK771" s="96"/>
      <c r="DL771" s="96"/>
      <c r="DM771" s="96"/>
      <c r="DN771" s="96"/>
      <c r="DO771" s="96"/>
      <c r="DP771" s="96"/>
      <c r="DQ771" s="96"/>
      <c r="DR771" s="96"/>
      <c r="DS771" s="96"/>
      <c r="DT771" s="96"/>
      <c r="DU771" s="96"/>
      <c r="DV771" s="96"/>
      <c r="DW771" s="96"/>
      <c r="DX771" s="96"/>
      <c r="DY771" s="96"/>
      <c r="DZ771" s="96"/>
      <c r="EA771" s="96"/>
      <c r="EB771" s="96"/>
      <c r="EC771" s="96"/>
      <c r="ED771" s="96"/>
      <c r="EE771" s="96"/>
      <c r="EF771" s="96"/>
      <c r="EG771" s="96"/>
      <c r="EH771" s="96"/>
      <c r="EI771" s="96"/>
      <c r="EJ771" s="96"/>
      <c r="EK771" s="96"/>
      <c r="EL771" s="96"/>
      <c r="EM771" s="96"/>
      <c r="EN771" s="96"/>
      <c r="EO771" s="96"/>
      <c r="EP771" s="96"/>
      <c r="EQ771" s="96"/>
      <c r="ER771" s="96"/>
      <c r="ES771" s="96"/>
      <c r="ET771" s="96"/>
      <c r="EU771" s="96"/>
      <c r="EV771" s="96"/>
      <c r="EW771" s="96"/>
      <c r="EX771" s="96"/>
      <c r="EY771" s="96"/>
      <c r="EZ771" s="96"/>
      <c r="FA771" s="96"/>
      <c r="FB771" s="96"/>
      <c r="FC771" s="96"/>
      <c r="FD771" s="96"/>
      <c r="FE771" s="96"/>
      <c r="FF771" s="96"/>
      <c r="FG771" s="96"/>
      <c r="FH771" s="96"/>
      <c r="FI771" s="96"/>
      <c r="FJ771" s="96"/>
      <c r="FK771" s="96"/>
      <c r="FL771" s="96"/>
      <c r="FM771" s="96"/>
      <c r="FN771" s="96"/>
      <c r="FO771" s="96"/>
      <c r="FP771" s="96"/>
      <c r="FQ771" s="96"/>
      <c r="FR771" s="96"/>
      <c r="FS771" s="96"/>
      <c r="FT771" s="96"/>
      <c r="FU771" s="96"/>
      <c r="FV771" s="96"/>
      <c r="FW771" s="96"/>
      <c r="FX771" s="96"/>
      <c r="FY771" s="96"/>
      <c r="FZ771" s="96"/>
      <c r="GA771" s="96"/>
      <c r="GB771" s="96"/>
      <c r="GC771" s="96"/>
      <c r="GD771" s="96"/>
      <c r="GE771" s="96"/>
      <c r="GF771" s="96"/>
      <c r="GG771" s="96"/>
      <c r="GH771" s="96"/>
      <c r="GI771" s="96"/>
      <c r="GJ771" s="96"/>
      <c r="GK771" s="96"/>
      <c r="GL771" s="96"/>
      <c r="GM771" s="96"/>
      <c r="GN771" s="96"/>
      <c r="GO771" s="96"/>
    </row>
    <row r="772" spans="1:197" ht="14.25" customHeight="1">
      <c r="A772" s="339">
        <v>35</v>
      </c>
      <c r="B772" s="363" t="s">
        <v>256</v>
      </c>
      <c r="C772" s="415">
        <v>2025</v>
      </c>
      <c r="D772" s="365">
        <v>2026</v>
      </c>
      <c r="E772" s="346" t="s">
        <v>251</v>
      </c>
      <c r="F772" s="372">
        <f>W772</f>
        <v>89000</v>
      </c>
      <c r="G772" s="367"/>
      <c r="H772" s="153">
        <v>6050</v>
      </c>
      <c r="I772" s="162" t="s">
        <v>28</v>
      </c>
      <c r="J772" s="157">
        <v>0</v>
      </c>
      <c r="K772" s="157"/>
      <c r="L772" s="156">
        <v>0</v>
      </c>
      <c r="M772" s="166"/>
      <c r="N772" s="163">
        <v>89000</v>
      </c>
      <c r="O772" s="163"/>
      <c r="P772" s="163"/>
      <c r="Q772" s="163"/>
      <c r="R772" s="156"/>
      <c r="S772" s="156"/>
      <c r="T772" s="156"/>
      <c r="U772" s="156"/>
      <c r="V772" s="156"/>
      <c r="W772" s="350">
        <f>SUM(L776:V776)</f>
        <v>89000</v>
      </c>
      <c r="X772" s="140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  <c r="AK772" s="96"/>
      <c r="AL772" s="96"/>
      <c r="AM772" s="96"/>
      <c r="AN772" s="96"/>
      <c r="AO772" s="96"/>
      <c r="AP772" s="96"/>
      <c r="AQ772" s="96"/>
      <c r="AR772" s="96"/>
      <c r="AS772" s="96"/>
      <c r="AT772" s="96"/>
      <c r="AU772" s="96"/>
      <c r="AV772" s="96"/>
      <c r="AW772" s="96"/>
      <c r="AX772" s="96"/>
      <c r="AY772" s="96"/>
      <c r="AZ772" s="96"/>
      <c r="BA772" s="96"/>
      <c r="BB772" s="96"/>
      <c r="BC772" s="96"/>
      <c r="BD772" s="96"/>
      <c r="BE772" s="96"/>
      <c r="BF772" s="96"/>
      <c r="BG772" s="96"/>
      <c r="BH772" s="96"/>
      <c r="BI772" s="96"/>
      <c r="BJ772" s="96"/>
      <c r="BK772" s="96"/>
      <c r="BL772" s="96"/>
      <c r="BM772" s="96"/>
      <c r="BN772" s="96"/>
      <c r="BO772" s="96"/>
      <c r="BP772" s="96"/>
      <c r="BQ772" s="96"/>
      <c r="BR772" s="96"/>
      <c r="BS772" s="96"/>
      <c r="BT772" s="96"/>
      <c r="BU772" s="96"/>
      <c r="BV772" s="96"/>
      <c r="BW772" s="96"/>
      <c r="BX772" s="96"/>
      <c r="BY772" s="96"/>
      <c r="BZ772" s="96"/>
      <c r="CA772" s="96"/>
      <c r="CB772" s="96"/>
      <c r="CC772" s="96"/>
      <c r="CD772" s="96"/>
      <c r="CE772" s="96"/>
      <c r="CF772" s="96"/>
      <c r="CG772" s="96"/>
      <c r="CH772" s="96"/>
      <c r="CI772" s="96"/>
      <c r="CJ772" s="96"/>
      <c r="CK772" s="96"/>
      <c r="CL772" s="96"/>
      <c r="CM772" s="96"/>
      <c r="CN772" s="96"/>
      <c r="CO772" s="96"/>
      <c r="CP772" s="96"/>
      <c r="CQ772" s="96"/>
      <c r="CR772" s="96"/>
      <c r="CS772" s="96"/>
      <c r="CT772" s="96"/>
      <c r="CU772" s="96"/>
      <c r="CV772" s="96"/>
      <c r="CW772" s="96"/>
      <c r="CX772" s="96"/>
      <c r="CY772" s="96"/>
      <c r="CZ772" s="96"/>
      <c r="DA772" s="96"/>
      <c r="DB772" s="96"/>
      <c r="DC772" s="96"/>
      <c r="DD772" s="96"/>
      <c r="DE772" s="96"/>
      <c r="DF772" s="96"/>
      <c r="DG772" s="96"/>
      <c r="DH772" s="96"/>
      <c r="DI772" s="96"/>
      <c r="DJ772" s="96"/>
      <c r="DK772" s="96"/>
      <c r="DL772" s="96"/>
      <c r="DM772" s="96"/>
      <c r="DN772" s="96"/>
      <c r="DO772" s="96"/>
      <c r="DP772" s="96"/>
      <c r="DQ772" s="96"/>
      <c r="DR772" s="96"/>
      <c r="DS772" s="96"/>
      <c r="DT772" s="96"/>
      <c r="DU772" s="96"/>
      <c r="DV772" s="96"/>
      <c r="DW772" s="96"/>
      <c r="DX772" s="96"/>
      <c r="DY772" s="96"/>
      <c r="DZ772" s="96"/>
      <c r="EA772" s="96"/>
      <c r="EB772" s="96"/>
      <c r="EC772" s="96"/>
      <c r="ED772" s="96"/>
      <c r="EE772" s="96"/>
      <c r="EF772" s="96"/>
      <c r="EG772" s="96"/>
      <c r="EH772" s="96"/>
      <c r="EI772" s="96"/>
      <c r="EJ772" s="96"/>
      <c r="EK772" s="96"/>
      <c r="EL772" s="96"/>
      <c r="EM772" s="96"/>
      <c r="EN772" s="96"/>
      <c r="EO772" s="96"/>
      <c r="EP772" s="96"/>
      <c r="EQ772" s="96"/>
      <c r="ER772" s="96"/>
      <c r="ES772" s="96"/>
      <c r="ET772" s="96"/>
      <c r="EU772" s="96"/>
      <c r="EV772" s="96"/>
      <c r="EW772" s="96"/>
      <c r="EX772" s="96"/>
      <c r="EY772" s="96"/>
      <c r="EZ772" s="96"/>
      <c r="FA772" s="96"/>
      <c r="FB772" s="96"/>
      <c r="FC772" s="96"/>
      <c r="FD772" s="96"/>
      <c r="FE772" s="96"/>
      <c r="FF772" s="96"/>
      <c r="FG772" s="96"/>
      <c r="FH772" s="96"/>
      <c r="FI772" s="96"/>
      <c r="FJ772" s="96"/>
      <c r="FK772" s="96"/>
      <c r="FL772" s="96"/>
      <c r="FM772" s="96"/>
      <c r="FN772" s="96"/>
      <c r="FO772" s="96"/>
      <c r="FP772" s="96"/>
      <c r="FQ772" s="96"/>
      <c r="FR772" s="96"/>
      <c r="FS772" s="96"/>
      <c r="FT772" s="96"/>
      <c r="FU772" s="96"/>
      <c r="FV772" s="96"/>
      <c r="FW772" s="96"/>
      <c r="FX772" s="96"/>
      <c r="FY772" s="96"/>
      <c r="FZ772" s="96"/>
      <c r="GA772" s="96"/>
      <c r="GB772" s="96"/>
      <c r="GC772" s="96"/>
      <c r="GD772" s="96"/>
      <c r="GE772" s="96"/>
      <c r="GF772" s="96"/>
      <c r="GG772" s="96"/>
      <c r="GH772" s="96"/>
      <c r="GI772" s="96"/>
      <c r="GJ772" s="96"/>
      <c r="GK772" s="96"/>
      <c r="GL772" s="96"/>
      <c r="GM772" s="96"/>
      <c r="GN772" s="96"/>
      <c r="GO772" s="96"/>
    </row>
    <row r="773" spans="1:197" ht="14.25" customHeight="1">
      <c r="A773" s="339"/>
      <c r="B773" s="363"/>
      <c r="C773" s="415"/>
      <c r="D773" s="365"/>
      <c r="E773" s="346"/>
      <c r="F773" s="372"/>
      <c r="G773" s="367"/>
      <c r="H773" s="158"/>
      <c r="I773" s="162" t="s">
        <v>31</v>
      </c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350"/>
      <c r="X773" s="40"/>
      <c r="Y773" s="96"/>
      <c r="Z773" s="96"/>
      <c r="AA773" s="96"/>
      <c r="AB773" s="96"/>
      <c r="AC773" s="96"/>
      <c r="AD773" s="96"/>
      <c r="AE773" s="96"/>
      <c r="AF773" s="96"/>
      <c r="AG773" s="96"/>
      <c r="AH773" s="96"/>
      <c r="AI773" s="96"/>
      <c r="AJ773" s="96"/>
      <c r="AK773" s="96"/>
      <c r="AL773" s="96"/>
      <c r="AM773" s="96"/>
      <c r="AN773" s="96"/>
      <c r="AO773" s="96"/>
      <c r="AP773" s="96"/>
      <c r="AQ773" s="96"/>
      <c r="AR773" s="96"/>
      <c r="AS773" s="96"/>
      <c r="AT773" s="96"/>
      <c r="AU773" s="96"/>
      <c r="AV773" s="96"/>
      <c r="AW773" s="96"/>
      <c r="AX773" s="96"/>
      <c r="AY773" s="96"/>
      <c r="AZ773" s="96"/>
      <c r="BA773" s="96"/>
      <c r="BB773" s="96"/>
      <c r="BC773" s="96"/>
      <c r="BD773" s="96"/>
      <c r="BE773" s="96"/>
      <c r="BF773" s="96"/>
      <c r="BG773" s="96"/>
      <c r="BH773" s="96"/>
      <c r="BI773" s="96"/>
      <c r="BJ773" s="96"/>
      <c r="BK773" s="96"/>
      <c r="BL773" s="96"/>
      <c r="BM773" s="96"/>
      <c r="BN773" s="96"/>
      <c r="BO773" s="96"/>
      <c r="BP773" s="96"/>
      <c r="BQ773" s="96"/>
      <c r="BR773" s="96"/>
      <c r="BS773" s="96"/>
      <c r="BT773" s="96"/>
      <c r="BU773" s="96"/>
      <c r="BV773" s="96"/>
      <c r="BW773" s="96"/>
      <c r="BX773" s="96"/>
      <c r="BY773" s="96"/>
      <c r="BZ773" s="96"/>
      <c r="CA773" s="96"/>
      <c r="CB773" s="96"/>
      <c r="CC773" s="96"/>
      <c r="CD773" s="96"/>
      <c r="CE773" s="96"/>
      <c r="CF773" s="96"/>
      <c r="CG773" s="96"/>
      <c r="CH773" s="96"/>
      <c r="CI773" s="96"/>
      <c r="CJ773" s="96"/>
      <c r="CK773" s="96"/>
      <c r="CL773" s="96"/>
      <c r="CM773" s="96"/>
      <c r="CN773" s="96"/>
      <c r="CO773" s="96"/>
      <c r="CP773" s="96"/>
      <c r="CQ773" s="96"/>
      <c r="CR773" s="96"/>
      <c r="CS773" s="96"/>
      <c r="CT773" s="96"/>
      <c r="CU773" s="96"/>
      <c r="CV773" s="96"/>
      <c r="CW773" s="96"/>
      <c r="CX773" s="96"/>
      <c r="CY773" s="96"/>
      <c r="CZ773" s="96"/>
      <c r="DA773" s="96"/>
      <c r="DB773" s="96"/>
      <c r="DC773" s="96"/>
      <c r="DD773" s="96"/>
      <c r="DE773" s="96"/>
      <c r="DF773" s="96"/>
      <c r="DG773" s="96"/>
      <c r="DH773" s="96"/>
      <c r="DI773" s="96"/>
      <c r="DJ773" s="96"/>
      <c r="DK773" s="96"/>
      <c r="DL773" s="96"/>
      <c r="DM773" s="96"/>
      <c r="DN773" s="96"/>
      <c r="DO773" s="96"/>
      <c r="DP773" s="96"/>
      <c r="DQ773" s="96"/>
      <c r="DR773" s="96"/>
      <c r="DS773" s="96"/>
      <c r="DT773" s="96"/>
      <c r="DU773" s="96"/>
      <c r="DV773" s="96"/>
      <c r="DW773" s="96"/>
      <c r="DX773" s="96"/>
      <c r="DY773" s="96"/>
      <c r="DZ773" s="96"/>
      <c r="EA773" s="96"/>
      <c r="EB773" s="96"/>
      <c r="EC773" s="96"/>
      <c r="ED773" s="96"/>
      <c r="EE773" s="96"/>
      <c r="EF773" s="96"/>
      <c r="EG773" s="96"/>
      <c r="EH773" s="96"/>
      <c r="EI773" s="96"/>
      <c r="EJ773" s="96"/>
      <c r="EK773" s="96"/>
      <c r="EL773" s="96"/>
      <c r="EM773" s="96"/>
      <c r="EN773" s="96"/>
      <c r="EO773" s="96"/>
      <c r="EP773" s="96"/>
      <c r="EQ773" s="96"/>
      <c r="ER773" s="96"/>
      <c r="ES773" s="96"/>
      <c r="ET773" s="96"/>
      <c r="EU773" s="96"/>
      <c r="EV773" s="96"/>
      <c r="EW773" s="96"/>
      <c r="EX773" s="96"/>
      <c r="EY773" s="96"/>
      <c r="EZ773" s="96"/>
      <c r="FA773" s="96"/>
      <c r="FB773" s="96"/>
      <c r="FC773" s="96"/>
      <c r="FD773" s="96"/>
      <c r="FE773" s="96"/>
      <c r="FF773" s="96"/>
      <c r="FG773" s="96"/>
      <c r="FH773" s="96"/>
      <c r="FI773" s="96"/>
      <c r="FJ773" s="96"/>
      <c r="FK773" s="96"/>
      <c r="FL773" s="96"/>
      <c r="FM773" s="96"/>
      <c r="FN773" s="96"/>
      <c r="FO773" s="96"/>
      <c r="FP773" s="96"/>
      <c r="FQ773" s="96"/>
      <c r="FR773" s="96"/>
      <c r="FS773" s="96"/>
      <c r="FT773" s="96"/>
      <c r="FU773" s="96"/>
      <c r="FV773" s="96"/>
      <c r="FW773" s="96"/>
      <c r="FX773" s="96"/>
      <c r="FY773" s="96"/>
      <c r="FZ773" s="96"/>
      <c r="GA773" s="96"/>
      <c r="GB773" s="96"/>
      <c r="GC773" s="96"/>
      <c r="GD773" s="96"/>
      <c r="GE773" s="96"/>
      <c r="GF773" s="96"/>
      <c r="GG773" s="96"/>
      <c r="GH773" s="96"/>
      <c r="GI773" s="96"/>
      <c r="GJ773" s="96"/>
      <c r="GK773" s="96"/>
      <c r="GL773" s="96"/>
      <c r="GM773" s="96"/>
      <c r="GN773" s="96"/>
      <c r="GO773" s="96"/>
    </row>
    <row r="774" spans="1:197" ht="14.25" customHeight="1">
      <c r="A774" s="339"/>
      <c r="B774" s="363"/>
      <c r="C774" s="415"/>
      <c r="D774" s="365"/>
      <c r="E774" s="346"/>
      <c r="F774" s="372"/>
      <c r="G774" s="367"/>
      <c r="H774" s="158"/>
      <c r="I774" s="162" t="s">
        <v>30</v>
      </c>
      <c r="J774" s="156"/>
      <c r="K774" s="156"/>
      <c r="L774" s="156"/>
      <c r="M774" s="156"/>
      <c r="N774" s="163"/>
      <c r="O774" s="156"/>
      <c r="P774" s="156"/>
      <c r="Q774" s="156"/>
      <c r="R774" s="156"/>
      <c r="S774" s="156"/>
      <c r="T774" s="156"/>
      <c r="U774" s="156"/>
      <c r="V774" s="156"/>
      <c r="W774" s="350"/>
      <c r="X774" s="40"/>
      <c r="Y774" s="96"/>
      <c r="Z774" s="96"/>
      <c r="AA774" s="96"/>
      <c r="AB774" s="96"/>
      <c r="AC774" s="96"/>
      <c r="AD774" s="96"/>
      <c r="AE774" s="96"/>
      <c r="AF774" s="96"/>
      <c r="AG774" s="96"/>
      <c r="AH774" s="96"/>
      <c r="AI774" s="96"/>
      <c r="AJ774" s="96"/>
      <c r="AK774" s="96"/>
      <c r="AL774" s="96"/>
      <c r="AM774" s="96"/>
      <c r="AN774" s="96"/>
      <c r="AO774" s="96"/>
      <c r="AP774" s="96"/>
      <c r="AQ774" s="96"/>
      <c r="AR774" s="96"/>
      <c r="AS774" s="96"/>
      <c r="AT774" s="96"/>
      <c r="AU774" s="96"/>
      <c r="AV774" s="96"/>
      <c r="AW774" s="96"/>
      <c r="AX774" s="96"/>
      <c r="AY774" s="96"/>
      <c r="AZ774" s="96"/>
      <c r="BA774" s="96"/>
      <c r="BB774" s="96"/>
      <c r="BC774" s="96"/>
      <c r="BD774" s="96"/>
      <c r="BE774" s="96"/>
      <c r="BF774" s="96"/>
      <c r="BG774" s="96"/>
      <c r="BH774" s="96"/>
      <c r="BI774" s="96"/>
      <c r="BJ774" s="96"/>
      <c r="BK774" s="96"/>
      <c r="BL774" s="96"/>
      <c r="BM774" s="96"/>
      <c r="BN774" s="96"/>
      <c r="BO774" s="96"/>
      <c r="BP774" s="96"/>
      <c r="BQ774" s="96"/>
      <c r="BR774" s="96"/>
      <c r="BS774" s="96"/>
      <c r="BT774" s="96"/>
      <c r="BU774" s="96"/>
      <c r="BV774" s="96"/>
      <c r="BW774" s="96"/>
      <c r="BX774" s="96"/>
      <c r="BY774" s="96"/>
      <c r="BZ774" s="96"/>
      <c r="CA774" s="96"/>
      <c r="CB774" s="96"/>
      <c r="CC774" s="96"/>
      <c r="CD774" s="96"/>
      <c r="CE774" s="96"/>
      <c r="CF774" s="96"/>
      <c r="CG774" s="96"/>
      <c r="CH774" s="96"/>
      <c r="CI774" s="96"/>
      <c r="CJ774" s="96"/>
      <c r="CK774" s="96"/>
      <c r="CL774" s="96"/>
      <c r="CM774" s="96"/>
      <c r="CN774" s="96"/>
      <c r="CO774" s="96"/>
      <c r="CP774" s="96"/>
      <c r="CQ774" s="96"/>
      <c r="CR774" s="96"/>
      <c r="CS774" s="96"/>
      <c r="CT774" s="96"/>
      <c r="CU774" s="96"/>
      <c r="CV774" s="96"/>
      <c r="CW774" s="96"/>
      <c r="CX774" s="96"/>
      <c r="CY774" s="96"/>
      <c r="CZ774" s="96"/>
      <c r="DA774" s="96"/>
      <c r="DB774" s="96"/>
      <c r="DC774" s="96"/>
      <c r="DD774" s="96"/>
      <c r="DE774" s="96"/>
      <c r="DF774" s="96"/>
      <c r="DG774" s="96"/>
      <c r="DH774" s="96"/>
      <c r="DI774" s="96"/>
      <c r="DJ774" s="96"/>
      <c r="DK774" s="96"/>
      <c r="DL774" s="96"/>
      <c r="DM774" s="96"/>
      <c r="DN774" s="96"/>
      <c r="DO774" s="96"/>
      <c r="DP774" s="96"/>
      <c r="DQ774" s="96"/>
      <c r="DR774" s="96"/>
      <c r="DS774" s="96"/>
      <c r="DT774" s="96"/>
      <c r="DU774" s="96"/>
      <c r="DV774" s="96"/>
      <c r="DW774" s="96"/>
      <c r="DX774" s="96"/>
      <c r="DY774" s="96"/>
      <c r="DZ774" s="96"/>
      <c r="EA774" s="96"/>
      <c r="EB774" s="96"/>
      <c r="EC774" s="96"/>
      <c r="ED774" s="96"/>
      <c r="EE774" s="96"/>
      <c r="EF774" s="96"/>
      <c r="EG774" s="96"/>
      <c r="EH774" s="96"/>
      <c r="EI774" s="96"/>
      <c r="EJ774" s="96"/>
      <c r="EK774" s="96"/>
      <c r="EL774" s="96"/>
      <c r="EM774" s="96"/>
      <c r="EN774" s="96"/>
      <c r="EO774" s="96"/>
      <c r="EP774" s="96"/>
      <c r="EQ774" s="96"/>
      <c r="ER774" s="96"/>
      <c r="ES774" s="96"/>
      <c r="ET774" s="96"/>
      <c r="EU774" s="96"/>
      <c r="EV774" s="96"/>
      <c r="EW774" s="96"/>
      <c r="EX774" s="96"/>
      <c r="EY774" s="96"/>
      <c r="EZ774" s="96"/>
      <c r="FA774" s="96"/>
      <c r="FB774" s="96"/>
      <c r="FC774" s="96"/>
      <c r="FD774" s="96"/>
      <c r="FE774" s="96"/>
      <c r="FF774" s="96"/>
      <c r="FG774" s="96"/>
      <c r="FH774" s="96"/>
      <c r="FI774" s="96"/>
      <c r="FJ774" s="96"/>
      <c r="FK774" s="96"/>
      <c r="FL774" s="96"/>
      <c r="FM774" s="96"/>
      <c r="FN774" s="96"/>
      <c r="FO774" s="96"/>
      <c r="FP774" s="96"/>
      <c r="FQ774" s="96"/>
      <c r="FR774" s="96"/>
      <c r="FS774" s="96"/>
      <c r="FT774" s="96"/>
      <c r="FU774" s="96"/>
      <c r="FV774" s="96"/>
      <c r="FW774" s="96"/>
      <c r="FX774" s="96"/>
      <c r="FY774" s="96"/>
      <c r="FZ774" s="96"/>
      <c r="GA774" s="96"/>
      <c r="GB774" s="96"/>
      <c r="GC774" s="96"/>
      <c r="GD774" s="96"/>
      <c r="GE774" s="96"/>
      <c r="GF774" s="96"/>
      <c r="GG774" s="96"/>
      <c r="GH774" s="96"/>
      <c r="GI774" s="96"/>
      <c r="GJ774" s="96"/>
      <c r="GK774" s="96"/>
      <c r="GL774" s="96"/>
      <c r="GM774" s="96"/>
      <c r="GN774" s="96"/>
      <c r="GO774" s="96"/>
    </row>
    <row r="775" spans="1:197" ht="14.25" customHeight="1">
      <c r="A775" s="339"/>
      <c r="B775" s="363"/>
      <c r="C775" s="415"/>
      <c r="D775" s="365"/>
      <c r="E775" s="346"/>
      <c r="F775" s="372"/>
      <c r="G775" s="367"/>
      <c r="H775" s="153"/>
      <c r="I775" s="154" t="s">
        <v>32</v>
      </c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350"/>
      <c r="X775" s="40"/>
      <c r="Y775" s="96"/>
      <c r="Z775" s="96"/>
      <c r="AA775" s="96"/>
      <c r="AB775" s="96"/>
      <c r="AC775" s="96"/>
      <c r="AD775" s="96"/>
      <c r="AE775" s="96"/>
      <c r="AF775" s="96"/>
      <c r="AG775" s="96"/>
      <c r="AH775" s="96"/>
      <c r="AI775" s="96"/>
      <c r="AJ775" s="96"/>
      <c r="AK775" s="96"/>
      <c r="AL775" s="96"/>
      <c r="AM775" s="96"/>
      <c r="AN775" s="96"/>
      <c r="AO775" s="96"/>
      <c r="AP775" s="96"/>
      <c r="AQ775" s="96"/>
      <c r="AR775" s="96"/>
      <c r="AS775" s="96"/>
      <c r="AT775" s="96"/>
      <c r="AU775" s="96"/>
      <c r="AV775" s="96"/>
      <c r="AW775" s="96"/>
      <c r="AX775" s="96"/>
      <c r="AY775" s="96"/>
      <c r="AZ775" s="96"/>
      <c r="BA775" s="96"/>
      <c r="BB775" s="96"/>
      <c r="BC775" s="96"/>
      <c r="BD775" s="96"/>
      <c r="BE775" s="96"/>
      <c r="BF775" s="96"/>
      <c r="BG775" s="96"/>
      <c r="BH775" s="96"/>
      <c r="BI775" s="96"/>
      <c r="BJ775" s="96"/>
      <c r="BK775" s="96"/>
      <c r="BL775" s="96"/>
      <c r="BM775" s="96"/>
      <c r="BN775" s="96"/>
      <c r="BO775" s="96"/>
      <c r="BP775" s="96"/>
      <c r="BQ775" s="96"/>
      <c r="BR775" s="96"/>
      <c r="BS775" s="96"/>
      <c r="BT775" s="96"/>
      <c r="BU775" s="96"/>
      <c r="BV775" s="96"/>
      <c r="BW775" s="96"/>
      <c r="BX775" s="96"/>
      <c r="BY775" s="96"/>
      <c r="BZ775" s="96"/>
      <c r="CA775" s="96"/>
      <c r="CB775" s="96"/>
      <c r="CC775" s="96"/>
      <c r="CD775" s="96"/>
      <c r="CE775" s="96"/>
      <c r="CF775" s="96"/>
      <c r="CG775" s="96"/>
      <c r="CH775" s="96"/>
      <c r="CI775" s="96"/>
      <c r="CJ775" s="96"/>
      <c r="CK775" s="96"/>
      <c r="CL775" s="96"/>
      <c r="CM775" s="96"/>
      <c r="CN775" s="96"/>
      <c r="CO775" s="96"/>
      <c r="CP775" s="96"/>
      <c r="CQ775" s="96"/>
      <c r="CR775" s="96"/>
      <c r="CS775" s="96"/>
      <c r="CT775" s="96"/>
      <c r="CU775" s="96"/>
      <c r="CV775" s="96"/>
      <c r="CW775" s="96"/>
      <c r="CX775" s="96"/>
      <c r="CY775" s="96"/>
      <c r="CZ775" s="96"/>
      <c r="DA775" s="96"/>
      <c r="DB775" s="96"/>
      <c r="DC775" s="96"/>
      <c r="DD775" s="96"/>
      <c r="DE775" s="96"/>
      <c r="DF775" s="96"/>
      <c r="DG775" s="96"/>
      <c r="DH775" s="96"/>
      <c r="DI775" s="96"/>
      <c r="DJ775" s="96"/>
      <c r="DK775" s="96"/>
      <c r="DL775" s="96"/>
      <c r="DM775" s="96"/>
      <c r="DN775" s="96"/>
      <c r="DO775" s="96"/>
      <c r="DP775" s="96"/>
      <c r="DQ775" s="96"/>
      <c r="DR775" s="96"/>
      <c r="DS775" s="96"/>
      <c r="DT775" s="96"/>
      <c r="DU775" s="96"/>
      <c r="DV775" s="96"/>
      <c r="DW775" s="96"/>
      <c r="DX775" s="96"/>
      <c r="DY775" s="96"/>
      <c r="DZ775" s="96"/>
      <c r="EA775" s="96"/>
      <c r="EB775" s="96"/>
      <c r="EC775" s="96"/>
      <c r="ED775" s="96"/>
      <c r="EE775" s="96"/>
      <c r="EF775" s="96"/>
      <c r="EG775" s="96"/>
      <c r="EH775" s="96"/>
      <c r="EI775" s="96"/>
      <c r="EJ775" s="96"/>
      <c r="EK775" s="96"/>
      <c r="EL775" s="96"/>
      <c r="EM775" s="96"/>
      <c r="EN775" s="96"/>
      <c r="EO775" s="96"/>
      <c r="EP775" s="96"/>
      <c r="EQ775" s="96"/>
      <c r="ER775" s="96"/>
      <c r="ES775" s="96"/>
      <c r="ET775" s="96"/>
      <c r="EU775" s="96"/>
      <c r="EV775" s="96"/>
      <c r="EW775" s="96"/>
      <c r="EX775" s="96"/>
      <c r="EY775" s="96"/>
      <c r="EZ775" s="96"/>
      <c r="FA775" s="96"/>
      <c r="FB775" s="96"/>
      <c r="FC775" s="96"/>
      <c r="FD775" s="96"/>
      <c r="FE775" s="96"/>
      <c r="FF775" s="96"/>
      <c r="FG775" s="96"/>
      <c r="FH775" s="96"/>
      <c r="FI775" s="96"/>
      <c r="FJ775" s="96"/>
      <c r="FK775" s="96"/>
      <c r="FL775" s="96"/>
      <c r="FM775" s="96"/>
      <c r="FN775" s="96"/>
      <c r="FO775" s="96"/>
      <c r="FP775" s="96"/>
      <c r="FQ775" s="96"/>
      <c r="FR775" s="96"/>
      <c r="FS775" s="96"/>
      <c r="FT775" s="96"/>
      <c r="FU775" s="96"/>
      <c r="FV775" s="96"/>
      <c r="FW775" s="96"/>
      <c r="FX775" s="96"/>
      <c r="FY775" s="96"/>
      <c r="FZ775" s="96"/>
      <c r="GA775" s="96"/>
      <c r="GB775" s="96"/>
      <c r="GC775" s="96"/>
      <c r="GD775" s="96"/>
      <c r="GE775" s="96"/>
      <c r="GF775" s="96"/>
      <c r="GG775" s="96"/>
      <c r="GH775" s="96"/>
      <c r="GI775" s="96"/>
      <c r="GJ775" s="96"/>
      <c r="GK775" s="96"/>
      <c r="GL775" s="96"/>
      <c r="GM775" s="96"/>
      <c r="GN775" s="96"/>
      <c r="GO775" s="96"/>
    </row>
    <row r="776" spans="1:197" ht="14.25" customHeight="1">
      <c r="A776" s="339"/>
      <c r="B776" s="363"/>
      <c r="C776" s="415"/>
      <c r="D776" s="365"/>
      <c r="E776" s="346"/>
      <c r="F776" s="372"/>
      <c r="G776" s="367"/>
      <c r="H776" s="158"/>
      <c r="I776" s="159" t="s">
        <v>26</v>
      </c>
      <c r="J776" s="160">
        <f t="shared" ref="J776:O776" si="225">SUM(J772:J775)</f>
        <v>0</v>
      </c>
      <c r="K776" s="160">
        <f t="shared" si="225"/>
        <v>0</v>
      </c>
      <c r="L776" s="160">
        <f t="shared" si="225"/>
        <v>0</v>
      </c>
      <c r="M776" s="160">
        <f t="shared" si="225"/>
        <v>0</v>
      </c>
      <c r="N776" s="161">
        <f>SUM(N772:N775)</f>
        <v>89000</v>
      </c>
      <c r="O776" s="161">
        <f t="shared" si="225"/>
        <v>0</v>
      </c>
      <c r="P776" s="160">
        <f>SUM(P772:P775)</f>
        <v>0</v>
      </c>
      <c r="Q776" s="161"/>
      <c r="R776" s="161"/>
      <c r="S776" s="161"/>
      <c r="T776" s="161"/>
      <c r="U776" s="161"/>
      <c r="V776" s="161"/>
      <c r="W776" s="350"/>
      <c r="X776" s="40"/>
      <c r="Y776" s="96"/>
      <c r="Z776" s="96"/>
      <c r="AA776" s="96"/>
      <c r="AB776" s="96"/>
      <c r="AC776" s="96"/>
      <c r="AD776" s="96"/>
      <c r="AE776" s="96"/>
      <c r="AF776" s="96"/>
      <c r="AG776" s="96"/>
      <c r="AH776" s="96"/>
      <c r="AI776" s="96"/>
      <c r="AJ776" s="96"/>
      <c r="AK776" s="96"/>
      <c r="AL776" s="96"/>
      <c r="AM776" s="96"/>
      <c r="AN776" s="96"/>
      <c r="AO776" s="96"/>
      <c r="AP776" s="96"/>
      <c r="AQ776" s="96"/>
      <c r="AR776" s="96"/>
      <c r="AS776" s="96"/>
      <c r="AT776" s="96"/>
      <c r="AU776" s="96"/>
      <c r="AV776" s="96"/>
      <c r="AW776" s="96"/>
      <c r="AX776" s="96"/>
      <c r="AY776" s="96"/>
      <c r="AZ776" s="96"/>
      <c r="BA776" s="96"/>
      <c r="BB776" s="96"/>
      <c r="BC776" s="96"/>
      <c r="BD776" s="96"/>
      <c r="BE776" s="96"/>
      <c r="BF776" s="96"/>
      <c r="BG776" s="96"/>
      <c r="BH776" s="96"/>
      <c r="BI776" s="96"/>
      <c r="BJ776" s="96"/>
      <c r="BK776" s="96"/>
      <c r="BL776" s="96"/>
      <c r="BM776" s="96"/>
      <c r="BN776" s="96"/>
      <c r="BO776" s="96"/>
      <c r="BP776" s="96"/>
      <c r="BQ776" s="96"/>
      <c r="BR776" s="96"/>
      <c r="BS776" s="96"/>
      <c r="BT776" s="96"/>
      <c r="BU776" s="96"/>
      <c r="BV776" s="96"/>
      <c r="BW776" s="96"/>
      <c r="BX776" s="96"/>
      <c r="BY776" s="96"/>
      <c r="BZ776" s="96"/>
      <c r="CA776" s="96"/>
      <c r="CB776" s="96"/>
      <c r="CC776" s="96"/>
      <c r="CD776" s="96"/>
      <c r="CE776" s="96"/>
      <c r="CF776" s="96"/>
      <c r="CG776" s="96"/>
      <c r="CH776" s="96"/>
      <c r="CI776" s="96"/>
      <c r="CJ776" s="96"/>
      <c r="CK776" s="96"/>
      <c r="CL776" s="96"/>
      <c r="CM776" s="96"/>
      <c r="CN776" s="96"/>
      <c r="CO776" s="96"/>
      <c r="CP776" s="96"/>
      <c r="CQ776" s="96"/>
      <c r="CR776" s="96"/>
      <c r="CS776" s="96"/>
      <c r="CT776" s="96"/>
      <c r="CU776" s="96"/>
      <c r="CV776" s="96"/>
      <c r="CW776" s="96"/>
      <c r="CX776" s="96"/>
      <c r="CY776" s="96"/>
      <c r="CZ776" s="96"/>
      <c r="DA776" s="96"/>
      <c r="DB776" s="96"/>
      <c r="DC776" s="96"/>
      <c r="DD776" s="96"/>
      <c r="DE776" s="96"/>
      <c r="DF776" s="96"/>
      <c r="DG776" s="96"/>
      <c r="DH776" s="96"/>
      <c r="DI776" s="96"/>
      <c r="DJ776" s="96"/>
      <c r="DK776" s="96"/>
      <c r="DL776" s="96"/>
      <c r="DM776" s="96"/>
      <c r="DN776" s="96"/>
      <c r="DO776" s="96"/>
      <c r="DP776" s="96"/>
      <c r="DQ776" s="96"/>
      <c r="DR776" s="96"/>
      <c r="DS776" s="96"/>
      <c r="DT776" s="96"/>
      <c r="DU776" s="96"/>
      <c r="DV776" s="96"/>
      <c r="DW776" s="96"/>
      <c r="DX776" s="96"/>
      <c r="DY776" s="96"/>
      <c r="DZ776" s="96"/>
      <c r="EA776" s="96"/>
      <c r="EB776" s="96"/>
      <c r="EC776" s="96"/>
      <c r="ED776" s="96"/>
      <c r="EE776" s="96"/>
      <c r="EF776" s="96"/>
      <c r="EG776" s="96"/>
      <c r="EH776" s="96"/>
      <c r="EI776" s="96"/>
      <c r="EJ776" s="96"/>
      <c r="EK776" s="96"/>
      <c r="EL776" s="96"/>
      <c r="EM776" s="96"/>
      <c r="EN776" s="96"/>
      <c r="EO776" s="96"/>
      <c r="EP776" s="96"/>
      <c r="EQ776" s="96"/>
      <c r="ER776" s="96"/>
      <c r="ES776" s="96"/>
      <c r="ET776" s="96"/>
      <c r="EU776" s="96"/>
      <c r="EV776" s="96"/>
      <c r="EW776" s="96"/>
      <c r="EX776" s="96"/>
      <c r="EY776" s="96"/>
      <c r="EZ776" s="96"/>
      <c r="FA776" s="96"/>
      <c r="FB776" s="96"/>
      <c r="FC776" s="96"/>
      <c r="FD776" s="96"/>
      <c r="FE776" s="96"/>
      <c r="FF776" s="96"/>
      <c r="FG776" s="96"/>
      <c r="FH776" s="96"/>
      <c r="FI776" s="96"/>
      <c r="FJ776" s="96"/>
      <c r="FK776" s="96"/>
      <c r="FL776" s="96"/>
      <c r="FM776" s="96"/>
      <c r="FN776" s="96"/>
      <c r="FO776" s="96"/>
      <c r="FP776" s="96"/>
      <c r="FQ776" s="96"/>
      <c r="FR776" s="96"/>
      <c r="FS776" s="96"/>
      <c r="FT776" s="96"/>
      <c r="FU776" s="96"/>
      <c r="FV776" s="96"/>
      <c r="FW776" s="96"/>
      <c r="FX776" s="96"/>
      <c r="FY776" s="96"/>
      <c r="FZ776" s="96"/>
      <c r="GA776" s="96"/>
      <c r="GB776" s="96"/>
      <c r="GC776" s="96"/>
      <c r="GD776" s="96"/>
      <c r="GE776" s="96"/>
      <c r="GF776" s="96"/>
      <c r="GG776" s="96"/>
      <c r="GH776" s="96"/>
      <c r="GI776" s="96"/>
      <c r="GJ776" s="96"/>
      <c r="GK776" s="96"/>
      <c r="GL776" s="96"/>
      <c r="GM776" s="96"/>
      <c r="GN776" s="96"/>
      <c r="GO776" s="96"/>
    </row>
    <row r="777" spans="1:197" ht="14.25" hidden="1" customHeight="1">
      <c r="A777" s="339">
        <v>88</v>
      </c>
      <c r="B777" s="366" t="s">
        <v>74</v>
      </c>
      <c r="C777" s="459">
        <v>2014</v>
      </c>
      <c r="D777" s="429">
        <v>2026</v>
      </c>
      <c r="E777" s="443" t="s">
        <v>27</v>
      </c>
      <c r="F777" s="395">
        <v>0</v>
      </c>
      <c r="G777" s="399">
        <v>92605</v>
      </c>
      <c r="H777" s="113">
        <v>6050</v>
      </c>
      <c r="I777" s="114" t="s">
        <v>28</v>
      </c>
      <c r="J777" s="95">
        <v>0</v>
      </c>
      <c r="K777" s="95">
        <v>0</v>
      </c>
      <c r="L777" s="93"/>
      <c r="M777" s="93">
        <v>0</v>
      </c>
      <c r="N777" s="93"/>
      <c r="O777" s="93"/>
      <c r="P777" s="93"/>
      <c r="Q777" s="93"/>
      <c r="R777" s="93"/>
      <c r="S777" s="93"/>
      <c r="T777" s="93"/>
      <c r="U777" s="93"/>
      <c r="V777" s="93"/>
      <c r="W777" s="402">
        <f>SUM(L781:V781)</f>
        <v>0</v>
      </c>
      <c r="X777" s="140"/>
      <c r="Y777" s="96"/>
      <c r="Z777" s="96"/>
      <c r="AA777" s="96"/>
      <c r="AB777" s="96"/>
      <c r="AC777" s="96"/>
      <c r="AD777" s="96"/>
      <c r="AE777" s="96"/>
      <c r="AF777" s="96"/>
      <c r="AG777" s="96"/>
      <c r="AH777" s="96"/>
      <c r="AI777" s="96"/>
      <c r="AJ777" s="96"/>
      <c r="AK777" s="96"/>
      <c r="AL777" s="96"/>
      <c r="AM777" s="96"/>
      <c r="AN777" s="96"/>
      <c r="AO777" s="96"/>
      <c r="AP777" s="96"/>
      <c r="AQ777" s="96"/>
      <c r="AR777" s="96"/>
      <c r="AS777" s="96"/>
      <c r="AT777" s="96"/>
      <c r="AU777" s="96"/>
      <c r="AV777" s="96"/>
      <c r="AW777" s="96"/>
      <c r="AX777" s="96"/>
      <c r="AY777" s="96"/>
      <c r="AZ777" s="96"/>
      <c r="BA777" s="96"/>
      <c r="BB777" s="96"/>
      <c r="BC777" s="96"/>
      <c r="BD777" s="96"/>
      <c r="BE777" s="96"/>
      <c r="BF777" s="96"/>
      <c r="BG777" s="96"/>
      <c r="BH777" s="96"/>
      <c r="BI777" s="96"/>
      <c r="BJ777" s="96"/>
      <c r="BK777" s="96"/>
      <c r="BL777" s="96"/>
      <c r="BM777" s="96"/>
      <c r="BN777" s="96"/>
      <c r="BO777" s="96"/>
      <c r="BP777" s="96"/>
      <c r="BQ777" s="96"/>
      <c r="BR777" s="96"/>
      <c r="BS777" s="96"/>
      <c r="BT777" s="96"/>
      <c r="BU777" s="96"/>
      <c r="BV777" s="96"/>
      <c r="BW777" s="96"/>
      <c r="BX777" s="96"/>
      <c r="BY777" s="96"/>
      <c r="BZ777" s="96"/>
      <c r="CA777" s="96"/>
      <c r="CB777" s="96"/>
      <c r="CC777" s="96"/>
      <c r="CD777" s="96"/>
      <c r="CE777" s="96"/>
      <c r="CF777" s="96"/>
      <c r="CG777" s="96"/>
      <c r="CH777" s="96"/>
      <c r="CI777" s="96"/>
      <c r="CJ777" s="96"/>
      <c r="CK777" s="96"/>
      <c r="CL777" s="96"/>
      <c r="CM777" s="96"/>
      <c r="CN777" s="96"/>
      <c r="CO777" s="96"/>
      <c r="CP777" s="96"/>
      <c r="CQ777" s="96"/>
      <c r="CR777" s="96"/>
      <c r="CS777" s="96"/>
      <c r="CT777" s="96"/>
      <c r="CU777" s="96"/>
      <c r="CV777" s="96"/>
      <c r="CW777" s="96"/>
      <c r="CX777" s="96"/>
      <c r="CY777" s="96"/>
      <c r="CZ777" s="96"/>
      <c r="DA777" s="96"/>
      <c r="DB777" s="96"/>
      <c r="DC777" s="96"/>
      <c r="DD777" s="96"/>
      <c r="DE777" s="96"/>
      <c r="DF777" s="96"/>
      <c r="DG777" s="96"/>
      <c r="DH777" s="96"/>
      <c r="DI777" s="96"/>
      <c r="DJ777" s="96"/>
      <c r="DK777" s="96"/>
      <c r="DL777" s="96"/>
      <c r="DM777" s="96"/>
      <c r="DN777" s="96"/>
      <c r="DO777" s="96"/>
      <c r="DP777" s="96"/>
      <c r="DQ777" s="96"/>
      <c r="DR777" s="96"/>
      <c r="DS777" s="96"/>
      <c r="DT777" s="96"/>
      <c r="DU777" s="96"/>
      <c r="DV777" s="96"/>
      <c r="DW777" s="96"/>
      <c r="DX777" s="96"/>
      <c r="DY777" s="96"/>
      <c r="DZ777" s="96"/>
      <c r="EA777" s="96"/>
      <c r="EB777" s="96"/>
      <c r="EC777" s="96"/>
      <c r="ED777" s="96"/>
      <c r="EE777" s="96"/>
      <c r="EF777" s="96"/>
      <c r="EG777" s="96"/>
      <c r="EH777" s="96"/>
      <c r="EI777" s="96"/>
      <c r="EJ777" s="96"/>
      <c r="EK777" s="96"/>
      <c r="EL777" s="96"/>
      <c r="EM777" s="96"/>
      <c r="EN777" s="96"/>
      <c r="EO777" s="96"/>
      <c r="EP777" s="96"/>
      <c r="EQ777" s="96"/>
      <c r="ER777" s="96"/>
      <c r="ES777" s="96"/>
      <c r="ET777" s="96"/>
      <c r="EU777" s="96"/>
      <c r="EV777" s="96"/>
      <c r="EW777" s="96"/>
      <c r="EX777" s="96"/>
      <c r="EY777" s="96"/>
      <c r="EZ777" s="96"/>
      <c r="FA777" s="96"/>
      <c r="FB777" s="96"/>
      <c r="FC777" s="96"/>
      <c r="FD777" s="96"/>
      <c r="FE777" s="96"/>
      <c r="FF777" s="96"/>
      <c r="FG777" s="96"/>
      <c r="FH777" s="96"/>
      <c r="FI777" s="96"/>
      <c r="FJ777" s="96"/>
      <c r="FK777" s="96"/>
      <c r="FL777" s="96"/>
      <c r="FM777" s="96"/>
      <c r="FN777" s="96"/>
      <c r="FO777" s="96"/>
      <c r="FP777" s="96"/>
      <c r="FQ777" s="96"/>
      <c r="FR777" s="96"/>
      <c r="FS777" s="96"/>
      <c r="FT777" s="96"/>
      <c r="FU777" s="96"/>
      <c r="FV777" s="96"/>
      <c r="FW777" s="96"/>
      <c r="FX777" s="96"/>
      <c r="FY777" s="96"/>
      <c r="FZ777" s="96"/>
      <c r="GA777" s="96"/>
      <c r="GB777" s="96"/>
      <c r="GC777" s="96"/>
      <c r="GD777" s="96"/>
      <c r="GE777" s="96"/>
      <c r="GF777" s="96"/>
      <c r="GG777" s="96"/>
      <c r="GH777" s="96"/>
      <c r="GI777" s="96"/>
      <c r="GJ777" s="96"/>
      <c r="GK777" s="96"/>
      <c r="GL777" s="96"/>
      <c r="GM777" s="96"/>
      <c r="GN777" s="96"/>
      <c r="GO777" s="96"/>
    </row>
    <row r="778" spans="1:197" ht="14.25" hidden="1" customHeight="1">
      <c r="A778" s="339"/>
      <c r="B778" s="366"/>
      <c r="C778" s="459"/>
      <c r="D778" s="429"/>
      <c r="E778" s="443"/>
      <c r="F778" s="395"/>
      <c r="G778" s="399"/>
      <c r="H778" s="113"/>
      <c r="I778" s="114" t="s">
        <v>31</v>
      </c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402"/>
      <c r="X778" s="40"/>
      <c r="Y778" s="96"/>
      <c r="Z778" s="96"/>
      <c r="AA778" s="96"/>
      <c r="AB778" s="96"/>
      <c r="AC778" s="96"/>
      <c r="AD778" s="96"/>
      <c r="AE778" s="96"/>
      <c r="AF778" s="96"/>
      <c r="AG778" s="96"/>
      <c r="AH778" s="96"/>
      <c r="AI778" s="96"/>
      <c r="AJ778" s="96"/>
      <c r="AK778" s="96"/>
      <c r="AL778" s="96"/>
      <c r="AM778" s="96"/>
      <c r="AN778" s="96"/>
      <c r="AO778" s="96"/>
      <c r="AP778" s="96"/>
      <c r="AQ778" s="96"/>
      <c r="AR778" s="96"/>
      <c r="AS778" s="96"/>
      <c r="AT778" s="96"/>
      <c r="AU778" s="96"/>
      <c r="AV778" s="96"/>
      <c r="AW778" s="96"/>
      <c r="AX778" s="96"/>
      <c r="AY778" s="96"/>
      <c r="AZ778" s="96"/>
      <c r="BA778" s="96"/>
      <c r="BB778" s="96"/>
      <c r="BC778" s="96"/>
      <c r="BD778" s="96"/>
      <c r="BE778" s="96"/>
      <c r="BF778" s="96"/>
      <c r="BG778" s="96"/>
      <c r="BH778" s="96"/>
      <c r="BI778" s="96"/>
      <c r="BJ778" s="96"/>
      <c r="BK778" s="96"/>
      <c r="BL778" s="96"/>
      <c r="BM778" s="96"/>
      <c r="BN778" s="96"/>
      <c r="BO778" s="96"/>
      <c r="BP778" s="96"/>
      <c r="BQ778" s="96"/>
      <c r="BR778" s="96"/>
      <c r="BS778" s="96"/>
      <c r="BT778" s="96"/>
      <c r="BU778" s="96"/>
      <c r="BV778" s="96"/>
      <c r="BW778" s="96"/>
      <c r="BX778" s="96"/>
      <c r="BY778" s="96"/>
      <c r="BZ778" s="96"/>
      <c r="CA778" s="96"/>
      <c r="CB778" s="96"/>
      <c r="CC778" s="96"/>
      <c r="CD778" s="96"/>
      <c r="CE778" s="96"/>
      <c r="CF778" s="96"/>
      <c r="CG778" s="96"/>
      <c r="CH778" s="96"/>
      <c r="CI778" s="96"/>
      <c r="CJ778" s="96"/>
      <c r="CK778" s="96"/>
      <c r="CL778" s="96"/>
      <c r="CM778" s="96"/>
      <c r="CN778" s="96"/>
      <c r="CO778" s="96"/>
      <c r="CP778" s="96"/>
      <c r="CQ778" s="96"/>
      <c r="CR778" s="96"/>
      <c r="CS778" s="96"/>
      <c r="CT778" s="96"/>
      <c r="CU778" s="96"/>
      <c r="CV778" s="96"/>
      <c r="CW778" s="96"/>
      <c r="CX778" s="96"/>
      <c r="CY778" s="96"/>
      <c r="CZ778" s="96"/>
      <c r="DA778" s="96"/>
      <c r="DB778" s="96"/>
      <c r="DC778" s="96"/>
      <c r="DD778" s="96"/>
      <c r="DE778" s="96"/>
      <c r="DF778" s="96"/>
      <c r="DG778" s="96"/>
      <c r="DH778" s="96"/>
      <c r="DI778" s="96"/>
      <c r="DJ778" s="96"/>
      <c r="DK778" s="96"/>
      <c r="DL778" s="96"/>
      <c r="DM778" s="96"/>
      <c r="DN778" s="96"/>
      <c r="DO778" s="96"/>
      <c r="DP778" s="96"/>
      <c r="DQ778" s="96"/>
      <c r="DR778" s="96"/>
      <c r="DS778" s="96"/>
      <c r="DT778" s="96"/>
      <c r="DU778" s="96"/>
      <c r="DV778" s="96"/>
      <c r="DW778" s="96"/>
      <c r="DX778" s="96"/>
      <c r="DY778" s="96"/>
      <c r="DZ778" s="96"/>
      <c r="EA778" s="96"/>
      <c r="EB778" s="96"/>
      <c r="EC778" s="96"/>
      <c r="ED778" s="96"/>
      <c r="EE778" s="96"/>
      <c r="EF778" s="96"/>
      <c r="EG778" s="96"/>
      <c r="EH778" s="96"/>
      <c r="EI778" s="96"/>
      <c r="EJ778" s="96"/>
      <c r="EK778" s="96"/>
      <c r="EL778" s="96"/>
      <c r="EM778" s="96"/>
      <c r="EN778" s="96"/>
      <c r="EO778" s="96"/>
      <c r="EP778" s="96"/>
      <c r="EQ778" s="96"/>
      <c r="ER778" s="96"/>
      <c r="ES778" s="96"/>
      <c r="ET778" s="96"/>
      <c r="EU778" s="96"/>
      <c r="EV778" s="96"/>
      <c r="EW778" s="96"/>
      <c r="EX778" s="96"/>
      <c r="EY778" s="96"/>
      <c r="EZ778" s="96"/>
      <c r="FA778" s="96"/>
      <c r="FB778" s="96"/>
      <c r="FC778" s="96"/>
      <c r="FD778" s="96"/>
      <c r="FE778" s="96"/>
      <c r="FF778" s="96"/>
      <c r="FG778" s="96"/>
      <c r="FH778" s="96"/>
      <c r="FI778" s="96"/>
      <c r="FJ778" s="96"/>
      <c r="FK778" s="96"/>
      <c r="FL778" s="96"/>
      <c r="FM778" s="96"/>
      <c r="FN778" s="96"/>
      <c r="FO778" s="96"/>
      <c r="FP778" s="96"/>
      <c r="FQ778" s="96"/>
      <c r="FR778" s="96"/>
      <c r="FS778" s="96"/>
      <c r="FT778" s="96"/>
      <c r="FU778" s="96"/>
      <c r="FV778" s="96"/>
      <c r="FW778" s="96"/>
      <c r="FX778" s="96"/>
      <c r="FY778" s="96"/>
      <c r="FZ778" s="96"/>
      <c r="GA778" s="96"/>
      <c r="GB778" s="96"/>
      <c r="GC778" s="96"/>
      <c r="GD778" s="96"/>
      <c r="GE778" s="96"/>
      <c r="GF778" s="96"/>
      <c r="GG778" s="96"/>
      <c r="GH778" s="96"/>
      <c r="GI778" s="96"/>
      <c r="GJ778" s="96"/>
      <c r="GK778" s="96"/>
      <c r="GL778" s="96"/>
      <c r="GM778" s="96"/>
      <c r="GN778" s="96"/>
      <c r="GO778" s="96"/>
    </row>
    <row r="779" spans="1:197" ht="14.25" hidden="1" customHeight="1">
      <c r="A779" s="339"/>
      <c r="B779" s="366"/>
      <c r="C779" s="459"/>
      <c r="D779" s="429"/>
      <c r="E779" s="443"/>
      <c r="F779" s="395"/>
      <c r="G779" s="399"/>
      <c r="H779" s="113"/>
      <c r="I779" s="114" t="s">
        <v>30</v>
      </c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402"/>
      <c r="X779" s="40"/>
      <c r="Y779" s="96"/>
      <c r="Z779" s="96"/>
      <c r="AA779" s="96"/>
      <c r="AB779" s="96"/>
      <c r="AC779" s="96"/>
      <c r="AD779" s="96"/>
      <c r="AE779" s="96"/>
      <c r="AF779" s="96"/>
      <c r="AG779" s="96"/>
      <c r="AH779" s="96"/>
      <c r="AI779" s="96"/>
      <c r="AJ779" s="96"/>
      <c r="AK779" s="96"/>
      <c r="AL779" s="96"/>
      <c r="AM779" s="96"/>
      <c r="AN779" s="96"/>
      <c r="AO779" s="96"/>
      <c r="AP779" s="96"/>
      <c r="AQ779" s="96"/>
      <c r="AR779" s="96"/>
      <c r="AS779" s="96"/>
      <c r="AT779" s="96"/>
      <c r="AU779" s="96"/>
      <c r="AV779" s="96"/>
      <c r="AW779" s="96"/>
      <c r="AX779" s="96"/>
      <c r="AY779" s="96"/>
      <c r="AZ779" s="96"/>
      <c r="BA779" s="96"/>
      <c r="BB779" s="96"/>
      <c r="BC779" s="96"/>
      <c r="BD779" s="96"/>
      <c r="BE779" s="96"/>
      <c r="BF779" s="96"/>
      <c r="BG779" s="96"/>
      <c r="BH779" s="96"/>
      <c r="BI779" s="96"/>
      <c r="BJ779" s="96"/>
      <c r="BK779" s="96"/>
      <c r="BL779" s="96"/>
      <c r="BM779" s="96"/>
      <c r="BN779" s="96"/>
      <c r="BO779" s="96"/>
      <c r="BP779" s="96"/>
      <c r="BQ779" s="96"/>
      <c r="BR779" s="96"/>
      <c r="BS779" s="96"/>
      <c r="BT779" s="96"/>
      <c r="BU779" s="96"/>
      <c r="BV779" s="96"/>
      <c r="BW779" s="96"/>
      <c r="BX779" s="96"/>
      <c r="BY779" s="96"/>
      <c r="BZ779" s="96"/>
      <c r="CA779" s="96"/>
      <c r="CB779" s="96"/>
      <c r="CC779" s="96"/>
      <c r="CD779" s="96"/>
      <c r="CE779" s="96"/>
      <c r="CF779" s="96"/>
      <c r="CG779" s="96"/>
      <c r="CH779" s="96"/>
      <c r="CI779" s="96"/>
      <c r="CJ779" s="96"/>
      <c r="CK779" s="96"/>
      <c r="CL779" s="96"/>
      <c r="CM779" s="96"/>
      <c r="CN779" s="96"/>
      <c r="CO779" s="96"/>
      <c r="CP779" s="96"/>
      <c r="CQ779" s="96"/>
      <c r="CR779" s="96"/>
      <c r="CS779" s="96"/>
      <c r="CT779" s="96"/>
      <c r="CU779" s="96"/>
      <c r="CV779" s="96"/>
      <c r="CW779" s="96"/>
      <c r="CX779" s="96"/>
      <c r="CY779" s="96"/>
      <c r="CZ779" s="96"/>
      <c r="DA779" s="96"/>
      <c r="DB779" s="96"/>
      <c r="DC779" s="96"/>
      <c r="DD779" s="96"/>
      <c r="DE779" s="96"/>
      <c r="DF779" s="96"/>
      <c r="DG779" s="96"/>
      <c r="DH779" s="96"/>
      <c r="DI779" s="96"/>
      <c r="DJ779" s="96"/>
      <c r="DK779" s="96"/>
      <c r="DL779" s="96"/>
      <c r="DM779" s="96"/>
      <c r="DN779" s="96"/>
      <c r="DO779" s="96"/>
      <c r="DP779" s="96"/>
      <c r="DQ779" s="96"/>
      <c r="DR779" s="96"/>
      <c r="DS779" s="96"/>
      <c r="DT779" s="96"/>
      <c r="DU779" s="96"/>
      <c r="DV779" s="96"/>
      <c r="DW779" s="96"/>
      <c r="DX779" s="96"/>
      <c r="DY779" s="96"/>
      <c r="DZ779" s="96"/>
      <c r="EA779" s="96"/>
      <c r="EB779" s="96"/>
      <c r="EC779" s="96"/>
      <c r="ED779" s="96"/>
      <c r="EE779" s="96"/>
      <c r="EF779" s="96"/>
      <c r="EG779" s="96"/>
      <c r="EH779" s="96"/>
      <c r="EI779" s="96"/>
      <c r="EJ779" s="96"/>
      <c r="EK779" s="96"/>
      <c r="EL779" s="96"/>
      <c r="EM779" s="96"/>
      <c r="EN779" s="96"/>
      <c r="EO779" s="96"/>
      <c r="EP779" s="96"/>
      <c r="EQ779" s="96"/>
      <c r="ER779" s="96"/>
      <c r="ES779" s="96"/>
      <c r="ET779" s="96"/>
      <c r="EU779" s="96"/>
      <c r="EV779" s="96"/>
      <c r="EW779" s="96"/>
      <c r="EX779" s="96"/>
      <c r="EY779" s="96"/>
      <c r="EZ779" s="96"/>
      <c r="FA779" s="96"/>
      <c r="FB779" s="96"/>
      <c r="FC779" s="96"/>
      <c r="FD779" s="96"/>
      <c r="FE779" s="96"/>
      <c r="FF779" s="96"/>
      <c r="FG779" s="96"/>
      <c r="FH779" s="96"/>
      <c r="FI779" s="96"/>
      <c r="FJ779" s="96"/>
      <c r="FK779" s="96"/>
      <c r="FL779" s="96"/>
      <c r="FM779" s="96"/>
      <c r="FN779" s="96"/>
      <c r="FO779" s="96"/>
      <c r="FP779" s="96"/>
      <c r="FQ779" s="96"/>
      <c r="FR779" s="96"/>
      <c r="FS779" s="96"/>
      <c r="FT779" s="96"/>
      <c r="FU779" s="96"/>
      <c r="FV779" s="96"/>
      <c r="FW779" s="96"/>
      <c r="FX779" s="96"/>
      <c r="FY779" s="96"/>
      <c r="FZ779" s="96"/>
      <c r="GA779" s="96"/>
      <c r="GB779" s="96"/>
      <c r="GC779" s="96"/>
      <c r="GD779" s="96"/>
      <c r="GE779" s="96"/>
      <c r="GF779" s="96"/>
      <c r="GG779" s="96"/>
      <c r="GH779" s="96"/>
      <c r="GI779" s="96"/>
      <c r="GJ779" s="96"/>
      <c r="GK779" s="96"/>
      <c r="GL779" s="96"/>
      <c r="GM779" s="96"/>
      <c r="GN779" s="96"/>
      <c r="GO779" s="96"/>
    </row>
    <row r="780" spans="1:197" ht="14.25" hidden="1" customHeight="1">
      <c r="A780" s="339"/>
      <c r="B780" s="366"/>
      <c r="C780" s="459"/>
      <c r="D780" s="429"/>
      <c r="E780" s="443"/>
      <c r="F780" s="395"/>
      <c r="G780" s="399"/>
      <c r="H780" s="113"/>
      <c r="I780" s="114" t="s">
        <v>55</v>
      </c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402"/>
      <c r="X780" s="40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  <c r="AK780" s="96"/>
      <c r="AL780" s="96"/>
      <c r="AM780" s="96"/>
      <c r="AN780" s="96"/>
      <c r="AO780" s="96"/>
      <c r="AP780" s="96"/>
      <c r="AQ780" s="96"/>
      <c r="AR780" s="96"/>
      <c r="AS780" s="96"/>
      <c r="AT780" s="96"/>
      <c r="AU780" s="96"/>
      <c r="AV780" s="96"/>
      <c r="AW780" s="96"/>
      <c r="AX780" s="96"/>
      <c r="AY780" s="96"/>
      <c r="AZ780" s="96"/>
      <c r="BA780" s="96"/>
      <c r="BB780" s="96"/>
      <c r="BC780" s="96"/>
      <c r="BD780" s="96"/>
      <c r="BE780" s="96"/>
      <c r="BF780" s="96"/>
      <c r="BG780" s="96"/>
      <c r="BH780" s="96"/>
      <c r="BI780" s="96"/>
      <c r="BJ780" s="96"/>
      <c r="BK780" s="96"/>
      <c r="BL780" s="96"/>
      <c r="BM780" s="96"/>
      <c r="BN780" s="96"/>
      <c r="BO780" s="96"/>
      <c r="BP780" s="96"/>
      <c r="BQ780" s="96"/>
      <c r="BR780" s="96"/>
      <c r="BS780" s="96"/>
      <c r="BT780" s="96"/>
      <c r="BU780" s="96"/>
      <c r="BV780" s="96"/>
      <c r="BW780" s="96"/>
      <c r="BX780" s="96"/>
      <c r="BY780" s="96"/>
      <c r="BZ780" s="96"/>
      <c r="CA780" s="96"/>
      <c r="CB780" s="96"/>
      <c r="CC780" s="96"/>
      <c r="CD780" s="96"/>
      <c r="CE780" s="96"/>
      <c r="CF780" s="96"/>
      <c r="CG780" s="96"/>
      <c r="CH780" s="96"/>
      <c r="CI780" s="96"/>
      <c r="CJ780" s="96"/>
      <c r="CK780" s="96"/>
      <c r="CL780" s="96"/>
      <c r="CM780" s="96"/>
      <c r="CN780" s="96"/>
      <c r="CO780" s="96"/>
      <c r="CP780" s="96"/>
      <c r="CQ780" s="96"/>
      <c r="CR780" s="96"/>
      <c r="CS780" s="96"/>
      <c r="CT780" s="96"/>
      <c r="CU780" s="96"/>
      <c r="CV780" s="96"/>
      <c r="CW780" s="96"/>
      <c r="CX780" s="96"/>
      <c r="CY780" s="96"/>
      <c r="CZ780" s="96"/>
      <c r="DA780" s="96"/>
      <c r="DB780" s="96"/>
      <c r="DC780" s="96"/>
      <c r="DD780" s="96"/>
      <c r="DE780" s="96"/>
      <c r="DF780" s="96"/>
      <c r="DG780" s="96"/>
      <c r="DH780" s="96"/>
      <c r="DI780" s="96"/>
      <c r="DJ780" s="96"/>
      <c r="DK780" s="96"/>
      <c r="DL780" s="96"/>
      <c r="DM780" s="96"/>
      <c r="DN780" s="96"/>
      <c r="DO780" s="96"/>
      <c r="DP780" s="96"/>
      <c r="DQ780" s="96"/>
      <c r="DR780" s="96"/>
      <c r="DS780" s="96"/>
      <c r="DT780" s="96"/>
      <c r="DU780" s="96"/>
      <c r="DV780" s="96"/>
      <c r="DW780" s="96"/>
      <c r="DX780" s="96"/>
      <c r="DY780" s="96"/>
      <c r="DZ780" s="96"/>
      <c r="EA780" s="96"/>
      <c r="EB780" s="96"/>
      <c r="EC780" s="96"/>
      <c r="ED780" s="96"/>
      <c r="EE780" s="96"/>
      <c r="EF780" s="96"/>
      <c r="EG780" s="96"/>
      <c r="EH780" s="96"/>
      <c r="EI780" s="96"/>
      <c r="EJ780" s="96"/>
      <c r="EK780" s="96"/>
      <c r="EL780" s="96"/>
      <c r="EM780" s="96"/>
      <c r="EN780" s="96"/>
      <c r="EO780" s="96"/>
      <c r="EP780" s="96"/>
      <c r="EQ780" s="96"/>
      <c r="ER780" s="96"/>
      <c r="ES780" s="96"/>
      <c r="ET780" s="96"/>
      <c r="EU780" s="96"/>
      <c r="EV780" s="96"/>
      <c r="EW780" s="96"/>
      <c r="EX780" s="96"/>
      <c r="EY780" s="96"/>
      <c r="EZ780" s="96"/>
      <c r="FA780" s="96"/>
      <c r="FB780" s="96"/>
      <c r="FC780" s="96"/>
      <c r="FD780" s="96"/>
      <c r="FE780" s="96"/>
      <c r="FF780" s="96"/>
      <c r="FG780" s="96"/>
      <c r="FH780" s="96"/>
      <c r="FI780" s="96"/>
      <c r="FJ780" s="96"/>
      <c r="FK780" s="96"/>
      <c r="FL780" s="96"/>
      <c r="FM780" s="96"/>
      <c r="FN780" s="96"/>
      <c r="FO780" s="96"/>
      <c r="FP780" s="96"/>
      <c r="FQ780" s="96"/>
      <c r="FR780" s="96"/>
      <c r="FS780" s="96"/>
      <c r="FT780" s="96"/>
      <c r="FU780" s="96"/>
      <c r="FV780" s="96"/>
      <c r="FW780" s="96"/>
      <c r="FX780" s="96"/>
      <c r="FY780" s="96"/>
      <c r="FZ780" s="96"/>
      <c r="GA780" s="96"/>
      <c r="GB780" s="96"/>
      <c r="GC780" s="96"/>
      <c r="GD780" s="96"/>
      <c r="GE780" s="96"/>
      <c r="GF780" s="96"/>
      <c r="GG780" s="96"/>
      <c r="GH780" s="96"/>
      <c r="GI780" s="96"/>
      <c r="GJ780" s="96"/>
      <c r="GK780" s="96"/>
      <c r="GL780" s="96"/>
      <c r="GM780" s="96"/>
      <c r="GN780" s="96"/>
      <c r="GO780" s="96"/>
    </row>
    <row r="781" spans="1:197" ht="14.25" hidden="1" customHeight="1">
      <c r="A781" s="339"/>
      <c r="B781" s="366"/>
      <c r="C781" s="459"/>
      <c r="D781" s="429"/>
      <c r="E781" s="443"/>
      <c r="F781" s="395"/>
      <c r="G781" s="399"/>
      <c r="H781" s="150"/>
      <c r="I781" s="144" t="s">
        <v>26</v>
      </c>
      <c r="J781" s="103">
        <f t="shared" ref="J781:N781" si="226">SUM(J777:J780)</f>
        <v>0</v>
      </c>
      <c r="K781" s="103">
        <f t="shared" si="226"/>
        <v>0</v>
      </c>
      <c r="L781" s="103">
        <f t="shared" si="226"/>
        <v>0</v>
      </c>
      <c r="M781" s="103">
        <f t="shared" si="226"/>
        <v>0</v>
      </c>
      <c r="N781" s="103">
        <f t="shared" si="226"/>
        <v>0</v>
      </c>
      <c r="O781" s="103">
        <f>SUM(O777:O780)</f>
        <v>0</v>
      </c>
      <c r="P781" s="103">
        <f t="shared" ref="P781:V781" si="227">SUM(P777:P780)</f>
        <v>0</v>
      </c>
      <c r="Q781" s="103">
        <f t="shared" si="227"/>
        <v>0</v>
      </c>
      <c r="R781" s="103">
        <f t="shared" si="227"/>
        <v>0</v>
      </c>
      <c r="S781" s="103">
        <f t="shared" si="227"/>
        <v>0</v>
      </c>
      <c r="T781" s="103">
        <f t="shared" si="227"/>
        <v>0</v>
      </c>
      <c r="U781" s="103">
        <f t="shared" si="227"/>
        <v>0</v>
      </c>
      <c r="V781" s="103">
        <f t="shared" si="227"/>
        <v>0</v>
      </c>
      <c r="W781" s="402"/>
      <c r="X781" s="40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  <c r="AK781" s="96"/>
      <c r="AL781" s="96"/>
      <c r="AM781" s="96"/>
      <c r="AN781" s="96"/>
      <c r="AO781" s="96"/>
      <c r="AP781" s="96"/>
      <c r="AQ781" s="96"/>
      <c r="AR781" s="96"/>
      <c r="AS781" s="96"/>
      <c r="AT781" s="96"/>
      <c r="AU781" s="96"/>
      <c r="AV781" s="96"/>
      <c r="AW781" s="96"/>
      <c r="AX781" s="96"/>
      <c r="AY781" s="96"/>
      <c r="AZ781" s="96"/>
      <c r="BA781" s="96"/>
      <c r="BB781" s="96"/>
      <c r="BC781" s="96"/>
      <c r="BD781" s="96"/>
      <c r="BE781" s="96"/>
      <c r="BF781" s="96"/>
      <c r="BG781" s="96"/>
      <c r="BH781" s="96"/>
      <c r="BI781" s="96"/>
      <c r="BJ781" s="96"/>
      <c r="BK781" s="96"/>
      <c r="BL781" s="96"/>
      <c r="BM781" s="96"/>
      <c r="BN781" s="96"/>
      <c r="BO781" s="96"/>
      <c r="BP781" s="96"/>
      <c r="BQ781" s="96"/>
      <c r="BR781" s="96"/>
      <c r="BS781" s="96"/>
      <c r="BT781" s="96"/>
      <c r="BU781" s="96"/>
      <c r="BV781" s="96"/>
      <c r="BW781" s="96"/>
      <c r="BX781" s="96"/>
      <c r="BY781" s="96"/>
      <c r="BZ781" s="96"/>
      <c r="CA781" s="96"/>
      <c r="CB781" s="96"/>
      <c r="CC781" s="96"/>
      <c r="CD781" s="96"/>
      <c r="CE781" s="96"/>
      <c r="CF781" s="96"/>
      <c r="CG781" s="96"/>
      <c r="CH781" s="96"/>
      <c r="CI781" s="96"/>
      <c r="CJ781" s="96"/>
      <c r="CK781" s="96"/>
      <c r="CL781" s="96"/>
      <c r="CM781" s="96"/>
      <c r="CN781" s="96"/>
      <c r="CO781" s="96"/>
      <c r="CP781" s="96"/>
      <c r="CQ781" s="96"/>
      <c r="CR781" s="96"/>
      <c r="CS781" s="96"/>
      <c r="CT781" s="96"/>
      <c r="CU781" s="96"/>
      <c r="CV781" s="96"/>
      <c r="CW781" s="96"/>
      <c r="CX781" s="96"/>
      <c r="CY781" s="96"/>
      <c r="CZ781" s="96"/>
      <c r="DA781" s="96"/>
      <c r="DB781" s="96"/>
      <c r="DC781" s="96"/>
      <c r="DD781" s="96"/>
      <c r="DE781" s="96"/>
      <c r="DF781" s="96"/>
      <c r="DG781" s="96"/>
      <c r="DH781" s="96"/>
      <c r="DI781" s="96"/>
      <c r="DJ781" s="96"/>
      <c r="DK781" s="96"/>
      <c r="DL781" s="96"/>
      <c r="DM781" s="96"/>
      <c r="DN781" s="96"/>
      <c r="DO781" s="96"/>
      <c r="DP781" s="96"/>
      <c r="DQ781" s="96"/>
      <c r="DR781" s="96"/>
      <c r="DS781" s="96"/>
      <c r="DT781" s="96"/>
      <c r="DU781" s="96"/>
      <c r="DV781" s="96"/>
      <c r="DW781" s="96"/>
      <c r="DX781" s="96"/>
      <c r="DY781" s="96"/>
      <c r="DZ781" s="96"/>
      <c r="EA781" s="96"/>
      <c r="EB781" s="96"/>
      <c r="EC781" s="96"/>
      <c r="ED781" s="96"/>
      <c r="EE781" s="96"/>
      <c r="EF781" s="96"/>
      <c r="EG781" s="96"/>
      <c r="EH781" s="96"/>
      <c r="EI781" s="96"/>
      <c r="EJ781" s="96"/>
      <c r="EK781" s="96"/>
      <c r="EL781" s="96"/>
      <c r="EM781" s="96"/>
      <c r="EN781" s="96"/>
      <c r="EO781" s="96"/>
      <c r="EP781" s="96"/>
      <c r="EQ781" s="96"/>
      <c r="ER781" s="96"/>
      <c r="ES781" s="96"/>
      <c r="ET781" s="96"/>
      <c r="EU781" s="96"/>
      <c r="EV781" s="96"/>
      <c r="EW781" s="96"/>
      <c r="EX781" s="96"/>
      <c r="EY781" s="96"/>
      <c r="EZ781" s="96"/>
      <c r="FA781" s="96"/>
      <c r="FB781" s="96"/>
      <c r="FC781" s="96"/>
      <c r="FD781" s="96"/>
      <c r="FE781" s="96"/>
      <c r="FF781" s="96"/>
      <c r="FG781" s="96"/>
      <c r="FH781" s="96"/>
      <c r="FI781" s="96"/>
      <c r="FJ781" s="96"/>
      <c r="FK781" s="96"/>
      <c r="FL781" s="96"/>
      <c r="FM781" s="96"/>
      <c r="FN781" s="96"/>
      <c r="FO781" s="96"/>
      <c r="FP781" s="96"/>
      <c r="FQ781" s="96"/>
      <c r="FR781" s="96"/>
      <c r="FS781" s="96"/>
      <c r="FT781" s="96"/>
      <c r="FU781" s="96"/>
      <c r="FV781" s="96"/>
      <c r="FW781" s="96"/>
      <c r="FX781" s="96"/>
      <c r="FY781" s="96"/>
      <c r="FZ781" s="96"/>
      <c r="GA781" s="96"/>
      <c r="GB781" s="96"/>
      <c r="GC781" s="96"/>
      <c r="GD781" s="96"/>
      <c r="GE781" s="96"/>
      <c r="GF781" s="96"/>
      <c r="GG781" s="96"/>
      <c r="GH781" s="96"/>
      <c r="GI781" s="96"/>
      <c r="GJ781" s="96"/>
      <c r="GK781" s="96"/>
      <c r="GL781" s="96"/>
      <c r="GM781" s="96"/>
      <c r="GN781" s="96"/>
      <c r="GO781" s="96"/>
    </row>
    <row r="782" spans="1:197" ht="14.25" hidden="1" customHeight="1">
      <c r="A782" s="339">
        <v>90</v>
      </c>
      <c r="B782" s="366" t="s">
        <v>114</v>
      </c>
      <c r="C782" s="365">
        <v>2016</v>
      </c>
      <c r="D782" s="357">
        <v>2022</v>
      </c>
      <c r="E782" s="449" t="s">
        <v>27</v>
      </c>
      <c r="F782" s="372">
        <f>W782</f>
        <v>0</v>
      </c>
      <c r="G782" s="342">
        <v>92605</v>
      </c>
      <c r="H782" s="153">
        <v>6050</v>
      </c>
      <c r="I782" s="162" t="s">
        <v>28</v>
      </c>
      <c r="J782" s="156">
        <f>(12500)+(700000-671835)</f>
        <v>40665</v>
      </c>
      <c r="K782" s="163">
        <f>200000-200000</f>
        <v>0</v>
      </c>
      <c r="L782" s="163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350">
        <f>SUM(L786:V786)</f>
        <v>0</v>
      </c>
      <c r="X782" s="151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  <c r="AK782" s="96"/>
      <c r="AL782" s="96"/>
      <c r="AM782" s="96"/>
      <c r="AN782" s="96"/>
      <c r="AO782" s="96"/>
      <c r="AP782" s="96"/>
      <c r="AQ782" s="96"/>
      <c r="AR782" s="96"/>
      <c r="AS782" s="96"/>
      <c r="AT782" s="96"/>
      <c r="AU782" s="96"/>
      <c r="AV782" s="96"/>
      <c r="AW782" s="96"/>
      <c r="AX782" s="96"/>
      <c r="AY782" s="96"/>
      <c r="AZ782" s="96"/>
      <c r="BA782" s="96"/>
      <c r="BB782" s="96"/>
      <c r="BC782" s="96"/>
      <c r="BD782" s="96"/>
      <c r="BE782" s="96"/>
      <c r="BF782" s="96"/>
      <c r="BG782" s="96"/>
      <c r="BH782" s="96"/>
      <c r="BI782" s="96"/>
      <c r="BJ782" s="96"/>
      <c r="BK782" s="96"/>
      <c r="BL782" s="96"/>
      <c r="BM782" s="96"/>
      <c r="BN782" s="96"/>
      <c r="BO782" s="96"/>
      <c r="BP782" s="96"/>
      <c r="BQ782" s="96"/>
      <c r="BR782" s="96"/>
      <c r="BS782" s="96"/>
      <c r="BT782" s="96"/>
      <c r="BU782" s="96"/>
      <c r="BV782" s="96"/>
      <c r="BW782" s="96"/>
      <c r="BX782" s="96"/>
      <c r="BY782" s="96"/>
      <c r="BZ782" s="96"/>
      <c r="CA782" s="96"/>
      <c r="CB782" s="96"/>
      <c r="CC782" s="96"/>
      <c r="CD782" s="96"/>
      <c r="CE782" s="96"/>
      <c r="CF782" s="96"/>
      <c r="CG782" s="96"/>
      <c r="CH782" s="96"/>
      <c r="CI782" s="96"/>
      <c r="CJ782" s="96"/>
      <c r="CK782" s="96"/>
      <c r="CL782" s="96"/>
      <c r="CM782" s="96"/>
      <c r="CN782" s="96"/>
      <c r="CO782" s="96"/>
      <c r="CP782" s="96"/>
      <c r="CQ782" s="96"/>
      <c r="CR782" s="96"/>
      <c r="CS782" s="96"/>
      <c r="CT782" s="96"/>
      <c r="CU782" s="96"/>
      <c r="CV782" s="96"/>
      <c r="CW782" s="96"/>
      <c r="CX782" s="96"/>
      <c r="CY782" s="96"/>
      <c r="CZ782" s="96"/>
      <c r="DA782" s="96"/>
      <c r="DB782" s="96"/>
      <c r="DC782" s="96"/>
      <c r="DD782" s="96"/>
      <c r="DE782" s="96"/>
      <c r="DF782" s="96"/>
      <c r="DG782" s="96"/>
      <c r="DH782" s="96"/>
      <c r="DI782" s="96"/>
      <c r="DJ782" s="96"/>
      <c r="DK782" s="96"/>
      <c r="DL782" s="96"/>
      <c r="DM782" s="96"/>
      <c r="DN782" s="96"/>
      <c r="DO782" s="96"/>
      <c r="DP782" s="96"/>
      <c r="DQ782" s="96"/>
      <c r="DR782" s="96"/>
      <c r="DS782" s="96"/>
      <c r="DT782" s="96"/>
      <c r="DU782" s="96"/>
      <c r="DV782" s="96"/>
      <c r="DW782" s="96"/>
      <c r="DX782" s="96"/>
      <c r="DY782" s="96"/>
      <c r="DZ782" s="96"/>
      <c r="EA782" s="96"/>
      <c r="EB782" s="96"/>
      <c r="EC782" s="96"/>
      <c r="ED782" s="96"/>
      <c r="EE782" s="96"/>
      <c r="EF782" s="96"/>
      <c r="EG782" s="96"/>
      <c r="EH782" s="96"/>
      <c r="EI782" s="96"/>
      <c r="EJ782" s="96"/>
      <c r="EK782" s="96"/>
      <c r="EL782" s="96"/>
      <c r="EM782" s="96"/>
      <c r="EN782" s="96"/>
      <c r="EO782" s="96"/>
      <c r="EP782" s="96"/>
      <c r="EQ782" s="96"/>
      <c r="ER782" s="96"/>
      <c r="ES782" s="96"/>
      <c r="ET782" s="96"/>
      <c r="EU782" s="96"/>
      <c r="EV782" s="96"/>
      <c r="EW782" s="96"/>
      <c r="EX782" s="96"/>
      <c r="EY782" s="96"/>
      <c r="EZ782" s="96"/>
      <c r="FA782" s="96"/>
      <c r="FB782" s="96"/>
      <c r="FC782" s="96"/>
      <c r="FD782" s="96"/>
      <c r="FE782" s="96"/>
      <c r="FF782" s="96"/>
      <c r="FG782" s="96"/>
      <c r="FH782" s="96"/>
      <c r="FI782" s="96"/>
      <c r="FJ782" s="96"/>
      <c r="FK782" s="96"/>
      <c r="FL782" s="96"/>
      <c r="FM782" s="96"/>
      <c r="FN782" s="96"/>
      <c r="FO782" s="96"/>
      <c r="FP782" s="96"/>
      <c r="FQ782" s="96"/>
      <c r="FR782" s="96"/>
      <c r="FS782" s="96"/>
      <c r="FT782" s="96"/>
      <c r="FU782" s="96"/>
      <c r="FV782" s="96"/>
      <c r="FW782" s="96"/>
      <c r="FX782" s="96"/>
      <c r="FY782" s="96"/>
      <c r="FZ782" s="96"/>
      <c r="GA782" s="96"/>
      <c r="GB782" s="96"/>
      <c r="GC782" s="96"/>
      <c r="GD782" s="96"/>
      <c r="GE782" s="96"/>
      <c r="GF782" s="96"/>
      <c r="GG782" s="96"/>
      <c r="GH782" s="96"/>
      <c r="GI782" s="96"/>
      <c r="GJ782" s="96"/>
      <c r="GK782" s="96"/>
      <c r="GL782" s="96"/>
      <c r="GM782" s="96"/>
      <c r="GN782" s="96"/>
      <c r="GO782" s="96"/>
    </row>
    <row r="783" spans="1:197" ht="14.25" hidden="1" customHeight="1">
      <c r="A783" s="339"/>
      <c r="B783" s="366"/>
      <c r="C783" s="365"/>
      <c r="D783" s="357"/>
      <c r="E783" s="449"/>
      <c r="F783" s="372"/>
      <c r="G783" s="342"/>
      <c r="H783" s="164"/>
      <c r="I783" s="165" t="s">
        <v>28</v>
      </c>
      <c r="J783" s="155">
        <v>357648</v>
      </c>
      <c r="K783" s="16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350"/>
      <c r="X783" s="40"/>
      <c r="Y783" s="96"/>
      <c r="Z783" s="96"/>
      <c r="AA783" s="96"/>
      <c r="AB783" s="96"/>
      <c r="AC783" s="96"/>
      <c r="AD783" s="96"/>
      <c r="AE783" s="96"/>
      <c r="AF783" s="96"/>
      <c r="AG783" s="96"/>
      <c r="AH783" s="96"/>
      <c r="AI783" s="96"/>
      <c r="AJ783" s="96"/>
      <c r="AK783" s="96"/>
      <c r="AL783" s="96"/>
      <c r="AM783" s="96"/>
      <c r="AN783" s="96"/>
      <c r="AO783" s="96"/>
      <c r="AP783" s="96"/>
      <c r="AQ783" s="96"/>
      <c r="AR783" s="96"/>
      <c r="AS783" s="96"/>
      <c r="AT783" s="96"/>
      <c r="AU783" s="96"/>
      <c r="AV783" s="96"/>
      <c r="AW783" s="96"/>
      <c r="AX783" s="96"/>
      <c r="AY783" s="96"/>
      <c r="AZ783" s="96"/>
      <c r="BA783" s="96"/>
      <c r="BB783" s="96"/>
      <c r="BC783" s="96"/>
      <c r="BD783" s="96"/>
      <c r="BE783" s="96"/>
      <c r="BF783" s="96"/>
      <c r="BG783" s="96"/>
      <c r="BH783" s="96"/>
      <c r="BI783" s="96"/>
      <c r="BJ783" s="96"/>
      <c r="BK783" s="96"/>
      <c r="BL783" s="96"/>
      <c r="BM783" s="96"/>
      <c r="BN783" s="96"/>
      <c r="BO783" s="96"/>
      <c r="BP783" s="96"/>
      <c r="BQ783" s="96"/>
      <c r="BR783" s="96"/>
      <c r="BS783" s="96"/>
      <c r="BT783" s="96"/>
      <c r="BU783" s="96"/>
      <c r="BV783" s="96"/>
      <c r="BW783" s="96"/>
      <c r="BX783" s="96"/>
      <c r="BY783" s="96"/>
      <c r="BZ783" s="96"/>
      <c r="CA783" s="96"/>
      <c r="CB783" s="96"/>
      <c r="CC783" s="96"/>
      <c r="CD783" s="96"/>
      <c r="CE783" s="96"/>
      <c r="CF783" s="96"/>
      <c r="CG783" s="96"/>
      <c r="CH783" s="96"/>
      <c r="CI783" s="96"/>
      <c r="CJ783" s="96"/>
      <c r="CK783" s="96"/>
      <c r="CL783" s="96"/>
      <c r="CM783" s="96"/>
      <c r="CN783" s="96"/>
      <c r="CO783" s="96"/>
      <c r="CP783" s="96"/>
      <c r="CQ783" s="96"/>
      <c r="CR783" s="96"/>
      <c r="CS783" s="96"/>
      <c r="CT783" s="96"/>
      <c r="CU783" s="96"/>
      <c r="CV783" s="96"/>
      <c r="CW783" s="96"/>
      <c r="CX783" s="96"/>
      <c r="CY783" s="96"/>
      <c r="CZ783" s="96"/>
      <c r="DA783" s="96"/>
      <c r="DB783" s="96"/>
      <c r="DC783" s="96"/>
      <c r="DD783" s="96"/>
      <c r="DE783" s="96"/>
      <c r="DF783" s="96"/>
      <c r="DG783" s="96"/>
      <c r="DH783" s="96"/>
      <c r="DI783" s="96"/>
      <c r="DJ783" s="96"/>
      <c r="DK783" s="96"/>
      <c r="DL783" s="96"/>
      <c r="DM783" s="96"/>
      <c r="DN783" s="96"/>
      <c r="DO783" s="96"/>
      <c r="DP783" s="96"/>
      <c r="DQ783" s="96"/>
      <c r="DR783" s="96"/>
      <c r="DS783" s="96"/>
      <c r="DT783" s="96"/>
      <c r="DU783" s="96"/>
      <c r="DV783" s="96"/>
      <c r="DW783" s="96"/>
      <c r="DX783" s="96"/>
      <c r="DY783" s="96"/>
      <c r="DZ783" s="96"/>
      <c r="EA783" s="96"/>
      <c r="EB783" s="96"/>
      <c r="EC783" s="96"/>
      <c r="ED783" s="96"/>
      <c r="EE783" s="96"/>
      <c r="EF783" s="96"/>
      <c r="EG783" s="96"/>
      <c r="EH783" s="96"/>
      <c r="EI783" s="96"/>
      <c r="EJ783" s="96"/>
      <c r="EK783" s="96"/>
      <c r="EL783" s="96"/>
      <c r="EM783" s="96"/>
      <c r="EN783" s="96"/>
      <c r="EO783" s="96"/>
      <c r="EP783" s="96"/>
      <c r="EQ783" s="96"/>
      <c r="ER783" s="96"/>
      <c r="ES783" s="96"/>
      <c r="ET783" s="96"/>
      <c r="EU783" s="96"/>
      <c r="EV783" s="96"/>
      <c r="EW783" s="96"/>
      <c r="EX783" s="96"/>
      <c r="EY783" s="96"/>
      <c r="EZ783" s="96"/>
      <c r="FA783" s="96"/>
      <c r="FB783" s="96"/>
      <c r="FC783" s="96"/>
      <c r="FD783" s="96"/>
      <c r="FE783" s="96"/>
      <c r="FF783" s="96"/>
      <c r="FG783" s="96"/>
      <c r="FH783" s="96"/>
      <c r="FI783" s="96"/>
      <c r="FJ783" s="96"/>
      <c r="FK783" s="96"/>
      <c r="FL783" s="96"/>
      <c r="FM783" s="96"/>
      <c r="FN783" s="96"/>
      <c r="FO783" s="96"/>
      <c r="FP783" s="96"/>
      <c r="FQ783" s="96"/>
      <c r="FR783" s="96"/>
      <c r="FS783" s="96"/>
      <c r="FT783" s="96"/>
      <c r="FU783" s="96"/>
      <c r="FV783" s="96"/>
      <c r="FW783" s="96"/>
      <c r="FX783" s="96"/>
      <c r="FY783" s="96"/>
      <c r="FZ783" s="96"/>
      <c r="GA783" s="96"/>
      <c r="GB783" s="96"/>
      <c r="GC783" s="96"/>
      <c r="GD783" s="96"/>
      <c r="GE783" s="96"/>
      <c r="GF783" s="96"/>
      <c r="GG783" s="96"/>
      <c r="GH783" s="96"/>
      <c r="GI783" s="96"/>
      <c r="GJ783" s="96"/>
      <c r="GK783" s="96"/>
      <c r="GL783" s="96"/>
      <c r="GM783" s="96"/>
      <c r="GN783" s="96"/>
      <c r="GO783" s="96"/>
    </row>
    <row r="784" spans="1:197" ht="14.25" hidden="1" customHeight="1">
      <c r="A784" s="339"/>
      <c r="B784" s="366"/>
      <c r="C784" s="365"/>
      <c r="D784" s="357"/>
      <c r="E784" s="449"/>
      <c r="F784" s="372"/>
      <c r="G784" s="342"/>
      <c r="H784" s="164"/>
      <c r="I784" s="167" t="s">
        <v>30</v>
      </c>
      <c r="J784" s="168">
        <v>305600</v>
      </c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350"/>
      <c r="X784" s="40"/>
      <c r="Y784" s="96"/>
      <c r="Z784" s="96"/>
      <c r="AA784" s="96"/>
      <c r="AB784" s="96"/>
      <c r="AC784" s="96"/>
      <c r="AD784" s="96"/>
      <c r="AE784" s="96"/>
      <c r="AF784" s="96"/>
      <c r="AG784" s="96"/>
      <c r="AH784" s="96"/>
      <c r="AI784" s="96"/>
      <c r="AJ784" s="96"/>
      <c r="AK784" s="96"/>
      <c r="AL784" s="96"/>
      <c r="AM784" s="96"/>
      <c r="AN784" s="96"/>
      <c r="AO784" s="96"/>
      <c r="AP784" s="96"/>
      <c r="AQ784" s="96"/>
      <c r="AR784" s="96"/>
      <c r="AS784" s="96"/>
      <c r="AT784" s="96"/>
      <c r="AU784" s="96"/>
      <c r="AV784" s="96"/>
      <c r="AW784" s="96"/>
      <c r="AX784" s="96"/>
      <c r="AY784" s="96"/>
      <c r="AZ784" s="96"/>
      <c r="BA784" s="96"/>
      <c r="BB784" s="96"/>
      <c r="BC784" s="96"/>
      <c r="BD784" s="96"/>
      <c r="BE784" s="96"/>
      <c r="BF784" s="96"/>
      <c r="BG784" s="96"/>
      <c r="BH784" s="96"/>
      <c r="BI784" s="96"/>
      <c r="BJ784" s="96"/>
      <c r="BK784" s="96"/>
      <c r="BL784" s="96"/>
      <c r="BM784" s="96"/>
      <c r="BN784" s="96"/>
      <c r="BO784" s="96"/>
      <c r="BP784" s="96"/>
      <c r="BQ784" s="96"/>
      <c r="BR784" s="96"/>
      <c r="BS784" s="96"/>
      <c r="BT784" s="96"/>
      <c r="BU784" s="96"/>
      <c r="BV784" s="96"/>
      <c r="BW784" s="96"/>
      <c r="BX784" s="96"/>
      <c r="BY784" s="96"/>
      <c r="BZ784" s="96"/>
      <c r="CA784" s="96"/>
      <c r="CB784" s="96"/>
      <c r="CC784" s="96"/>
      <c r="CD784" s="96"/>
      <c r="CE784" s="96"/>
      <c r="CF784" s="96"/>
      <c r="CG784" s="96"/>
      <c r="CH784" s="96"/>
      <c r="CI784" s="96"/>
      <c r="CJ784" s="96"/>
      <c r="CK784" s="96"/>
      <c r="CL784" s="96"/>
      <c r="CM784" s="96"/>
      <c r="CN784" s="96"/>
      <c r="CO784" s="96"/>
      <c r="CP784" s="96"/>
      <c r="CQ784" s="96"/>
      <c r="CR784" s="96"/>
      <c r="CS784" s="96"/>
      <c r="CT784" s="96"/>
      <c r="CU784" s="96"/>
      <c r="CV784" s="96"/>
      <c r="CW784" s="96"/>
      <c r="CX784" s="96"/>
      <c r="CY784" s="96"/>
      <c r="CZ784" s="96"/>
      <c r="DA784" s="96"/>
      <c r="DB784" s="96"/>
      <c r="DC784" s="96"/>
      <c r="DD784" s="96"/>
      <c r="DE784" s="96"/>
      <c r="DF784" s="96"/>
      <c r="DG784" s="96"/>
      <c r="DH784" s="96"/>
      <c r="DI784" s="96"/>
      <c r="DJ784" s="96"/>
      <c r="DK784" s="96"/>
      <c r="DL784" s="96"/>
      <c r="DM784" s="96"/>
      <c r="DN784" s="96"/>
      <c r="DO784" s="96"/>
      <c r="DP784" s="96"/>
      <c r="DQ784" s="96"/>
      <c r="DR784" s="96"/>
      <c r="DS784" s="96"/>
      <c r="DT784" s="96"/>
      <c r="DU784" s="96"/>
      <c r="DV784" s="96"/>
      <c r="DW784" s="96"/>
      <c r="DX784" s="96"/>
      <c r="DY784" s="96"/>
      <c r="DZ784" s="96"/>
      <c r="EA784" s="96"/>
      <c r="EB784" s="96"/>
      <c r="EC784" s="96"/>
      <c r="ED784" s="96"/>
      <c r="EE784" s="96"/>
      <c r="EF784" s="96"/>
      <c r="EG784" s="96"/>
      <c r="EH784" s="96"/>
      <c r="EI784" s="96"/>
      <c r="EJ784" s="96"/>
      <c r="EK784" s="96"/>
      <c r="EL784" s="96"/>
      <c r="EM784" s="96"/>
      <c r="EN784" s="96"/>
      <c r="EO784" s="96"/>
      <c r="EP784" s="96"/>
      <c r="EQ784" s="96"/>
      <c r="ER784" s="96"/>
      <c r="ES784" s="96"/>
      <c r="ET784" s="96"/>
      <c r="EU784" s="96"/>
      <c r="EV784" s="96"/>
      <c r="EW784" s="96"/>
      <c r="EX784" s="96"/>
      <c r="EY784" s="96"/>
      <c r="EZ784" s="96"/>
      <c r="FA784" s="96"/>
      <c r="FB784" s="96"/>
      <c r="FC784" s="96"/>
      <c r="FD784" s="96"/>
      <c r="FE784" s="96"/>
      <c r="FF784" s="96"/>
      <c r="FG784" s="96"/>
      <c r="FH784" s="96"/>
      <c r="FI784" s="96"/>
      <c r="FJ784" s="96"/>
      <c r="FK784" s="96"/>
      <c r="FL784" s="96"/>
      <c r="FM784" s="96"/>
      <c r="FN784" s="96"/>
      <c r="FO784" s="96"/>
      <c r="FP784" s="96"/>
      <c r="FQ784" s="96"/>
      <c r="FR784" s="96"/>
      <c r="FS784" s="96"/>
      <c r="FT784" s="96"/>
      <c r="FU784" s="96"/>
      <c r="FV784" s="96"/>
      <c r="FW784" s="96"/>
      <c r="FX784" s="96"/>
      <c r="FY784" s="96"/>
      <c r="FZ784" s="96"/>
      <c r="GA784" s="96"/>
      <c r="GB784" s="96"/>
      <c r="GC784" s="96"/>
      <c r="GD784" s="96"/>
      <c r="GE784" s="96"/>
      <c r="GF784" s="96"/>
      <c r="GG784" s="96"/>
      <c r="GH784" s="96"/>
      <c r="GI784" s="96"/>
      <c r="GJ784" s="96"/>
      <c r="GK784" s="96"/>
      <c r="GL784" s="96"/>
      <c r="GM784" s="96"/>
      <c r="GN784" s="96"/>
      <c r="GO784" s="96"/>
    </row>
    <row r="785" spans="1:197" ht="14.25" hidden="1" customHeight="1">
      <c r="A785" s="339"/>
      <c r="B785" s="366"/>
      <c r="C785" s="365"/>
      <c r="D785" s="357"/>
      <c r="E785" s="449"/>
      <c r="F785" s="372"/>
      <c r="G785" s="342"/>
      <c r="H785" s="153"/>
      <c r="I785" s="154" t="s">
        <v>33</v>
      </c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350"/>
      <c r="X785" s="40"/>
      <c r="Y785" s="96"/>
      <c r="Z785" s="96"/>
      <c r="AA785" s="96"/>
      <c r="AB785" s="96"/>
      <c r="AC785" s="96"/>
      <c r="AD785" s="96"/>
      <c r="AE785" s="96"/>
      <c r="AF785" s="96"/>
      <c r="AG785" s="96"/>
      <c r="AH785" s="96"/>
      <c r="AI785" s="96"/>
      <c r="AJ785" s="96"/>
      <c r="AK785" s="96"/>
      <c r="AL785" s="96"/>
      <c r="AM785" s="96"/>
      <c r="AN785" s="96"/>
      <c r="AO785" s="96"/>
      <c r="AP785" s="96"/>
      <c r="AQ785" s="96"/>
      <c r="AR785" s="96"/>
      <c r="AS785" s="96"/>
      <c r="AT785" s="96"/>
      <c r="AU785" s="96"/>
      <c r="AV785" s="96"/>
      <c r="AW785" s="96"/>
      <c r="AX785" s="96"/>
      <c r="AY785" s="96"/>
      <c r="AZ785" s="96"/>
      <c r="BA785" s="96"/>
      <c r="BB785" s="96"/>
      <c r="BC785" s="96"/>
      <c r="BD785" s="96"/>
      <c r="BE785" s="96"/>
      <c r="BF785" s="96"/>
      <c r="BG785" s="96"/>
      <c r="BH785" s="96"/>
      <c r="BI785" s="96"/>
      <c r="BJ785" s="96"/>
      <c r="BK785" s="96"/>
      <c r="BL785" s="96"/>
      <c r="BM785" s="96"/>
      <c r="BN785" s="96"/>
      <c r="BO785" s="96"/>
      <c r="BP785" s="96"/>
      <c r="BQ785" s="96"/>
      <c r="BR785" s="96"/>
      <c r="BS785" s="96"/>
      <c r="BT785" s="96"/>
      <c r="BU785" s="96"/>
      <c r="BV785" s="96"/>
      <c r="BW785" s="96"/>
      <c r="BX785" s="96"/>
      <c r="BY785" s="96"/>
      <c r="BZ785" s="96"/>
      <c r="CA785" s="96"/>
      <c r="CB785" s="96"/>
      <c r="CC785" s="96"/>
      <c r="CD785" s="96"/>
      <c r="CE785" s="96"/>
      <c r="CF785" s="96"/>
      <c r="CG785" s="96"/>
      <c r="CH785" s="96"/>
      <c r="CI785" s="96"/>
      <c r="CJ785" s="96"/>
      <c r="CK785" s="96"/>
      <c r="CL785" s="96"/>
      <c r="CM785" s="96"/>
      <c r="CN785" s="96"/>
      <c r="CO785" s="96"/>
      <c r="CP785" s="96"/>
      <c r="CQ785" s="96"/>
      <c r="CR785" s="96"/>
      <c r="CS785" s="96"/>
      <c r="CT785" s="96"/>
      <c r="CU785" s="96"/>
      <c r="CV785" s="96"/>
      <c r="CW785" s="96"/>
      <c r="CX785" s="96"/>
      <c r="CY785" s="96"/>
      <c r="CZ785" s="96"/>
      <c r="DA785" s="96"/>
      <c r="DB785" s="96"/>
      <c r="DC785" s="96"/>
      <c r="DD785" s="96"/>
      <c r="DE785" s="96"/>
      <c r="DF785" s="96"/>
      <c r="DG785" s="96"/>
      <c r="DH785" s="96"/>
      <c r="DI785" s="96"/>
      <c r="DJ785" s="96"/>
      <c r="DK785" s="96"/>
      <c r="DL785" s="96"/>
      <c r="DM785" s="96"/>
      <c r="DN785" s="96"/>
      <c r="DO785" s="96"/>
      <c r="DP785" s="96"/>
      <c r="DQ785" s="96"/>
      <c r="DR785" s="96"/>
      <c r="DS785" s="96"/>
      <c r="DT785" s="96"/>
      <c r="DU785" s="96"/>
      <c r="DV785" s="96"/>
      <c r="DW785" s="96"/>
      <c r="DX785" s="96"/>
      <c r="DY785" s="96"/>
      <c r="DZ785" s="96"/>
      <c r="EA785" s="96"/>
      <c r="EB785" s="96"/>
      <c r="EC785" s="96"/>
      <c r="ED785" s="96"/>
      <c r="EE785" s="96"/>
      <c r="EF785" s="96"/>
      <c r="EG785" s="96"/>
      <c r="EH785" s="96"/>
      <c r="EI785" s="96"/>
      <c r="EJ785" s="96"/>
      <c r="EK785" s="96"/>
      <c r="EL785" s="96"/>
      <c r="EM785" s="96"/>
      <c r="EN785" s="96"/>
      <c r="EO785" s="96"/>
      <c r="EP785" s="96"/>
      <c r="EQ785" s="96"/>
      <c r="ER785" s="96"/>
      <c r="ES785" s="96"/>
      <c r="ET785" s="96"/>
      <c r="EU785" s="96"/>
      <c r="EV785" s="96"/>
      <c r="EW785" s="96"/>
      <c r="EX785" s="96"/>
      <c r="EY785" s="96"/>
      <c r="EZ785" s="96"/>
      <c r="FA785" s="96"/>
      <c r="FB785" s="96"/>
      <c r="FC785" s="96"/>
      <c r="FD785" s="96"/>
      <c r="FE785" s="96"/>
      <c r="FF785" s="96"/>
      <c r="FG785" s="96"/>
      <c r="FH785" s="96"/>
      <c r="FI785" s="96"/>
      <c r="FJ785" s="96"/>
      <c r="FK785" s="96"/>
      <c r="FL785" s="96"/>
      <c r="FM785" s="96"/>
      <c r="FN785" s="96"/>
      <c r="FO785" s="96"/>
      <c r="FP785" s="96"/>
      <c r="FQ785" s="96"/>
      <c r="FR785" s="96"/>
      <c r="FS785" s="96"/>
      <c r="FT785" s="96"/>
      <c r="FU785" s="96"/>
      <c r="FV785" s="96"/>
      <c r="FW785" s="96"/>
      <c r="FX785" s="96"/>
      <c r="FY785" s="96"/>
      <c r="FZ785" s="96"/>
      <c r="GA785" s="96"/>
      <c r="GB785" s="96"/>
      <c r="GC785" s="96"/>
      <c r="GD785" s="96"/>
      <c r="GE785" s="96"/>
      <c r="GF785" s="96"/>
      <c r="GG785" s="96"/>
      <c r="GH785" s="96"/>
      <c r="GI785" s="96"/>
      <c r="GJ785" s="96"/>
      <c r="GK785" s="96"/>
      <c r="GL785" s="96"/>
      <c r="GM785" s="96"/>
      <c r="GN785" s="96"/>
      <c r="GO785" s="96"/>
    </row>
    <row r="786" spans="1:197" ht="7.5" hidden="1" customHeight="1">
      <c r="A786" s="339"/>
      <c r="B786" s="366"/>
      <c r="C786" s="365"/>
      <c r="D786" s="357"/>
      <c r="E786" s="449"/>
      <c r="F786" s="372"/>
      <c r="G786" s="342"/>
      <c r="H786" s="158"/>
      <c r="I786" s="159" t="s">
        <v>26</v>
      </c>
      <c r="J786" s="160">
        <f t="shared" ref="J786:V786" si="228">SUM(J782:J785)</f>
        <v>703913</v>
      </c>
      <c r="K786" s="160">
        <f>SUM(K782:K785)</f>
        <v>0</v>
      </c>
      <c r="L786" s="160">
        <f t="shared" si="228"/>
        <v>0</v>
      </c>
      <c r="M786" s="160">
        <f t="shared" si="228"/>
        <v>0</v>
      </c>
      <c r="N786" s="160">
        <f t="shared" si="228"/>
        <v>0</v>
      </c>
      <c r="O786" s="161">
        <f t="shared" si="228"/>
        <v>0</v>
      </c>
      <c r="P786" s="161">
        <f t="shared" si="228"/>
        <v>0</v>
      </c>
      <c r="Q786" s="161">
        <f t="shared" si="228"/>
        <v>0</v>
      </c>
      <c r="R786" s="161">
        <f t="shared" si="228"/>
        <v>0</v>
      </c>
      <c r="S786" s="161">
        <f t="shared" si="228"/>
        <v>0</v>
      </c>
      <c r="T786" s="161">
        <f t="shared" si="228"/>
        <v>0</v>
      </c>
      <c r="U786" s="161">
        <f t="shared" si="228"/>
        <v>0</v>
      </c>
      <c r="V786" s="161">
        <f t="shared" si="228"/>
        <v>0</v>
      </c>
      <c r="W786" s="350"/>
      <c r="X786" s="40"/>
      <c r="Y786" s="96"/>
      <c r="Z786" s="96"/>
      <c r="AA786" s="96"/>
      <c r="AB786" s="96"/>
      <c r="AC786" s="96"/>
      <c r="AD786" s="96"/>
      <c r="AE786" s="96"/>
      <c r="AF786" s="96"/>
      <c r="AG786" s="96"/>
      <c r="AH786" s="96"/>
      <c r="AI786" s="96"/>
      <c r="AJ786" s="96"/>
      <c r="AK786" s="96"/>
      <c r="AL786" s="96"/>
      <c r="AM786" s="96"/>
      <c r="AN786" s="96"/>
      <c r="AO786" s="96"/>
      <c r="AP786" s="96"/>
      <c r="AQ786" s="96"/>
      <c r="AR786" s="96"/>
      <c r="AS786" s="96"/>
      <c r="AT786" s="96"/>
      <c r="AU786" s="96"/>
      <c r="AV786" s="96"/>
      <c r="AW786" s="96"/>
      <c r="AX786" s="96"/>
      <c r="AY786" s="96"/>
      <c r="AZ786" s="96"/>
      <c r="BA786" s="96"/>
      <c r="BB786" s="96"/>
      <c r="BC786" s="96"/>
      <c r="BD786" s="96"/>
      <c r="BE786" s="96"/>
      <c r="BF786" s="96"/>
      <c r="BG786" s="96"/>
      <c r="BH786" s="96"/>
      <c r="BI786" s="96"/>
      <c r="BJ786" s="96"/>
      <c r="BK786" s="96"/>
      <c r="BL786" s="96"/>
      <c r="BM786" s="96"/>
      <c r="BN786" s="96"/>
      <c r="BO786" s="96"/>
      <c r="BP786" s="96"/>
      <c r="BQ786" s="96"/>
      <c r="BR786" s="96"/>
      <c r="BS786" s="96"/>
      <c r="BT786" s="96"/>
      <c r="BU786" s="96"/>
      <c r="BV786" s="96"/>
      <c r="BW786" s="96"/>
      <c r="BX786" s="96"/>
      <c r="BY786" s="96"/>
      <c r="BZ786" s="96"/>
      <c r="CA786" s="96"/>
      <c r="CB786" s="96"/>
      <c r="CC786" s="96"/>
      <c r="CD786" s="96"/>
      <c r="CE786" s="96"/>
      <c r="CF786" s="96"/>
      <c r="CG786" s="96"/>
      <c r="CH786" s="96"/>
      <c r="CI786" s="96"/>
      <c r="CJ786" s="96"/>
      <c r="CK786" s="96"/>
      <c r="CL786" s="96"/>
      <c r="CM786" s="96"/>
      <c r="CN786" s="96"/>
      <c r="CO786" s="96"/>
      <c r="CP786" s="96"/>
      <c r="CQ786" s="96"/>
      <c r="CR786" s="96"/>
      <c r="CS786" s="96"/>
      <c r="CT786" s="96"/>
      <c r="CU786" s="96"/>
      <c r="CV786" s="96"/>
      <c r="CW786" s="96"/>
      <c r="CX786" s="96"/>
      <c r="CY786" s="96"/>
      <c r="CZ786" s="96"/>
      <c r="DA786" s="96"/>
      <c r="DB786" s="96"/>
      <c r="DC786" s="96"/>
      <c r="DD786" s="96"/>
      <c r="DE786" s="96"/>
      <c r="DF786" s="96"/>
      <c r="DG786" s="96"/>
      <c r="DH786" s="96"/>
      <c r="DI786" s="96"/>
      <c r="DJ786" s="96"/>
      <c r="DK786" s="96"/>
      <c r="DL786" s="96"/>
      <c r="DM786" s="96"/>
      <c r="DN786" s="96"/>
      <c r="DO786" s="96"/>
      <c r="DP786" s="96"/>
      <c r="DQ786" s="96"/>
      <c r="DR786" s="96"/>
      <c r="DS786" s="96"/>
      <c r="DT786" s="96"/>
      <c r="DU786" s="96"/>
      <c r="DV786" s="96"/>
      <c r="DW786" s="96"/>
      <c r="DX786" s="96"/>
      <c r="DY786" s="96"/>
      <c r="DZ786" s="96"/>
      <c r="EA786" s="96"/>
      <c r="EB786" s="96"/>
      <c r="EC786" s="96"/>
      <c r="ED786" s="96"/>
      <c r="EE786" s="96"/>
      <c r="EF786" s="96"/>
      <c r="EG786" s="96"/>
      <c r="EH786" s="96"/>
      <c r="EI786" s="96"/>
      <c r="EJ786" s="96"/>
      <c r="EK786" s="96"/>
      <c r="EL786" s="96"/>
      <c r="EM786" s="96"/>
      <c r="EN786" s="96"/>
      <c r="EO786" s="96"/>
      <c r="EP786" s="96"/>
      <c r="EQ786" s="96"/>
      <c r="ER786" s="96"/>
      <c r="ES786" s="96"/>
      <c r="ET786" s="96"/>
      <c r="EU786" s="96"/>
      <c r="EV786" s="96"/>
      <c r="EW786" s="96"/>
      <c r="EX786" s="96"/>
      <c r="EY786" s="96"/>
      <c r="EZ786" s="96"/>
      <c r="FA786" s="96"/>
      <c r="FB786" s="96"/>
      <c r="FC786" s="96"/>
      <c r="FD786" s="96"/>
      <c r="FE786" s="96"/>
      <c r="FF786" s="96"/>
      <c r="FG786" s="96"/>
      <c r="FH786" s="96"/>
      <c r="FI786" s="96"/>
      <c r="FJ786" s="96"/>
      <c r="FK786" s="96"/>
      <c r="FL786" s="96"/>
      <c r="FM786" s="96"/>
      <c r="FN786" s="96"/>
      <c r="FO786" s="96"/>
      <c r="FP786" s="96"/>
      <c r="FQ786" s="96"/>
      <c r="FR786" s="96"/>
      <c r="FS786" s="96"/>
      <c r="FT786" s="96"/>
      <c r="FU786" s="96"/>
      <c r="FV786" s="96"/>
      <c r="FW786" s="96"/>
      <c r="FX786" s="96"/>
      <c r="FY786" s="96"/>
      <c r="FZ786" s="96"/>
      <c r="GA786" s="96"/>
      <c r="GB786" s="96"/>
      <c r="GC786" s="96"/>
      <c r="GD786" s="96"/>
      <c r="GE786" s="96"/>
      <c r="GF786" s="96"/>
      <c r="GG786" s="96"/>
      <c r="GH786" s="96"/>
      <c r="GI786" s="96"/>
      <c r="GJ786" s="96"/>
      <c r="GK786" s="96"/>
      <c r="GL786" s="96"/>
      <c r="GM786" s="96"/>
      <c r="GN786" s="96"/>
      <c r="GO786" s="96"/>
    </row>
    <row r="787" spans="1:197" ht="12.75" hidden="1" customHeight="1">
      <c r="A787" s="339">
        <v>59</v>
      </c>
      <c r="B787" s="364" t="s">
        <v>135</v>
      </c>
      <c r="C787" s="365">
        <v>2016</v>
      </c>
      <c r="D787" s="357">
        <v>2032</v>
      </c>
      <c r="E787" s="449" t="s">
        <v>27</v>
      </c>
      <c r="F787" s="372">
        <f>W787</f>
        <v>0</v>
      </c>
      <c r="G787" s="342">
        <v>92605</v>
      </c>
      <c r="H787" s="153">
        <v>6050</v>
      </c>
      <c r="I787" s="182" t="s">
        <v>28</v>
      </c>
      <c r="J787" s="202"/>
      <c r="K787" s="202"/>
      <c r="L787" s="163">
        <v>0</v>
      </c>
      <c r="M787" s="163">
        <v>0</v>
      </c>
      <c r="N787" s="163">
        <v>0</v>
      </c>
      <c r="O787" s="163">
        <v>0</v>
      </c>
      <c r="P787" s="163"/>
      <c r="Q787" s="163"/>
      <c r="R787" s="163">
        <v>0</v>
      </c>
      <c r="S787" s="163">
        <v>0</v>
      </c>
      <c r="T787" s="163">
        <v>0</v>
      </c>
      <c r="U787" s="163"/>
      <c r="V787" s="156"/>
      <c r="W787" s="350">
        <f>SUM(L791:V791)</f>
        <v>0</v>
      </c>
      <c r="X787" s="152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6"/>
      <c r="AJ787" s="96"/>
      <c r="AK787" s="96"/>
      <c r="AL787" s="96"/>
      <c r="AM787" s="96"/>
      <c r="AN787" s="96"/>
      <c r="AO787" s="96"/>
      <c r="AP787" s="96"/>
      <c r="AQ787" s="96"/>
      <c r="AR787" s="96"/>
      <c r="AS787" s="96"/>
      <c r="AT787" s="96"/>
      <c r="AU787" s="96"/>
      <c r="AV787" s="96"/>
      <c r="AW787" s="96"/>
      <c r="AX787" s="96"/>
      <c r="AY787" s="96"/>
      <c r="AZ787" s="96"/>
      <c r="BA787" s="96"/>
      <c r="BB787" s="96"/>
      <c r="BC787" s="96"/>
      <c r="BD787" s="96"/>
      <c r="BE787" s="96"/>
      <c r="BF787" s="96"/>
      <c r="BG787" s="96"/>
      <c r="BH787" s="96"/>
      <c r="BI787" s="96"/>
      <c r="BJ787" s="96"/>
      <c r="BK787" s="96"/>
      <c r="BL787" s="96"/>
      <c r="BM787" s="96"/>
      <c r="BN787" s="96"/>
      <c r="BO787" s="96"/>
      <c r="BP787" s="96"/>
      <c r="BQ787" s="96"/>
      <c r="BR787" s="96"/>
      <c r="BS787" s="96"/>
      <c r="BT787" s="96"/>
      <c r="BU787" s="96"/>
      <c r="BV787" s="96"/>
      <c r="BW787" s="96"/>
      <c r="BX787" s="96"/>
      <c r="BY787" s="96"/>
      <c r="BZ787" s="96"/>
      <c r="CA787" s="96"/>
      <c r="CB787" s="96"/>
      <c r="CC787" s="96"/>
      <c r="CD787" s="96"/>
      <c r="CE787" s="96"/>
      <c r="CF787" s="96"/>
      <c r="CG787" s="96"/>
      <c r="CH787" s="96"/>
      <c r="CI787" s="96"/>
      <c r="CJ787" s="96"/>
      <c r="CK787" s="96"/>
      <c r="CL787" s="96"/>
      <c r="CM787" s="96"/>
      <c r="CN787" s="96"/>
      <c r="CO787" s="96"/>
      <c r="CP787" s="96"/>
      <c r="CQ787" s="96"/>
      <c r="CR787" s="96"/>
      <c r="CS787" s="96"/>
      <c r="CT787" s="96"/>
      <c r="CU787" s="96"/>
      <c r="CV787" s="96"/>
      <c r="CW787" s="96"/>
      <c r="CX787" s="96"/>
      <c r="CY787" s="96"/>
      <c r="CZ787" s="96"/>
      <c r="DA787" s="96"/>
      <c r="DB787" s="96"/>
      <c r="DC787" s="96"/>
      <c r="DD787" s="96"/>
      <c r="DE787" s="96"/>
      <c r="DF787" s="96"/>
      <c r="DG787" s="96"/>
      <c r="DH787" s="96"/>
      <c r="DI787" s="96"/>
      <c r="DJ787" s="96"/>
      <c r="DK787" s="96"/>
      <c r="DL787" s="96"/>
      <c r="DM787" s="96"/>
      <c r="DN787" s="96"/>
      <c r="DO787" s="96"/>
      <c r="DP787" s="96"/>
      <c r="DQ787" s="96"/>
      <c r="DR787" s="96"/>
      <c r="DS787" s="96"/>
      <c r="DT787" s="96"/>
      <c r="DU787" s="96"/>
      <c r="DV787" s="96"/>
      <c r="DW787" s="96"/>
      <c r="DX787" s="96"/>
      <c r="DY787" s="96"/>
      <c r="DZ787" s="96"/>
      <c r="EA787" s="96"/>
      <c r="EB787" s="96"/>
      <c r="EC787" s="96"/>
      <c r="ED787" s="96"/>
      <c r="EE787" s="96"/>
      <c r="EF787" s="96"/>
      <c r="EG787" s="96"/>
      <c r="EH787" s="96"/>
      <c r="EI787" s="96"/>
      <c r="EJ787" s="96"/>
      <c r="EK787" s="96"/>
      <c r="EL787" s="96"/>
      <c r="EM787" s="96"/>
      <c r="EN787" s="96"/>
      <c r="EO787" s="96"/>
      <c r="EP787" s="96"/>
      <c r="EQ787" s="96"/>
      <c r="ER787" s="96"/>
      <c r="ES787" s="96"/>
      <c r="ET787" s="96"/>
      <c r="EU787" s="96"/>
      <c r="EV787" s="96"/>
      <c r="EW787" s="96"/>
      <c r="EX787" s="96"/>
      <c r="EY787" s="96"/>
      <c r="EZ787" s="96"/>
      <c r="FA787" s="96"/>
      <c r="FB787" s="96"/>
      <c r="FC787" s="96"/>
      <c r="FD787" s="96"/>
      <c r="FE787" s="96"/>
      <c r="FF787" s="96"/>
      <c r="FG787" s="96"/>
      <c r="FH787" s="96"/>
      <c r="FI787" s="96"/>
      <c r="FJ787" s="96"/>
      <c r="FK787" s="96"/>
      <c r="FL787" s="96"/>
      <c r="FM787" s="96"/>
      <c r="FN787" s="96"/>
      <c r="FO787" s="96"/>
      <c r="FP787" s="96"/>
      <c r="FQ787" s="96"/>
      <c r="FR787" s="96"/>
      <c r="FS787" s="96"/>
      <c r="FT787" s="96"/>
      <c r="FU787" s="96"/>
      <c r="FV787" s="96"/>
      <c r="FW787" s="96"/>
      <c r="FX787" s="96"/>
      <c r="FY787" s="96"/>
      <c r="FZ787" s="96"/>
      <c r="GA787" s="96"/>
      <c r="GB787" s="96"/>
      <c r="GC787" s="96"/>
      <c r="GD787" s="96"/>
      <c r="GE787" s="96"/>
      <c r="GF787" s="96"/>
      <c r="GG787" s="96"/>
      <c r="GH787" s="96"/>
      <c r="GI787" s="96"/>
      <c r="GJ787" s="96"/>
      <c r="GK787" s="96"/>
      <c r="GL787" s="96"/>
      <c r="GM787" s="96"/>
      <c r="GN787" s="96"/>
      <c r="GO787" s="96"/>
    </row>
    <row r="788" spans="1:197" ht="12.75" hidden="1" customHeight="1">
      <c r="A788" s="339"/>
      <c r="B788" s="364"/>
      <c r="C788" s="365"/>
      <c r="D788" s="357"/>
      <c r="E788" s="449"/>
      <c r="F788" s="372"/>
      <c r="G788" s="342"/>
      <c r="H788" s="164"/>
      <c r="I788" s="165" t="s">
        <v>28</v>
      </c>
      <c r="J788" s="203"/>
      <c r="K788" s="204"/>
      <c r="L788" s="156"/>
      <c r="M788" s="156"/>
      <c r="N788" s="163"/>
      <c r="O788" s="163"/>
      <c r="P788" s="163"/>
      <c r="Q788" s="163"/>
      <c r="R788" s="163"/>
      <c r="S788" s="163"/>
      <c r="T788" s="163"/>
      <c r="U788" s="156"/>
      <c r="V788" s="156"/>
      <c r="W788" s="350"/>
      <c r="X788" s="152"/>
      <c r="Y788" s="96"/>
      <c r="Z788" s="96"/>
      <c r="AA788" s="96"/>
      <c r="AB788" s="96"/>
      <c r="AC788" s="96"/>
      <c r="AD788" s="96"/>
      <c r="AE788" s="96"/>
      <c r="AF788" s="96"/>
      <c r="AG788" s="96"/>
      <c r="AH788" s="96"/>
      <c r="AI788" s="96"/>
      <c r="AJ788" s="96"/>
      <c r="AK788" s="96"/>
      <c r="AL788" s="96"/>
      <c r="AM788" s="96"/>
      <c r="AN788" s="96"/>
      <c r="AO788" s="96"/>
      <c r="AP788" s="96"/>
      <c r="AQ788" s="96"/>
      <c r="AR788" s="96"/>
      <c r="AS788" s="96"/>
      <c r="AT788" s="96"/>
      <c r="AU788" s="96"/>
      <c r="AV788" s="96"/>
      <c r="AW788" s="96"/>
      <c r="AX788" s="96"/>
      <c r="AY788" s="96"/>
      <c r="AZ788" s="96"/>
      <c r="BA788" s="96"/>
      <c r="BB788" s="96"/>
      <c r="BC788" s="96"/>
      <c r="BD788" s="96"/>
      <c r="BE788" s="96"/>
      <c r="BF788" s="96"/>
      <c r="BG788" s="96"/>
      <c r="BH788" s="96"/>
      <c r="BI788" s="96"/>
      <c r="BJ788" s="96"/>
      <c r="BK788" s="96"/>
      <c r="BL788" s="96"/>
      <c r="BM788" s="96"/>
      <c r="BN788" s="96"/>
      <c r="BO788" s="96"/>
      <c r="BP788" s="96"/>
      <c r="BQ788" s="96"/>
      <c r="BR788" s="96"/>
      <c r="BS788" s="96"/>
      <c r="BT788" s="96"/>
      <c r="BU788" s="96"/>
      <c r="BV788" s="96"/>
      <c r="BW788" s="96"/>
      <c r="BX788" s="96"/>
      <c r="BY788" s="96"/>
      <c r="BZ788" s="96"/>
      <c r="CA788" s="96"/>
      <c r="CB788" s="96"/>
      <c r="CC788" s="96"/>
      <c r="CD788" s="96"/>
      <c r="CE788" s="96"/>
      <c r="CF788" s="96"/>
      <c r="CG788" s="96"/>
      <c r="CH788" s="96"/>
      <c r="CI788" s="96"/>
      <c r="CJ788" s="96"/>
      <c r="CK788" s="96"/>
      <c r="CL788" s="96"/>
      <c r="CM788" s="96"/>
      <c r="CN788" s="96"/>
      <c r="CO788" s="96"/>
      <c r="CP788" s="96"/>
      <c r="CQ788" s="96"/>
      <c r="CR788" s="96"/>
      <c r="CS788" s="96"/>
      <c r="CT788" s="96"/>
      <c r="CU788" s="96"/>
      <c r="CV788" s="96"/>
      <c r="CW788" s="96"/>
      <c r="CX788" s="96"/>
      <c r="CY788" s="96"/>
      <c r="CZ788" s="96"/>
      <c r="DA788" s="96"/>
      <c r="DB788" s="96"/>
      <c r="DC788" s="96"/>
      <c r="DD788" s="96"/>
      <c r="DE788" s="96"/>
      <c r="DF788" s="96"/>
      <c r="DG788" s="96"/>
      <c r="DH788" s="96"/>
      <c r="DI788" s="96"/>
      <c r="DJ788" s="96"/>
      <c r="DK788" s="96"/>
      <c r="DL788" s="96"/>
      <c r="DM788" s="96"/>
      <c r="DN788" s="96"/>
      <c r="DO788" s="96"/>
      <c r="DP788" s="96"/>
      <c r="DQ788" s="96"/>
      <c r="DR788" s="96"/>
      <c r="DS788" s="96"/>
      <c r="DT788" s="96"/>
      <c r="DU788" s="96"/>
      <c r="DV788" s="96"/>
      <c r="DW788" s="96"/>
      <c r="DX788" s="96"/>
      <c r="DY788" s="96"/>
      <c r="DZ788" s="96"/>
      <c r="EA788" s="96"/>
      <c r="EB788" s="96"/>
      <c r="EC788" s="96"/>
      <c r="ED788" s="96"/>
      <c r="EE788" s="96"/>
      <c r="EF788" s="96"/>
      <c r="EG788" s="96"/>
      <c r="EH788" s="96"/>
      <c r="EI788" s="96"/>
      <c r="EJ788" s="96"/>
      <c r="EK788" s="96"/>
      <c r="EL788" s="96"/>
      <c r="EM788" s="96"/>
      <c r="EN788" s="96"/>
      <c r="EO788" s="96"/>
      <c r="EP788" s="96"/>
      <c r="EQ788" s="96"/>
      <c r="ER788" s="96"/>
      <c r="ES788" s="96"/>
      <c r="ET788" s="96"/>
      <c r="EU788" s="96"/>
      <c r="EV788" s="96"/>
      <c r="EW788" s="96"/>
      <c r="EX788" s="96"/>
      <c r="EY788" s="96"/>
      <c r="EZ788" s="96"/>
      <c r="FA788" s="96"/>
      <c r="FB788" s="96"/>
      <c r="FC788" s="96"/>
      <c r="FD788" s="96"/>
      <c r="FE788" s="96"/>
      <c r="FF788" s="96"/>
      <c r="FG788" s="96"/>
      <c r="FH788" s="96"/>
      <c r="FI788" s="96"/>
      <c r="FJ788" s="96"/>
      <c r="FK788" s="96"/>
      <c r="FL788" s="96"/>
      <c r="FM788" s="96"/>
      <c r="FN788" s="96"/>
      <c r="FO788" s="96"/>
      <c r="FP788" s="96"/>
      <c r="FQ788" s="96"/>
      <c r="FR788" s="96"/>
      <c r="FS788" s="96"/>
      <c r="FT788" s="96"/>
      <c r="FU788" s="96"/>
      <c r="FV788" s="96"/>
      <c r="FW788" s="96"/>
      <c r="FX788" s="96"/>
      <c r="FY788" s="96"/>
      <c r="FZ788" s="96"/>
      <c r="GA788" s="96"/>
      <c r="GB788" s="96"/>
      <c r="GC788" s="96"/>
      <c r="GD788" s="96"/>
      <c r="GE788" s="96"/>
      <c r="GF788" s="96"/>
      <c r="GG788" s="96"/>
      <c r="GH788" s="96"/>
      <c r="GI788" s="96"/>
      <c r="GJ788" s="96"/>
      <c r="GK788" s="96"/>
      <c r="GL788" s="96"/>
      <c r="GM788" s="96"/>
      <c r="GN788" s="96"/>
      <c r="GO788" s="96"/>
    </row>
    <row r="789" spans="1:197" ht="12.75" hidden="1" customHeight="1">
      <c r="A789" s="339"/>
      <c r="B789" s="364"/>
      <c r="C789" s="365"/>
      <c r="D789" s="357"/>
      <c r="E789" s="449"/>
      <c r="F789" s="372"/>
      <c r="G789" s="342"/>
      <c r="H789" s="164"/>
      <c r="I789" s="167" t="s">
        <v>30</v>
      </c>
      <c r="J789" s="201"/>
      <c r="K789" s="201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350"/>
      <c r="X789" s="152"/>
      <c r="Y789" s="96"/>
      <c r="Z789" s="96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  <c r="AK789" s="96"/>
      <c r="AL789" s="96"/>
      <c r="AM789" s="96"/>
      <c r="AN789" s="96"/>
      <c r="AO789" s="96"/>
      <c r="AP789" s="96"/>
      <c r="AQ789" s="96"/>
      <c r="AR789" s="96"/>
      <c r="AS789" s="96"/>
      <c r="AT789" s="96"/>
      <c r="AU789" s="96"/>
      <c r="AV789" s="96"/>
      <c r="AW789" s="96"/>
      <c r="AX789" s="96"/>
      <c r="AY789" s="96"/>
      <c r="AZ789" s="96"/>
      <c r="BA789" s="96"/>
      <c r="BB789" s="96"/>
      <c r="BC789" s="96"/>
      <c r="BD789" s="96"/>
      <c r="BE789" s="96"/>
      <c r="BF789" s="96"/>
      <c r="BG789" s="96"/>
      <c r="BH789" s="96"/>
      <c r="BI789" s="96"/>
      <c r="BJ789" s="96"/>
      <c r="BK789" s="96"/>
      <c r="BL789" s="96"/>
      <c r="BM789" s="96"/>
      <c r="BN789" s="96"/>
      <c r="BO789" s="96"/>
      <c r="BP789" s="96"/>
      <c r="BQ789" s="96"/>
      <c r="BR789" s="96"/>
      <c r="BS789" s="96"/>
      <c r="BT789" s="96"/>
      <c r="BU789" s="96"/>
      <c r="BV789" s="96"/>
      <c r="BW789" s="96"/>
      <c r="BX789" s="96"/>
      <c r="BY789" s="96"/>
      <c r="BZ789" s="96"/>
      <c r="CA789" s="96"/>
      <c r="CB789" s="96"/>
      <c r="CC789" s="96"/>
      <c r="CD789" s="96"/>
      <c r="CE789" s="96"/>
      <c r="CF789" s="96"/>
      <c r="CG789" s="96"/>
      <c r="CH789" s="96"/>
      <c r="CI789" s="96"/>
      <c r="CJ789" s="96"/>
      <c r="CK789" s="96"/>
      <c r="CL789" s="96"/>
      <c r="CM789" s="96"/>
      <c r="CN789" s="96"/>
      <c r="CO789" s="96"/>
      <c r="CP789" s="96"/>
      <c r="CQ789" s="96"/>
      <c r="CR789" s="96"/>
      <c r="CS789" s="96"/>
      <c r="CT789" s="96"/>
      <c r="CU789" s="96"/>
      <c r="CV789" s="96"/>
      <c r="CW789" s="96"/>
      <c r="CX789" s="96"/>
      <c r="CY789" s="96"/>
      <c r="CZ789" s="96"/>
      <c r="DA789" s="96"/>
      <c r="DB789" s="96"/>
      <c r="DC789" s="96"/>
      <c r="DD789" s="96"/>
      <c r="DE789" s="96"/>
      <c r="DF789" s="96"/>
      <c r="DG789" s="96"/>
      <c r="DH789" s="96"/>
      <c r="DI789" s="96"/>
      <c r="DJ789" s="96"/>
      <c r="DK789" s="96"/>
      <c r="DL789" s="96"/>
      <c r="DM789" s="96"/>
      <c r="DN789" s="96"/>
      <c r="DO789" s="96"/>
      <c r="DP789" s="96"/>
      <c r="DQ789" s="96"/>
      <c r="DR789" s="96"/>
      <c r="DS789" s="96"/>
      <c r="DT789" s="96"/>
      <c r="DU789" s="96"/>
      <c r="DV789" s="96"/>
      <c r="DW789" s="96"/>
      <c r="DX789" s="96"/>
      <c r="DY789" s="96"/>
      <c r="DZ789" s="96"/>
      <c r="EA789" s="96"/>
      <c r="EB789" s="96"/>
      <c r="EC789" s="96"/>
      <c r="ED789" s="96"/>
      <c r="EE789" s="96"/>
      <c r="EF789" s="96"/>
      <c r="EG789" s="96"/>
      <c r="EH789" s="96"/>
      <c r="EI789" s="96"/>
      <c r="EJ789" s="96"/>
      <c r="EK789" s="96"/>
      <c r="EL789" s="96"/>
      <c r="EM789" s="96"/>
      <c r="EN789" s="96"/>
      <c r="EO789" s="96"/>
      <c r="EP789" s="96"/>
      <c r="EQ789" s="96"/>
      <c r="ER789" s="96"/>
      <c r="ES789" s="96"/>
      <c r="ET789" s="96"/>
      <c r="EU789" s="96"/>
      <c r="EV789" s="96"/>
      <c r="EW789" s="96"/>
      <c r="EX789" s="96"/>
      <c r="EY789" s="96"/>
      <c r="EZ789" s="96"/>
      <c r="FA789" s="96"/>
      <c r="FB789" s="96"/>
      <c r="FC789" s="96"/>
      <c r="FD789" s="96"/>
      <c r="FE789" s="96"/>
      <c r="FF789" s="96"/>
      <c r="FG789" s="96"/>
      <c r="FH789" s="96"/>
      <c r="FI789" s="96"/>
      <c r="FJ789" s="96"/>
      <c r="FK789" s="96"/>
      <c r="FL789" s="96"/>
      <c r="FM789" s="96"/>
      <c r="FN789" s="96"/>
      <c r="FO789" s="96"/>
      <c r="FP789" s="96"/>
      <c r="FQ789" s="96"/>
      <c r="FR789" s="96"/>
      <c r="FS789" s="96"/>
      <c r="FT789" s="96"/>
      <c r="FU789" s="96"/>
      <c r="FV789" s="96"/>
      <c r="FW789" s="96"/>
      <c r="FX789" s="96"/>
      <c r="FY789" s="96"/>
      <c r="FZ789" s="96"/>
      <c r="GA789" s="96"/>
      <c r="GB789" s="96"/>
      <c r="GC789" s="96"/>
      <c r="GD789" s="96"/>
      <c r="GE789" s="96"/>
      <c r="GF789" s="96"/>
      <c r="GG789" s="96"/>
      <c r="GH789" s="96"/>
      <c r="GI789" s="96"/>
      <c r="GJ789" s="96"/>
      <c r="GK789" s="96"/>
      <c r="GL789" s="96"/>
      <c r="GM789" s="96"/>
      <c r="GN789" s="96"/>
      <c r="GO789" s="96"/>
    </row>
    <row r="790" spans="1:197" ht="12.75" hidden="1" customHeight="1">
      <c r="A790" s="339"/>
      <c r="B790" s="364"/>
      <c r="C790" s="365"/>
      <c r="D790" s="357"/>
      <c r="E790" s="449"/>
      <c r="F790" s="372"/>
      <c r="G790" s="342"/>
      <c r="I790" s="154" t="s">
        <v>55</v>
      </c>
      <c r="J790" s="201"/>
      <c r="K790" s="201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350"/>
      <c r="X790" s="152"/>
      <c r="Y790" s="96"/>
      <c r="Z790" s="96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  <c r="AK790" s="96"/>
      <c r="AL790" s="96"/>
      <c r="AM790" s="96"/>
      <c r="AN790" s="96"/>
      <c r="AO790" s="96"/>
      <c r="AP790" s="96"/>
      <c r="AQ790" s="96"/>
      <c r="AR790" s="96"/>
      <c r="AS790" s="96"/>
      <c r="AT790" s="96"/>
      <c r="AU790" s="96"/>
      <c r="AV790" s="96"/>
      <c r="AW790" s="96"/>
      <c r="AX790" s="96"/>
      <c r="AY790" s="96"/>
      <c r="AZ790" s="96"/>
      <c r="BA790" s="96"/>
      <c r="BB790" s="96"/>
      <c r="BC790" s="96"/>
      <c r="BD790" s="96"/>
      <c r="BE790" s="96"/>
      <c r="BF790" s="96"/>
      <c r="BG790" s="96"/>
      <c r="BH790" s="96"/>
      <c r="BI790" s="96"/>
      <c r="BJ790" s="96"/>
      <c r="BK790" s="96"/>
      <c r="BL790" s="96"/>
      <c r="BM790" s="96"/>
      <c r="BN790" s="96"/>
      <c r="BO790" s="96"/>
      <c r="BP790" s="96"/>
      <c r="BQ790" s="96"/>
      <c r="BR790" s="96"/>
      <c r="BS790" s="96"/>
      <c r="BT790" s="96"/>
      <c r="BU790" s="96"/>
      <c r="BV790" s="96"/>
      <c r="BW790" s="96"/>
      <c r="BX790" s="96"/>
      <c r="BY790" s="96"/>
      <c r="BZ790" s="96"/>
      <c r="CA790" s="96"/>
      <c r="CB790" s="96"/>
      <c r="CC790" s="96"/>
      <c r="CD790" s="96"/>
      <c r="CE790" s="96"/>
      <c r="CF790" s="96"/>
      <c r="CG790" s="96"/>
      <c r="CH790" s="96"/>
      <c r="CI790" s="96"/>
      <c r="CJ790" s="96"/>
      <c r="CK790" s="96"/>
      <c r="CL790" s="96"/>
      <c r="CM790" s="96"/>
      <c r="CN790" s="96"/>
      <c r="CO790" s="96"/>
      <c r="CP790" s="96"/>
      <c r="CQ790" s="96"/>
      <c r="CR790" s="96"/>
      <c r="CS790" s="96"/>
      <c r="CT790" s="96"/>
      <c r="CU790" s="96"/>
      <c r="CV790" s="96"/>
      <c r="CW790" s="96"/>
      <c r="CX790" s="96"/>
      <c r="CY790" s="96"/>
      <c r="CZ790" s="96"/>
      <c r="DA790" s="96"/>
      <c r="DB790" s="96"/>
      <c r="DC790" s="96"/>
      <c r="DD790" s="96"/>
      <c r="DE790" s="96"/>
      <c r="DF790" s="96"/>
      <c r="DG790" s="96"/>
      <c r="DH790" s="96"/>
      <c r="DI790" s="96"/>
      <c r="DJ790" s="96"/>
      <c r="DK790" s="96"/>
      <c r="DL790" s="96"/>
      <c r="DM790" s="96"/>
      <c r="DN790" s="96"/>
      <c r="DO790" s="96"/>
      <c r="DP790" s="96"/>
      <c r="DQ790" s="96"/>
      <c r="DR790" s="96"/>
      <c r="DS790" s="96"/>
      <c r="DT790" s="96"/>
      <c r="DU790" s="96"/>
      <c r="DV790" s="96"/>
      <c r="DW790" s="96"/>
      <c r="DX790" s="96"/>
      <c r="DY790" s="96"/>
      <c r="DZ790" s="96"/>
      <c r="EA790" s="96"/>
      <c r="EB790" s="96"/>
      <c r="EC790" s="96"/>
      <c r="ED790" s="96"/>
      <c r="EE790" s="96"/>
      <c r="EF790" s="96"/>
      <c r="EG790" s="96"/>
      <c r="EH790" s="96"/>
      <c r="EI790" s="96"/>
      <c r="EJ790" s="96"/>
      <c r="EK790" s="96"/>
      <c r="EL790" s="96"/>
      <c r="EM790" s="96"/>
      <c r="EN790" s="96"/>
      <c r="EO790" s="96"/>
      <c r="EP790" s="96"/>
      <c r="EQ790" s="96"/>
      <c r="ER790" s="96"/>
      <c r="ES790" s="96"/>
      <c r="ET790" s="96"/>
      <c r="EU790" s="96"/>
      <c r="EV790" s="96"/>
      <c r="EW790" s="96"/>
      <c r="EX790" s="96"/>
      <c r="EY790" s="96"/>
      <c r="EZ790" s="96"/>
      <c r="FA790" s="96"/>
      <c r="FB790" s="96"/>
      <c r="FC790" s="96"/>
      <c r="FD790" s="96"/>
      <c r="FE790" s="96"/>
      <c r="FF790" s="96"/>
      <c r="FG790" s="96"/>
      <c r="FH790" s="96"/>
      <c r="FI790" s="96"/>
      <c r="FJ790" s="96"/>
      <c r="FK790" s="96"/>
      <c r="FL790" s="96"/>
      <c r="FM790" s="96"/>
      <c r="FN790" s="96"/>
      <c r="FO790" s="96"/>
      <c r="FP790" s="96"/>
      <c r="FQ790" s="96"/>
      <c r="FR790" s="96"/>
      <c r="FS790" s="96"/>
      <c r="FT790" s="96"/>
      <c r="FU790" s="96"/>
      <c r="FV790" s="96"/>
      <c r="FW790" s="96"/>
      <c r="FX790" s="96"/>
      <c r="FY790" s="96"/>
      <c r="FZ790" s="96"/>
      <c r="GA790" s="96"/>
      <c r="GB790" s="96"/>
      <c r="GC790" s="96"/>
      <c r="GD790" s="96"/>
      <c r="GE790" s="96"/>
      <c r="GF790" s="96"/>
      <c r="GG790" s="96"/>
      <c r="GH790" s="96"/>
      <c r="GI790" s="96"/>
      <c r="GJ790" s="96"/>
      <c r="GK790" s="96"/>
      <c r="GL790" s="96"/>
      <c r="GM790" s="96"/>
      <c r="GN790" s="96"/>
      <c r="GO790" s="96"/>
    </row>
    <row r="791" spans="1:197" ht="12.75" hidden="1" customHeight="1">
      <c r="A791" s="339"/>
      <c r="B791" s="364"/>
      <c r="C791" s="365"/>
      <c r="D791" s="357"/>
      <c r="E791" s="449"/>
      <c r="F791" s="372"/>
      <c r="G791" s="342"/>
      <c r="H791" s="158"/>
      <c r="I791" s="159" t="s">
        <v>26</v>
      </c>
      <c r="J791" s="201"/>
      <c r="K791" s="201"/>
      <c r="L791" s="160">
        <f t="shared" ref="L791:V791" si="229">SUM(L787:L790)</f>
        <v>0</v>
      </c>
      <c r="M791" s="160">
        <f t="shared" si="229"/>
        <v>0</v>
      </c>
      <c r="N791" s="160">
        <f t="shared" si="229"/>
        <v>0</v>
      </c>
      <c r="O791" s="160">
        <f t="shared" si="229"/>
        <v>0</v>
      </c>
      <c r="P791" s="160">
        <f t="shared" si="229"/>
        <v>0</v>
      </c>
      <c r="Q791" s="160">
        <f t="shared" si="229"/>
        <v>0</v>
      </c>
      <c r="R791" s="160">
        <f t="shared" si="229"/>
        <v>0</v>
      </c>
      <c r="S791" s="160">
        <f t="shared" si="229"/>
        <v>0</v>
      </c>
      <c r="T791" s="160">
        <f t="shared" si="229"/>
        <v>0</v>
      </c>
      <c r="U791" s="161">
        <f t="shared" si="229"/>
        <v>0</v>
      </c>
      <c r="V791" s="161">
        <f t="shared" si="229"/>
        <v>0</v>
      </c>
      <c r="W791" s="350"/>
      <c r="X791" s="152"/>
      <c r="Y791" s="96"/>
      <c r="Z791" s="96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  <c r="AK791" s="96"/>
      <c r="AL791" s="96"/>
      <c r="AM791" s="96"/>
      <c r="AN791" s="96"/>
      <c r="AO791" s="96"/>
      <c r="AP791" s="96"/>
      <c r="AQ791" s="96"/>
      <c r="AR791" s="96"/>
      <c r="AS791" s="96"/>
      <c r="AT791" s="96"/>
      <c r="AU791" s="96"/>
      <c r="AV791" s="96"/>
      <c r="AW791" s="96"/>
      <c r="AX791" s="96"/>
      <c r="AY791" s="96"/>
      <c r="AZ791" s="96"/>
      <c r="BA791" s="96"/>
      <c r="BB791" s="96"/>
      <c r="BC791" s="96"/>
      <c r="BD791" s="96"/>
      <c r="BE791" s="96"/>
      <c r="BF791" s="96"/>
      <c r="BG791" s="96"/>
      <c r="BH791" s="96"/>
      <c r="BI791" s="96"/>
      <c r="BJ791" s="96"/>
      <c r="BK791" s="96"/>
      <c r="BL791" s="96"/>
      <c r="BM791" s="96"/>
      <c r="BN791" s="96"/>
      <c r="BO791" s="96"/>
      <c r="BP791" s="96"/>
      <c r="BQ791" s="96"/>
      <c r="BR791" s="96"/>
      <c r="BS791" s="96"/>
      <c r="BT791" s="96"/>
      <c r="BU791" s="96"/>
      <c r="BV791" s="96"/>
      <c r="BW791" s="96"/>
      <c r="BX791" s="96"/>
      <c r="BY791" s="96"/>
      <c r="BZ791" s="96"/>
      <c r="CA791" s="96"/>
      <c r="CB791" s="96"/>
      <c r="CC791" s="96"/>
      <c r="CD791" s="96"/>
      <c r="CE791" s="96"/>
      <c r="CF791" s="96"/>
      <c r="CG791" s="96"/>
      <c r="CH791" s="96"/>
      <c r="CI791" s="96"/>
      <c r="CJ791" s="96"/>
      <c r="CK791" s="96"/>
      <c r="CL791" s="96"/>
      <c r="CM791" s="96"/>
      <c r="CN791" s="96"/>
      <c r="CO791" s="96"/>
      <c r="CP791" s="96"/>
      <c r="CQ791" s="96"/>
      <c r="CR791" s="96"/>
      <c r="CS791" s="96"/>
      <c r="CT791" s="96"/>
      <c r="CU791" s="96"/>
      <c r="CV791" s="96"/>
      <c r="CW791" s="96"/>
      <c r="CX791" s="96"/>
      <c r="CY791" s="96"/>
      <c r="CZ791" s="96"/>
      <c r="DA791" s="96"/>
      <c r="DB791" s="96"/>
      <c r="DC791" s="96"/>
      <c r="DD791" s="96"/>
      <c r="DE791" s="96"/>
      <c r="DF791" s="96"/>
      <c r="DG791" s="96"/>
      <c r="DH791" s="96"/>
      <c r="DI791" s="96"/>
      <c r="DJ791" s="96"/>
      <c r="DK791" s="96"/>
      <c r="DL791" s="96"/>
      <c r="DM791" s="96"/>
      <c r="DN791" s="96"/>
      <c r="DO791" s="96"/>
      <c r="DP791" s="96"/>
      <c r="DQ791" s="96"/>
      <c r="DR791" s="96"/>
      <c r="DS791" s="96"/>
      <c r="DT791" s="96"/>
      <c r="DU791" s="96"/>
      <c r="DV791" s="96"/>
      <c r="DW791" s="96"/>
      <c r="DX791" s="96"/>
      <c r="DY791" s="96"/>
      <c r="DZ791" s="96"/>
      <c r="EA791" s="96"/>
      <c r="EB791" s="96"/>
      <c r="EC791" s="96"/>
      <c r="ED791" s="96"/>
      <c r="EE791" s="96"/>
      <c r="EF791" s="96"/>
      <c r="EG791" s="96"/>
      <c r="EH791" s="96"/>
      <c r="EI791" s="96"/>
      <c r="EJ791" s="96"/>
      <c r="EK791" s="96"/>
      <c r="EL791" s="96"/>
      <c r="EM791" s="96"/>
      <c r="EN791" s="96"/>
      <c r="EO791" s="96"/>
      <c r="EP791" s="96"/>
      <c r="EQ791" s="96"/>
      <c r="ER791" s="96"/>
      <c r="ES791" s="96"/>
      <c r="ET791" s="96"/>
      <c r="EU791" s="96"/>
      <c r="EV791" s="96"/>
      <c r="EW791" s="96"/>
      <c r="EX791" s="96"/>
      <c r="EY791" s="96"/>
      <c r="EZ791" s="96"/>
      <c r="FA791" s="96"/>
      <c r="FB791" s="96"/>
      <c r="FC791" s="96"/>
      <c r="FD791" s="96"/>
      <c r="FE791" s="96"/>
      <c r="FF791" s="96"/>
      <c r="FG791" s="96"/>
      <c r="FH791" s="96"/>
      <c r="FI791" s="96"/>
      <c r="FJ791" s="96"/>
      <c r="FK791" s="96"/>
      <c r="FL791" s="96"/>
      <c r="FM791" s="96"/>
      <c r="FN791" s="96"/>
      <c r="FO791" s="96"/>
      <c r="FP791" s="96"/>
      <c r="FQ791" s="96"/>
      <c r="FR791" s="96"/>
      <c r="FS791" s="96"/>
      <c r="FT791" s="96"/>
      <c r="FU791" s="96"/>
      <c r="FV791" s="96"/>
      <c r="FW791" s="96"/>
      <c r="FX791" s="96"/>
      <c r="FY791" s="96"/>
      <c r="FZ791" s="96"/>
      <c r="GA791" s="96"/>
      <c r="GB791" s="96"/>
      <c r="GC791" s="96"/>
      <c r="GD791" s="96"/>
      <c r="GE791" s="96"/>
      <c r="GF791" s="96"/>
      <c r="GG791" s="96"/>
      <c r="GH791" s="96"/>
      <c r="GI791" s="96"/>
      <c r="GJ791" s="96"/>
      <c r="GK791" s="96"/>
      <c r="GL791" s="96"/>
      <c r="GM791" s="96"/>
      <c r="GN791" s="96"/>
      <c r="GO791" s="96"/>
    </row>
    <row r="792" spans="1:197">
      <c r="A792" s="55"/>
      <c r="B792" s="23"/>
      <c r="C792" s="23"/>
      <c r="D792" s="23"/>
      <c r="E792" s="23"/>
      <c r="F792" s="23"/>
      <c r="G792" s="23"/>
      <c r="H792" s="23"/>
      <c r="I792" s="383"/>
      <c r="J792" s="383"/>
      <c r="K792" s="383"/>
      <c r="L792" s="383"/>
      <c r="M792" s="238"/>
      <c r="N792" s="238"/>
      <c r="O792" s="23"/>
      <c r="P792" s="23"/>
      <c r="Q792" s="23"/>
      <c r="R792" s="23"/>
      <c r="S792" s="23"/>
      <c r="T792" s="23"/>
      <c r="U792" s="23"/>
      <c r="V792" s="23"/>
      <c r="W792" s="23"/>
    </row>
    <row r="793" spans="1:197" ht="15" customHeight="1">
      <c r="A793" s="55"/>
      <c r="B793" s="23"/>
      <c r="C793" s="23"/>
      <c r="D793" s="23"/>
      <c r="E793" s="23"/>
      <c r="F793" s="23"/>
      <c r="G793" s="23"/>
      <c r="H793" s="23"/>
      <c r="I793" s="383"/>
      <c r="J793" s="383"/>
      <c r="K793" s="383"/>
      <c r="L793" s="383"/>
      <c r="M793" s="244"/>
      <c r="N793" s="244"/>
      <c r="O793" s="23"/>
      <c r="P793" s="23"/>
      <c r="Q793" s="23"/>
      <c r="R793" s="23"/>
      <c r="S793" s="23"/>
      <c r="T793" s="23"/>
      <c r="U793" s="23"/>
      <c r="V793" s="23"/>
      <c r="W793" s="23"/>
    </row>
    <row r="794" spans="1:197">
      <c r="A794" s="55"/>
      <c r="B794" s="23"/>
      <c r="C794" s="23"/>
      <c r="D794" s="23"/>
      <c r="E794" s="23"/>
      <c r="F794" s="23"/>
      <c r="G794" s="23"/>
      <c r="H794" s="23"/>
      <c r="I794" s="383"/>
      <c r="J794" s="383"/>
      <c r="K794" s="383"/>
      <c r="L794" s="383"/>
      <c r="M794" s="237"/>
      <c r="N794" s="237"/>
      <c r="O794" s="23"/>
      <c r="P794" s="23"/>
      <c r="Q794" s="23"/>
      <c r="R794" s="23"/>
      <c r="S794" s="23"/>
      <c r="T794" s="23"/>
      <c r="U794" s="23"/>
      <c r="V794" s="23"/>
      <c r="W794" s="23"/>
    </row>
    <row r="795" spans="1:197">
      <c r="A795" s="55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</row>
    <row r="796" spans="1:197">
      <c r="A796" s="55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</row>
    <row r="797" spans="1:197">
      <c r="A797" s="55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</row>
    <row r="798" spans="1:197">
      <c r="A798" s="55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</row>
    <row r="799" spans="1:197">
      <c r="A799" s="55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</row>
    <row r="800" spans="1:197">
      <c r="A800" s="55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</row>
    <row r="801" spans="1:23">
      <c r="A801" s="55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</row>
    <row r="802" spans="1:23">
      <c r="A802" s="55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</row>
    <row r="803" spans="1:23">
      <c r="A803" s="55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</row>
    <row r="804" spans="1:23">
      <c r="A804" s="55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</row>
    <row r="805" spans="1:23">
      <c r="A805" s="55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</row>
    <row r="806" spans="1:23">
      <c r="A806" s="55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</row>
    <row r="807" spans="1:23">
      <c r="A807" s="55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</row>
    <row r="808" spans="1:23">
      <c r="A808" s="55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</row>
    <row r="809" spans="1:23">
      <c r="A809" s="55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</row>
    <row r="810" spans="1:23">
      <c r="A810" s="55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</row>
    <row r="811" spans="1:23">
      <c r="A811" s="55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</row>
    <row r="812" spans="1:23">
      <c r="A812" s="55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</row>
    <row r="813" spans="1:23">
      <c r="A813" s="55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</row>
  </sheetData>
  <mergeCells count="1209">
    <mergeCell ref="W231:W235"/>
    <mergeCell ref="W256:W260"/>
    <mergeCell ref="F246:F250"/>
    <mergeCell ref="G276:G280"/>
    <mergeCell ref="G356:G360"/>
    <mergeCell ref="E361:E365"/>
    <mergeCell ref="D456:D460"/>
    <mergeCell ref="E456:E460"/>
    <mergeCell ref="F466:F470"/>
    <mergeCell ref="E476:E480"/>
    <mergeCell ref="E356:E360"/>
    <mergeCell ref="D356:D360"/>
    <mergeCell ref="G516:G520"/>
    <mergeCell ref="F456:F460"/>
    <mergeCell ref="G371:G375"/>
    <mergeCell ref="E386:E390"/>
    <mergeCell ref="W366:W370"/>
    <mergeCell ref="F401:F405"/>
    <mergeCell ref="W446:W450"/>
    <mergeCell ref="W486:W490"/>
    <mergeCell ref="W436:W440"/>
    <mergeCell ref="F396:F400"/>
    <mergeCell ref="W481:W485"/>
    <mergeCell ref="W476:W480"/>
    <mergeCell ref="W491:W495"/>
    <mergeCell ref="W501:W505"/>
    <mergeCell ref="F501:F505"/>
    <mergeCell ref="W451:W455"/>
    <mergeCell ref="E446:E450"/>
    <mergeCell ref="G321:G325"/>
    <mergeCell ref="W286:W290"/>
    <mergeCell ref="W296:W300"/>
    <mergeCell ref="G66:G71"/>
    <mergeCell ref="W66:W71"/>
    <mergeCell ref="W371:W375"/>
    <mergeCell ref="E436:E440"/>
    <mergeCell ref="W526:W530"/>
    <mergeCell ref="W531:W535"/>
    <mergeCell ref="W541:W545"/>
    <mergeCell ref="A556:A560"/>
    <mergeCell ref="D466:D470"/>
    <mergeCell ref="E466:E470"/>
    <mergeCell ref="A481:A485"/>
    <mergeCell ref="B576:B580"/>
    <mergeCell ref="B571:B575"/>
    <mergeCell ref="A476:A480"/>
    <mergeCell ref="B521:B525"/>
    <mergeCell ref="C496:C500"/>
    <mergeCell ref="G481:G485"/>
    <mergeCell ref="E566:E570"/>
    <mergeCell ref="E531:E535"/>
    <mergeCell ref="G571:G575"/>
    <mergeCell ref="G546:G550"/>
    <mergeCell ref="E481:E485"/>
    <mergeCell ref="C571:C575"/>
    <mergeCell ref="D556:D560"/>
    <mergeCell ref="C556:C560"/>
    <mergeCell ref="C541:C545"/>
    <mergeCell ref="F536:F540"/>
    <mergeCell ref="F541:F545"/>
    <mergeCell ref="C526:C530"/>
    <mergeCell ref="D506:D510"/>
    <mergeCell ref="W511:W515"/>
    <mergeCell ref="W571:W575"/>
    <mergeCell ref="A621:A625"/>
    <mergeCell ref="E601:E605"/>
    <mergeCell ref="E621:E625"/>
    <mergeCell ref="C621:C625"/>
    <mergeCell ref="D616:D620"/>
    <mergeCell ref="C692:C696"/>
    <mergeCell ref="D692:D696"/>
    <mergeCell ref="G742:G746"/>
    <mergeCell ref="A732:A736"/>
    <mergeCell ref="F732:F736"/>
    <mergeCell ref="B636:B640"/>
    <mergeCell ref="G687:G691"/>
    <mergeCell ref="B641:B645"/>
    <mergeCell ref="F596:F600"/>
    <mergeCell ref="B606:B610"/>
    <mergeCell ref="A541:A545"/>
    <mergeCell ref="G491:G495"/>
    <mergeCell ref="E692:E696"/>
    <mergeCell ref="F692:F696"/>
    <mergeCell ref="B661:B665"/>
    <mergeCell ref="D661:D665"/>
    <mergeCell ref="G631:G635"/>
    <mergeCell ref="G566:G570"/>
    <mergeCell ref="G556:G560"/>
    <mergeCell ref="F586:F590"/>
    <mergeCell ref="G646:G650"/>
    <mergeCell ref="F621:F625"/>
    <mergeCell ref="F626:F630"/>
    <mergeCell ref="E641:E645"/>
    <mergeCell ref="E631:E635"/>
    <mergeCell ref="C631:C635"/>
    <mergeCell ref="F581:F585"/>
    <mergeCell ref="A681:A686"/>
    <mergeCell ref="G636:G640"/>
    <mergeCell ref="E66:E71"/>
    <mergeCell ref="W737:W741"/>
    <mergeCell ref="C787:C791"/>
    <mergeCell ref="F787:F791"/>
    <mergeCell ref="G787:G791"/>
    <mergeCell ref="B757:B761"/>
    <mergeCell ref="C722:C726"/>
    <mergeCell ref="B717:B721"/>
    <mergeCell ref="A752:A756"/>
    <mergeCell ref="E757:E761"/>
    <mergeCell ref="W767:W771"/>
    <mergeCell ref="G782:G786"/>
    <mergeCell ref="A727:A731"/>
    <mergeCell ref="B727:B731"/>
    <mergeCell ref="C727:C731"/>
    <mergeCell ref="W687:W691"/>
    <mergeCell ref="C646:C650"/>
    <mergeCell ref="D646:D650"/>
    <mergeCell ref="C697:C701"/>
    <mergeCell ref="G702:G706"/>
    <mergeCell ref="G671:G675"/>
    <mergeCell ref="W661:W665"/>
    <mergeCell ref="B651:B655"/>
    <mergeCell ref="C702:C706"/>
    <mergeCell ref="A661:A665"/>
    <mergeCell ref="C681:C686"/>
    <mergeCell ref="B687:B691"/>
    <mergeCell ref="A66:A71"/>
    <mergeCell ref="G747:G751"/>
    <mergeCell ref="B722:B726"/>
    <mergeCell ref="A371:A375"/>
    <mergeCell ref="A48:A52"/>
    <mergeCell ref="B48:B52"/>
    <mergeCell ref="A486:A490"/>
    <mergeCell ref="B486:B490"/>
    <mergeCell ref="C486:C490"/>
    <mergeCell ref="D486:D490"/>
    <mergeCell ref="E486:E490"/>
    <mergeCell ref="F486:F490"/>
    <mergeCell ref="A491:A495"/>
    <mergeCell ref="B491:B495"/>
    <mergeCell ref="C491:C495"/>
    <mergeCell ref="D491:D495"/>
    <mergeCell ref="E491:E495"/>
    <mergeCell ref="F491:F495"/>
    <mergeCell ref="B59:E59"/>
    <mergeCell ref="E546:E550"/>
    <mergeCell ref="D451:D455"/>
    <mergeCell ref="C351:C355"/>
    <mergeCell ref="C536:C540"/>
    <mergeCell ref="B386:B390"/>
    <mergeCell ref="B451:B455"/>
    <mergeCell ref="B541:B545"/>
    <mergeCell ref="D471:D475"/>
    <mergeCell ref="D366:D370"/>
    <mergeCell ref="D386:D390"/>
    <mergeCell ref="E516:E520"/>
    <mergeCell ref="D441:D445"/>
    <mergeCell ref="F351:F355"/>
    <mergeCell ref="C386:C390"/>
    <mergeCell ref="F526:F530"/>
    <mergeCell ref="D501:D505"/>
    <mergeCell ref="W787:W791"/>
    <mergeCell ref="F782:F786"/>
    <mergeCell ref="D742:D746"/>
    <mergeCell ref="E717:E721"/>
    <mergeCell ref="F772:F776"/>
    <mergeCell ref="G772:G776"/>
    <mergeCell ref="A787:A791"/>
    <mergeCell ref="B787:B791"/>
    <mergeCell ref="B752:B756"/>
    <mergeCell ref="D787:D791"/>
    <mergeCell ref="E787:E791"/>
    <mergeCell ref="E782:E786"/>
    <mergeCell ref="F777:F781"/>
    <mergeCell ref="G777:G781"/>
    <mergeCell ref="E777:E781"/>
    <mergeCell ref="D777:D781"/>
    <mergeCell ref="F737:F741"/>
    <mergeCell ref="B772:B776"/>
    <mergeCell ref="C747:C751"/>
    <mergeCell ref="B777:B781"/>
    <mergeCell ref="C757:C761"/>
    <mergeCell ref="A772:A776"/>
    <mergeCell ref="B767:B771"/>
    <mergeCell ref="C777:C781"/>
    <mergeCell ref="A762:A766"/>
    <mergeCell ref="C772:C776"/>
    <mergeCell ref="E762:E766"/>
    <mergeCell ref="F762:F766"/>
    <mergeCell ref="D767:D771"/>
    <mergeCell ref="E767:E771"/>
    <mergeCell ref="E752:E756"/>
    <mergeCell ref="F717:F721"/>
    <mergeCell ref="B692:B696"/>
    <mergeCell ref="A676:A680"/>
    <mergeCell ref="C506:C510"/>
    <mergeCell ref="F651:F655"/>
    <mergeCell ref="A646:A650"/>
    <mergeCell ref="B611:B615"/>
    <mergeCell ref="B581:B585"/>
    <mergeCell ref="F747:F751"/>
    <mergeCell ref="B762:B766"/>
    <mergeCell ref="C762:C766"/>
    <mergeCell ref="D752:D756"/>
    <mergeCell ref="G757:G761"/>
    <mergeCell ref="A707:A711"/>
    <mergeCell ref="B671:B675"/>
    <mergeCell ref="A561:A565"/>
    <mergeCell ref="A571:A575"/>
    <mergeCell ref="A581:A585"/>
    <mergeCell ref="A566:A570"/>
    <mergeCell ref="A586:A590"/>
    <mergeCell ref="D526:D530"/>
    <mergeCell ref="B536:B540"/>
    <mergeCell ref="B556:B560"/>
    <mergeCell ref="C531:C535"/>
    <mergeCell ref="C576:C580"/>
    <mergeCell ref="F576:F580"/>
    <mergeCell ref="A546:A550"/>
    <mergeCell ref="C601:C605"/>
    <mergeCell ref="D546:D550"/>
    <mergeCell ref="F531:F535"/>
    <mergeCell ref="A601:A605"/>
    <mergeCell ref="F631:F635"/>
    <mergeCell ref="E606:E610"/>
    <mergeCell ref="G611:G615"/>
    <mergeCell ref="F561:F565"/>
    <mergeCell ref="G561:G565"/>
    <mergeCell ref="B616:B620"/>
    <mergeCell ref="A611:A615"/>
    <mergeCell ref="C611:C615"/>
    <mergeCell ref="C501:C505"/>
    <mergeCell ref="A426:A430"/>
    <mergeCell ref="C426:C430"/>
    <mergeCell ref="B456:B460"/>
    <mergeCell ref="W536:W540"/>
    <mergeCell ref="E556:E560"/>
    <mergeCell ref="B591:B595"/>
    <mergeCell ref="C596:C600"/>
    <mergeCell ref="G591:G595"/>
    <mergeCell ref="D571:D575"/>
    <mergeCell ref="D566:D570"/>
    <mergeCell ref="B431:B435"/>
    <mergeCell ref="F616:F620"/>
    <mergeCell ref="E611:E615"/>
    <mergeCell ref="F461:F465"/>
    <mergeCell ref="D611:D615"/>
    <mergeCell ref="C481:C485"/>
    <mergeCell ref="D481:D485"/>
    <mergeCell ref="B481:B485"/>
    <mergeCell ref="F611:F615"/>
    <mergeCell ref="W576:W580"/>
    <mergeCell ref="W561:W565"/>
    <mergeCell ref="F566:F570"/>
    <mergeCell ref="A496:A500"/>
    <mergeCell ref="E426:E430"/>
    <mergeCell ref="E506:E510"/>
    <mergeCell ref="G641:G645"/>
    <mergeCell ref="A692:A696"/>
    <mergeCell ref="W596:W600"/>
    <mergeCell ref="B476:B480"/>
    <mergeCell ref="B551:B555"/>
    <mergeCell ref="D536:D540"/>
    <mergeCell ref="G581:G585"/>
    <mergeCell ref="G536:G540"/>
    <mergeCell ref="E541:E545"/>
    <mergeCell ref="B546:B550"/>
    <mergeCell ref="C606:C610"/>
    <mergeCell ref="E461:E465"/>
    <mergeCell ref="E526:E530"/>
    <mergeCell ref="A456:A460"/>
    <mergeCell ref="A431:A435"/>
    <mergeCell ref="C451:C455"/>
    <mergeCell ref="W516:W520"/>
    <mergeCell ref="W441:W445"/>
    <mergeCell ref="C641:C645"/>
    <mergeCell ref="C636:C640"/>
    <mergeCell ref="E661:E665"/>
    <mergeCell ref="W581:W585"/>
    <mergeCell ref="W636:W640"/>
    <mergeCell ref="W641:W645"/>
    <mergeCell ref="B646:B650"/>
    <mergeCell ref="A451:A455"/>
    <mergeCell ref="G446:G450"/>
    <mergeCell ref="B446:B450"/>
    <mergeCell ref="A446:A450"/>
    <mergeCell ref="D446:D450"/>
    <mergeCell ref="D436:D440"/>
    <mergeCell ref="G616:G620"/>
    <mergeCell ref="C591:C595"/>
    <mergeCell ref="G576:G580"/>
    <mergeCell ref="A461:A465"/>
    <mergeCell ref="B461:B465"/>
    <mergeCell ref="D426:D430"/>
    <mergeCell ref="D431:D435"/>
    <mergeCell ref="E441:E445"/>
    <mergeCell ref="E591:E595"/>
    <mergeCell ref="A591:A595"/>
    <mergeCell ref="A551:A555"/>
    <mergeCell ref="C546:C550"/>
    <mergeCell ref="C456:C460"/>
    <mergeCell ref="G426:G430"/>
    <mergeCell ref="F476:F480"/>
    <mergeCell ref="G496:G500"/>
    <mergeCell ref="E521:E525"/>
    <mergeCell ref="E551:E555"/>
    <mergeCell ref="F471:F475"/>
    <mergeCell ref="G471:G475"/>
    <mergeCell ref="G486:G490"/>
    <mergeCell ref="D606:D610"/>
    <mergeCell ref="D591:D595"/>
    <mergeCell ref="E576:E580"/>
    <mergeCell ref="D561:D565"/>
    <mergeCell ref="F496:F500"/>
    <mergeCell ref="F606:F610"/>
    <mergeCell ref="G601:G605"/>
    <mergeCell ref="E401:E405"/>
    <mergeCell ref="F406:F410"/>
    <mergeCell ref="W411:W415"/>
    <mergeCell ref="W521:W525"/>
    <mergeCell ref="W496:W500"/>
    <mergeCell ref="E471:E475"/>
    <mergeCell ref="G401:G405"/>
    <mergeCell ref="G501:G505"/>
    <mergeCell ref="F551:F555"/>
    <mergeCell ref="G396:G400"/>
    <mergeCell ref="E451:E455"/>
    <mergeCell ref="F451:F455"/>
    <mergeCell ref="W421:W425"/>
    <mergeCell ref="F556:F560"/>
    <mergeCell ref="F481:F485"/>
    <mergeCell ref="G551:G555"/>
    <mergeCell ref="D516:D520"/>
    <mergeCell ref="F506:F510"/>
    <mergeCell ref="F441:F445"/>
    <mergeCell ref="G476:G480"/>
    <mergeCell ref="G506:G510"/>
    <mergeCell ref="D551:D555"/>
    <mergeCell ref="B331:B335"/>
    <mergeCell ref="C326:C330"/>
    <mergeCell ref="B316:B320"/>
    <mergeCell ref="B356:B360"/>
    <mergeCell ref="C356:C360"/>
    <mergeCell ref="G306:G310"/>
    <mergeCell ref="F336:F340"/>
    <mergeCell ref="G346:G350"/>
    <mergeCell ref="G361:G365"/>
    <mergeCell ref="W391:W395"/>
    <mergeCell ref="W386:W390"/>
    <mergeCell ref="C441:C445"/>
    <mergeCell ref="D411:D415"/>
    <mergeCell ref="C396:C400"/>
    <mergeCell ref="G406:G410"/>
    <mergeCell ref="F436:F440"/>
    <mergeCell ref="E406:E410"/>
    <mergeCell ref="F411:F415"/>
    <mergeCell ref="C436:C440"/>
    <mergeCell ref="B396:B400"/>
    <mergeCell ref="C401:C405"/>
    <mergeCell ref="E306:E310"/>
    <mergeCell ref="C331:C335"/>
    <mergeCell ref="C336:C340"/>
    <mergeCell ref="F391:F395"/>
    <mergeCell ref="E396:E400"/>
    <mergeCell ref="F361:F365"/>
    <mergeCell ref="B376:B380"/>
    <mergeCell ref="C361:C365"/>
    <mergeCell ref="E331:E335"/>
    <mergeCell ref="C341:C345"/>
    <mergeCell ref="F341:F345"/>
    <mergeCell ref="W331:W335"/>
    <mergeCell ref="W321:W325"/>
    <mergeCell ref="F286:F290"/>
    <mergeCell ref="F311:F315"/>
    <mergeCell ref="E296:E300"/>
    <mergeCell ref="E286:E290"/>
    <mergeCell ref="F321:F325"/>
    <mergeCell ref="W301:W305"/>
    <mergeCell ref="W401:W405"/>
    <mergeCell ref="G366:G370"/>
    <mergeCell ref="E366:E370"/>
    <mergeCell ref="W396:W400"/>
    <mergeCell ref="F366:F370"/>
    <mergeCell ref="F371:F375"/>
    <mergeCell ref="W376:W380"/>
    <mergeCell ref="G391:G395"/>
    <mergeCell ref="W346:W350"/>
    <mergeCell ref="W336:W340"/>
    <mergeCell ref="E371:E375"/>
    <mergeCell ref="F331:F335"/>
    <mergeCell ref="E341:E345"/>
    <mergeCell ref="W53:W58"/>
    <mergeCell ref="E60:E65"/>
    <mergeCell ref="W189:W193"/>
    <mergeCell ref="W215:W219"/>
    <mergeCell ref="E189:E193"/>
    <mergeCell ref="F189:F193"/>
    <mergeCell ref="E205:E209"/>
    <mergeCell ref="W105:W110"/>
    <mergeCell ref="W117:W120"/>
    <mergeCell ref="W241:W245"/>
    <mergeCell ref="W246:W250"/>
    <mergeCell ref="W205:W209"/>
    <mergeCell ref="W184:W188"/>
    <mergeCell ref="G143:G147"/>
    <mergeCell ref="E215:E219"/>
    <mergeCell ref="G210:G214"/>
    <mergeCell ref="B66:B71"/>
    <mergeCell ref="C66:C71"/>
    <mergeCell ref="F205:F209"/>
    <mergeCell ref="E210:E214"/>
    <mergeCell ref="G241:G245"/>
    <mergeCell ref="B122:E122"/>
    <mergeCell ref="W236:W240"/>
    <mergeCell ref="F231:F235"/>
    <mergeCell ref="D236:D240"/>
    <mergeCell ref="C53:C58"/>
    <mergeCell ref="B60:B65"/>
    <mergeCell ref="F117:F120"/>
    <mergeCell ref="E99:E104"/>
    <mergeCell ref="B184:B188"/>
    <mergeCell ref="F184:F188"/>
    <mergeCell ref="G220:G225"/>
    <mergeCell ref="A220:A225"/>
    <mergeCell ref="G251:G255"/>
    <mergeCell ref="F236:F240"/>
    <mergeCell ref="E153:E157"/>
    <mergeCell ref="B169:B173"/>
    <mergeCell ref="C205:C209"/>
    <mergeCell ref="D184:D188"/>
    <mergeCell ref="F210:F214"/>
    <mergeCell ref="C169:C173"/>
    <mergeCell ref="B205:B209"/>
    <mergeCell ref="D200:D204"/>
    <mergeCell ref="E169:E173"/>
    <mergeCell ref="C163:C167"/>
    <mergeCell ref="D189:D193"/>
    <mergeCell ref="B158:B162"/>
    <mergeCell ref="F226:F230"/>
    <mergeCell ref="G231:G235"/>
    <mergeCell ref="B241:B245"/>
    <mergeCell ref="C236:C240"/>
    <mergeCell ref="C226:C230"/>
    <mergeCell ref="E226:E230"/>
    <mergeCell ref="A246:A250"/>
    <mergeCell ref="G169:G173"/>
    <mergeCell ref="D153:D157"/>
    <mergeCell ref="F220:F225"/>
    <mergeCell ref="G215:G219"/>
    <mergeCell ref="E179:E183"/>
    <mergeCell ref="B210:B214"/>
    <mergeCell ref="C194:C199"/>
    <mergeCell ref="C189:C193"/>
    <mergeCell ref="D215:D219"/>
    <mergeCell ref="B200:B204"/>
    <mergeCell ref="A311:A315"/>
    <mergeCell ref="B236:B240"/>
    <mergeCell ref="G246:G250"/>
    <mergeCell ref="A296:A300"/>
    <mergeCell ref="A271:A275"/>
    <mergeCell ref="A281:A285"/>
    <mergeCell ref="B281:B285"/>
    <mergeCell ref="A256:A260"/>
    <mergeCell ref="A226:A230"/>
    <mergeCell ref="E236:E240"/>
    <mergeCell ref="E281:E285"/>
    <mergeCell ref="D241:D245"/>
    <mergeCell ref="A286:A290"/>
    <mergeCell ref="D251:D255"/>
    <mergeCell ref="E251:E255"/>
    <mergeCell ref="F271:F275"/>
    <mergeCell ref="G281:G285"/>
    <mergeCell ref="D226:D230"/>
    <mergeCell ref="B266:B270"/>
    <mergeCell ref="G261:G265"/>
    <mergeCell ref="E266:E270"/>
    <mergeCell ref="E261:E265"/>
    <mergeCell ref="G266:G270"/>
    <mergeCell ref="A291:A295"/>
    <mergeCell ref="A261:A265"/>
    <mergeCell ref="C311:C315"/>
    <mergeCell ref="B311:B315"/>
    <mergeCell ref="D666:D670"/>
    <mergeCell ref="E681:E686"/>
    <mergeCell ref="A671:A675"/>
    <mergeCell ref="E346:E350"/>
    <mergeCell ref="E220:E225"/>
    <mergeCell ref="C220:C225"/>
    <mergeCell ref="A236:A240"/>
    <mergeCell ref="A251:A255"/>
    <mergeCell ref="A266:A270"/>
    <mergeCell ref="A276:A280"/>
    <mergeCell ref="D346:D350"/>
    <mergeCell ref="E271:E275"/>
    <mergeCell ref="E316:E320"/>
    <mergeCell ref="A361:A365"/>
    <mergeCell ref="A376:A380"/>
    <mergeCell ref="B371:B375"/>
    <mergeCell ref="B256:B260"/>
    <mergeCell ref="E256:E260"/>
    <mergeCell ref="A326:A330"/>
    <mergeCell ref="A301:A305"/>
    <mergeCell ref="B246:B250"/>
    <mergeCell ref="D246:D250"/>
    <mergeCell ref="B220:B225"/>
    <mergeCell ref="D276:D280"/>
    <mergeCell ref="B271:B275"/>
    <mergeCell ref="E336:E340"/>
    <mergeCell ref="E321:E325"/>
    <mergeCell ref="D336:D340"/>
    <mergeCell ref="B296:B300"/>
    <mergeCell ref="D316:D320"/>
    <mergeCell ref="D281:D285"/>
    <mergeCell ref="E311:E315"/>
    <mergeCell ref="D210:D214"/>
    <mergeCell ref="F215:F219"/>
    <mergeCell ref="E246:E250"/>
    <mergeCell ref="E241:E245"/>
    <mergeCell ref="D220:D225"/>
    <mergeCell ref="C215:C219"/>
    <mergeCell ref="E194:E199"/>
    <mergeCell ref="B194:B199"/>
    <mergeCell ref="G153:G157"/>
    <mergeCell ref="B226:B230"/>
    <mergeCell ref="C231:C235"/>
    <mergeCell ref="C246:C250"/>
    <mergeCell ref="C241:C245"/>
    <mergeCell ref="B231:B235"/>
    <mergeCell ref="D231:D235"/>
    <mergeCell ref="D256:D260"/>
    <mergeCell ref="G256:G260"/>
    <mergeCell ref="F251:F255"/>
    <mergeCell ref="G226:G230"/>
    <mergeCell ref="C256:C260"/>
    <mergeCell ref="W251:W255"/>
    <mergeCell ref="W326:W330"/>
    <mergeCell ref="W311:W315"/>
    <mergeCell ref="G326:G330"/>
    <mergeCell ref="B346:B350"/>
    <mergeCell ref="E326:E330"/>
    <mergeCell ref="D286:D290"/>
    <mergeCell ref="B291:B295"/>
    <mergeCell ref="E291:E295"/>
    <mergeCell ref="W261:W265"/>
    <mergeCell ref="C321:C325"/>
    <mergeCell ref="F276:F280"/>
    <mergeCell ref="C266:C270"/>
    <mergeCell ref="B336:B340"/>
    <mergeCell ref="D331:D335"/>
    <mergeCell ref="C251:C255"/>
    <mergeCell ref="D266:D270"/>
    <mergeCell ref="C276:C280"/>
    <mergeCell ref="B261:B265"/>
    <mergeCell ref="B326:B330"/>
    <mergeCell ref="D296:D300"/>
    <mergeCell ref="D261:D265"/>
    <mergeCell ref="D321:D325"/>
    <mergeCell ref="C261:C265"/>
    <mergeCell ref="D311:D315"/>
    <mergeCell ref="F296:F300"/>
    <mergeCell ref="W266:W270"/>
    <mergeCell ref="C271:C275"/>
    <mergeCell ref="F266:F270"/>
    <mergeCell ref="G296:G300"/>
    <mergeCell ref="F281:F285"/>
    <mergeCell ref="W291:W295"/>
    <mergeCell ref="W220:W225"/>
    <mergeCell ref="B215:B219"/>
    <mergeCell ref="E200:E204"/>
    <mergeCell ref="D341:D345"/>
    <mergeCell ref="G336:G340"/>
    <mergeCell ref="A757:A761"/>
    <mergeCell ref="A712:A716"/>
    <mergeCell ref="A747:A751"/>
    <mergeCell ref="B747:B751"/>
    <mergeCell ref="A722:A726"/>
    <mergeCell ref="E732:E736"/>
    <mergeCell ref="E712:E716"/>
    <mergeCell ref="W757:W761"/>
    <mergeCell ref="W717:W721"/>
    <mergeCell ref="B737:B741"/>
    <mergeCell ref="C732:C736"/>
    <mergeCell ref="D722:D726"/>
    <mergeCell ref="A717:A721"/>
    <mergeCell ref="F757:F761"/>
    <mergeCell ref="E747:E751"/>
    <mergeCell ref="F742:F746"/>
    <mergeCell ref="G737:G741"/>
    <mergeCell ref="A737:A741"/>
    <mergeCell ref="D747:D751"/>
    <mergeCell ref="B742:B746"/>
    <mergeCell ref="B712:B716"/>
    <mergeCell ref="F712:F716"/>
    <mergeCell ref="A215:A219"/>
    <mergeCell ref="C210:C214"/>
    <mergeCell ref="A210:A214"/>
    <mergeCell ref="C200:C204"/>
    <mergeCell ref="F200:F204"/>
    <mergeCell ref="W48:W52"/>
    <mergeCell ref="W148:W152"/>
    <mergeCell ref="F48:F52"/>
    <mergeCell ref="E48:E52"/>
    <mergeCell ref="F72:F77"/>
    <mergeCell ref="E78:E81"/>
    <mergeCell ref="F78:F81"/>
    <mergeCell ref="B366:B370"/>
    <mergeCell ref="F381:F385"/>
    <mergeCell ref="G381:G385"/>
    <mergeCell ref="D371:D375"/>
    <mergeCell ref="E301:E305"/>
    <mergeCell ref="D381:D385"/>
    <mergeCell ref="E381:E385"/>
    <mergeCell ref="G376:G380"/>
    <mergeCell ref="C376:C380"/>
    <mergeCell ref="F316:F320"/>
    <mergeCell ref="G341:G345"/>
    <mergeCell ref="G301:G305"/>
    <mergeCell ref="W351:W355"/>
    <mergeCell ref="B381:B385"/>
    <mergeCell ref="B121:E121"/>
    <mergeCell ref="B129:E129"/>
    <mergeCell ref="B136:E136"/>
    <mergeCell ref="B148:B152"/>
    <mergeCell ref="E53:E58"/>
    <mergeCell ref="F53:F58"/>
    <mergeCell ref="G53:G58"/>
    <mergeCell ref="W210:W214"/>
    <mergeCell ref="W226:W230"/>
    <mergeCell ref="W200:W204"/>
    <mergeCell ref="W316:W320"/>
    <mergeCell ref="D53:D58"/>
    <mergeCell ref="D60:D65"/>
    <mergeCell ref="W356:W360"/>
    <mergeCell ref="D351:D355"/>
    <mergeCell ref="W381:W385"/>
    <mergeCell ref="C316:C320"/>
    <mergeCell ref="A742:A746"/>
    <mergeCell ref="F722:F726"/>
    <mergeCell ref="E737:E741"/>
    <mergeCell ref="C742:C746"/>
    <mergeCell ref="C707:C711"/>
    <mergeCell ref="G712:G716"/>
    <mergeCell ref="W697:W701"/>
    <mergeCell ref="G697:G701"/>
    <mergeCell ref="W681:W686"/>
    <mergeCell ref="B707:B711"/>
    <mergeCell ref="E742:E746"/>
    <mergeCell ref="G676:G680"/>
    <mergeCell ref="W702:W706"/>
    <mergeCell ref="B697:B701"/>
    <mergeCell ref="G681:G686"/>
    <mergeCell ref="B732:B736"/>
    <mergeCell ref="D727:D731"/>
    <mergeCell ref="E727:E731"/>
    <mergeCell ref="D717:D721"/>
    <mergeCell ref="D712:D716"/>
    <mergeCell ref="G717:G721"/>
    <mergeCell ref="W732:W736"/>
    <mergeCell ref="W361:W365"/>
    <mergeCell ref="A346:A350"/>
    <mergeCell ref="A316:A320"/>
    <mergeCell ref="A99:A104"/>
    <mergeCell ref="B22:E22"/>
    <mergeCell ref="B23:B29"/>
    <mergeCell ref="C23:C29"/>
    <mergeCell ref="D23:D29"/>
    <mergeCell ref="E23:E29"/>
    <mergeCell ref="D30:D37"/>
    <mergeCell ref="E30:E37"/>
    <mergeCell ref="F30:F37"/>
    <mergeCell ref="G30:G37"/>
    <mergeCell ref="E43:E47"/>
    <mergeCell ref="G48:G52"/>
    <mergeCell ref="C38:C42"/>
    <mergeCell ref="D38:D42"/>
    <mergeCell ref="E38:E42"/>
    <mergeCell ref="F23:F29"/>
    <mergeCell ref="G23:G29"/>
    <mergeCell ref="B38:B42"/>
    <mergeCell ref="C43:C47"/>
    <mergeCell ref="D43:D47"/>
    <mergeCell ref="C48:C52"/>
    <mergeCell ref="D48:D52"/>
    <mergeCell ref="B30:B37"/>
    <mergeCell ref="C30:C37"/>
    <mergeCell ref="A1:A3"/>
    <mergeCell ref="B1:B3"/>
    <mergeCell ref="C1:D2"/>
    <mergeCell ref="E1:E3"/>
    <mergeCell ref="F1:F3"/>
    <mergeCell ref="G1:H2"/>
    <mergeCell ref="A23:A29"/>
    <mergeCell ref="F43:F47"/>
    <mergeCell ref="G43:G47"/>
    <mergeCell ref="G72:G77"/>
    <mergeCell ref="W72:W77"/>
    <mergeCell ref="F60:F65"/>
    <mergeCell ref="G60:G65"/>
    <mergeCell ref="W30:W37"/>
    <mergeCell ref="W43:W47"/>
    <mergeCell ref="F38:F42"/>
    <mergeCell ref="G38:G42"/>
    <mergeCell ref="W38:W42"/>
    <mergeCell ref="W60:W65"/>
    <mergeCell ref="A43:A47"/>
    <mergeCell ref="B43:B47"/>
    <mergeCell ref="A38:A42"/>
    <mergeCell ref="W1:W3"/>
    <mergeCell ref="I1:V2"/>
    <mergeCell ref="W23:W29"/>
    <mergeCell ref="B18:E18"/>
    <mergeCell ref="A30:A37"/>
    <mergeCell ref="B19:E19"/>
    <mergeCell ref="B20:E20"/>
    <mergeCell ref="B21:E21"/>
    <mergeCell ref="A60:A65"/>
    <mergeCell ref="E72:E77"/>
    <mergeCell ref="A194:A199"/>
    <mergeCell ref="A189:A193"/>
    <mergeCell ref="B189:B193"/>
    <mergeCell ref="D194:D199"/>
    <mergeCell ref="E117:E120"/>
    <mergeCell ref="B138:B142"/>
    <mergeCell ref="B123:B128"/>
    <mergeCell ref="A174:A178"/>
    <mergeCell ref="C184:C188"/>
    <mergeCell ref="E184:E188"/>
    <mergeCell ref="D87:D93"/>
    <mergeCell ref="A105:A110"/>
    <mergeCell ref="C87:C93"/>
    <mergeCell ref="F99:F104"/>
    <mergeCell ref="A143:A147"/>
    <mergeCell ref="E148:E152"/>
    <mergeCell ref="F87:F93"/>
    <mergeCell ref="F153:F157"/>
    <mergeCell ref="B117:B120"/>
    <mergeCell ref="C117:C120"/>
    <mergeCell ref="D117:D120"/>
    <mergeCell ref="D163:D167"/>
    <mergeCell ref="F169:F173"/>
    <mergeCell ref="F138:F142"/>
    <mergeCell ref="D66:D71"/>
    <mergeCell ref="D130:D135"/>
    <mergeCell ref="C60:C65"/>
    <mergeCell ref="F66:F71"/>
    <mergeCell ref="A200:A204"/>
    <mergeCell ref="A205:A209"/>
    <mergeCell ref="C72:C77"/>
    <mergeCell ref="D72:D77"/>
    <mergeCell ref="W138:W142"/>
    <mergeCell ref="G111:G116"/>
    <mergeCell ref="W87:W93"/>
    <mergeCell ref="D94:D98"/>
    <mergeCell ref="E94:E98"/>
    <mergeCell ref="F94:F98"/>
    <mergeCell ref="G94:G98"/>
    <mergeCell ref="B111:B116"/>
    <mergeCell ref="D123:D128"/>
    <mergeCell ref="B137:E137"/>
    <mergeCell ref="C138:C142"/>
    <mergeCell ref="E138:E142"/>
    <mergeCell ref="A138:A142"/>
    <mergeCell ref="A123:A128"/>
    <mergeCell ref="C99:C104"/>
    <mergeCell ref="A111:A116"/>
    <mergeCell ref="A82:A86"/>
    <mergeCell ref="B82:B86"/>
    <mergeCell ref="C82:C86"/>
    <mergeCell ref="W129:W135"/>
    <mergeCell ref="W82:W86"/>
    <mergeCell ref="D82:D86"/>
    <mergeCell ref="E82:E86"/>
    <mergeCell ref="F82:F86"/>
    <mergeCell ref="A72:A77"/>
    <mergeCell ref="G123:G128"/>
    <mergeCell ref="E123:E128"/>
    <mergeCell ref="D205:D209"/>
    <mergeCell ref="G138:G142"/>
    <mergeCell ref="B72:B77"/>
    <mergeCell ref="B78:B81"/>
    <mergeCell ref="A130:A135"/>
    <mergeCell ref="W122:W127"/>
    <mergeCell ref="G130:G135"/>
    <mergeCell ref="F148:F152"/>
    <mergeCell ref="G148:G152"/>
    <mergeCell ref="E158:E162"/>
    <mergeCell ref="W194:W199"/>
    <mergeCell ref="W169:W173"/>
    <mergeCell ref="B174:B178"/>
    <mergeCell ref="D138:D142"/>
    <mergeCell ref="E130:E135"/>
    <mergeCell ref="B130:B135"/>
    <mergeCell ref="C130:C135"/>
    <mergeCell ref="E143:E147"/>
    <mergeCell ref="F158:F162"/>
    <mergeCell ref="F123:F128"/>
    <mergeCell ref="F143:F147"/>
    <mergeCell ref="F194:F199"/>
    <mergeCell ref="W174:W178"/>
    <mergeCell ref="F130:F135"/>
    <mergeCell ref="C123:C128"/>
    <mergeCell ref="B168:E168"/>
    <mergeCell ref="D174:D178"/>
    <mergeCell ref="F174:F178"/>
    <mergeCell ref="B153:B157"/>
    <mergeCell ref="D78:D81"/>
    <mergeCell ref="A184:A188"/>
    <mergeCell ref="C94:C98"/>
    <mergeCell ref="A117:A120"/>
    <mergeCell ref="D99:D104"/>
    <mergeCell ref="W78:W81"/>
    <mergeCell ref="G87:G93"/>
    <mergeCell ref="D105:D110"/>
    <mergeCell ref="B99:B104"/>
    <mergeCell ref="A78:A81"/>
    <mergeCell ref="W94:W98"/>
    <mergeCell ref="G78:G81"/>
    <mergeCell ref="C111:C116"/>
    <mergeCell ref="D111:D116"/>
    <mergeCell ref="E111:E116"/>
    <mergeCell ref="W99:W104"/>
    <mergeCell ref="E105:E110"/>
    <mergeCell ref="F105:F110"/>
    <mergeCell ref="A87:A93"/>
    <mergeCell ref="A94:A98"/>
    <mergeCell ref="B87:B93"/>
    <mergeCell ref="G117:G120"/>
    <mergeCell ref="B105:B110"/>
    <mergeCell ref="C105:C110"/>
    <mergeCell ref="W111:W116"/>
    <mergeCell ref="B94:B98"/>
    <mergeCell ref="E87:E93"/>
    <mergeCell ref="C78:C81"/>
    <mergeCell ref="G105:G110"/>
    <mergeCell ref="G82:G86"/>
    <mergeCell ref="F111:F116"/>
    <mergeCell ref="G99:G104"/>
    <mergeCell ref="W158:W162"/>
    <mergeCell ref="W153:W157"/>
    <mergeCell ref="F163:F167"/>
    <mergeCell ref="G163:G167"/>
    <mergeCell ref="E163:E167"/>
    <mergeCell ref="A179:A183"/>
    <mergeCell ref="A158:A162"/>
    <mergeCell ref="A153:A157"/>
    <mergeCell ref="C158:C162"/>
    <mergeCell ref="G158:G162"/>
    <mergeCell ref="A148:A152"/>
    <mergeCell ref="A163:A167"/>
    <mergeCell ref="D179:D183"/>
    <mergeCell ref="C174:C178"/>
    <mergeCell ref="C143:C147"/>
    <mergeCell ref="F179:F183"/>
    <mergeCell ref="D158:D162"/>
    <mergeCell ref="C153:C157"/>
    <mergeCell ref="A169:A173"/>
    <mergeCell ref="B163:B167"/>
    <mergeCell ref="G174:G178"/>
    <mergeCell ref="C179:C183"/>
    <mergeCell ref="D169:D173"/>
    <mergeCell ref="E174:E178"/>
    <mergeCell ref="B179:B183"/>
    <mergeCell ref="W163:W167"/>
    <mergeCell ref="W143:W147"/>
    <mergeCell ref="D143:D147"/>
    <mergeCell ref="W179:W183"/>
    <mergeCell ref="B143:B147"/>
    <mergeCell ref="C148:C152"/>
    <mergeCell ref="D148:D152"/>
    <mergeCell ref="A321:A325"/>
    <mergeCell ref="A351:A355"/>
    <mergeCell ref="F356:F360"/>
    <mergeCell ref="B351:B355"/>
    <mergeCell ref="E351:E355"/>
    <mergeCell ref="F326:F330"/>
    <mergeCell ref="G331:G335"/>
    <mergeCell ref="G311:G315"/>
    <mergeCell ref="W306:W310"/>
    <mergeCell ref="W271:W275"/>
    <mergeCell ref="D326:D330"/>
    <mergeCell ref="W281:W285"/>
    <mergeCell ref="B321:B325"/>
    <mergeCell ref="C301:C305"/>
    <mergeCell ref="C306:C310"/>
    <mergeCell ref="W341:W345"/>
    <mergeCell ref="C286:C290"/>
    <mergeCell ref="C346:C350"/>
    <mergeCell ref="A331:A335"/>
    <mergeCell ref="F291:F295"/>
    <mergeCell ref="C296:C300"/>
    <mergeCell ref="W276:W280"/>
    <mergeCell ref="E276:E280"/>
    <mergeCell ref="D306:D310"/>
    <mergeCell ref="A306:A310"/>
    <mergeCell ref="B276:B280"/>
    <mergeCell ref="B301:B305"/>
    <mergeCell ref="G286:G290"/>
    <mergeCell ref="F301:F305"/>
    <mergeCell ref="F306:F310"/>
    <mergeCell ref="B306:B310"/>
    <mergeCell ref="C281:C285"/>
    <mergeCell ref="A53:A58"/>
    <mergeCell ref="B53:B58"/>
    <mergeCell ref="G271:G275"/>
    <mergeCell ref="A231:A235"/>
    <mergeCell ref="A241:A245"/>
    <mergeCell ref="B341:B345"/>
    <mergeCell ref="A391:A395"/>
    <mergeCell ref="B391:B395"/>
    <mergeCell ref="A341:A345"/>
    <mergeCell ref="A336:A340"/>
    <mergeCell ref="C366:C370"/>
    <mergeCell ref="F386:F390"/>
    <mergeCell ref="C391:C395"/>
    <mergeCell ref="G291:G295"/>
    <mergeCell ref="E231:E235"/>
    <mergeCell ref="B251:B255"/>
    <mergeCell ref="D271:D275"/>
    <mergeCell ref="F241:F245"/>
    <mergeCell ref="F261:F265"/>
    <mergeCell ref="F256:F260"/>
    <mergeCell ref="A381:A385"/>
    <mergeCell ref="G386:G390"/>
    <mergeCell ref="D391:D395"/>
    <mergeCell ref="E391:E395"/>
    <mergeCell ref="G316:G320"/>
    <mergeCell ref="G351:G355"/>
    <mergeCell ref="C291:C295"/>
    <mergeCell ref="D361:D365"/>
    <mergeCell ref="B361:B365"/>
    <mergeCell ref="D301:D305"/>
    <mergeCell ref="B286:B290"/>
    <mergeCell ref="D291:D295"/>
    <mergeCell ref="A386:A390"/>
    <mergeCell ref="A366:A370"/>
    <mergeCell ref="C381:C385"/>
    <mergeCell ref="A356:A360"/>
    <mergeCell ref="C737:C741"/>
    <mergeCell ref="E697:E701"/>
    <mergeCell ref="D697:D701"/>
    <mergeCell ref="F346:F350"/>
    <mergeCell ref="C371:C375"/>
    <mergeCell ref="F376:F380"/>
    <mergeCell ref="D707:D711"/>
    <mergeCell ref="D376:D380"/>
    <mergeCell ref="E376:E380"/>
    <mergeCell ref="B471:B475"/>
    <mergeCell ref="B436:B440"/>
    <mergeCell ref="C411:C415"/>
    <mergeCell ref="C476:C480"/>
    <mergeCell ref="F446:F450"/>
    <mergeCell ref="B426:B430"/>
    <mergeCell ref="D476:D480"/>
    <mergeCell ref="C406:C410"/>
    <mergeCell ref="A702:A706"/>
    <mergeCell ref="A687:A691"/>
    <mergeCell ref="D396:D400"/>
    <mergeCell ref="D406:D410"/>
    <mergeCell ref="E636:E640"/>
    <mergeCell ref="D401:D405"/>
    <mergeCell ref="B441:B445"/>
    <mergeCell ref="D421:D425"/>
    <mergeCell ref="F421:F425"/>
    <mergeCell ref="E416:E420"/>
    <mergeCell ref="A406:A410"/>
    <mergeCell ref="W601:W605"/>
    <mergeCell ref="W586:W590"/>
    <mergeCell ref="D636:D640"/>
    <mergeCell ref="W646:W650"/>
    <mergeCell ref="W666:W670"/>
    <mergeCell ref="F656:F660"/>
    <mergeCell ref="W426:W430"/>
    <mergeCell ref="G436:G440"/>
    <mergeCell ref="W466:W470"/>
    <mergeCell ref="C421:C425"/>
    <mergeCell ref="C431:C435"/>
    <mergeCell ref="G626:G630"/>
    <mergeCell ref="G606:G610"/>
    <mergeCell ref="C521:C525"/>
    <mergeCell ref="W616:W620"/>
    <mergeCell ref="W546:W550"/>
    <mergeCell ref="W556:W560"/>
    <mergeCell ref="W611:W615"/>
    <mergeCell ref="D496:D500"/>
    <mergeCell ref="F426:F430"/>
    <mergeCell ref="W606:W610"/>
    <mergeCell ref="C561:C565"/>
    <mergeCell ref="W566:W570"/>
    <mergeCell ref="F516:F520"/>
    <mergeCell ref="C471:C475"/>
    <mergeCell ref="D461:D465"/>
    <mergeCell ref="G596:G600"/>
    <mergeCell ref="E536:E540"/>
    <mergeCell ref="G586:G590"/>
    <mergeCell ref="G456:G460"/>
    <mergeCell ref="G621:G625"/>
    <mergeCell ref="W621:W625"/>
    <mergeCell ref="W692:W696"/>
    <mergeCell ref="W656:W660"/>
    <mergeCell ref="W722:W726"/>
    <mergeCell ref="E722:E726"/>
    <mergeCell ref="W712:W716"/>
    <mergeCell ref="C666:C670"/>
    <mergeCell ref="W676:W680"/>
    <mergeCell ref="C656:C660"/>
    <mergeCell ref="D676:D680"/>
    <mergeCell ref="D656:D660"/>
    <mergeCell ref="G666:G670"/>
    <mergeCell ref="D702:D706"/>
    <mergeCell ref="C626:C630"/>
    <mergeCell ref="F697:F701"/>
    <mergeCell ref="A666:A670"/>
    <mergeCell ref="G727:G731"/>
    <mergeCell ref="W727:W731"/>
    <mergeCell ref="F727:F731"/>
    <mergeCell ref="G651:G655"/>
    <mergeCell ref="W631:W635"/>
    <mergeCell ref="W626:W630"/>
    <mergeCell ref="B702:B706"/>
    <mergeCell ref="E646:E650"/>
    <mergeCell ref="F646:F650"/>
    <mergeCell ref="D626:D630"/>
    <mergeCell ref="D631:D635"/>
    <mergeCell ref="B676:B680"/>
    <mergeCell ref="E687:E691"/>
    <mergeCell ref="E702:E706"/>
    <mergeCell ref="G692:G696"/>
    <mergeCell ref="E626:E630"/>
    <mergeCell ref="G722:G726"/>
    <mergeCell ref="W782:W786"/>
    <mergeCell ref="G752:G756"/>
    <mergeCell ref="D757:D761"/>
    <mergeCell ref="C767:C771"/>
    <mergeCell ref="C566:C570"/>
    <mergeCell ref="W671:W675"/>
    <mergeCell ref="A641:A645"/>
    <mergeCell ref="E651:E655"/>
    <mergeCell ref="F636:F640"/>
    <mergeCell ref="W777:W781"/>
    <mergeCell ref="E772:E776"/>
    <mergeCell ref="F641:F645"/>
    <mergeCell ref="W591:W595"/>
    <mergeCell ref="B601:B605"/>
    <mergeCell ref="B596:B600"/>
    <mergeCell ref="F601:F605"/>
    <mergeCell ref="W772:W776"/>
    <mergeCell ref="B631:B635"/>
    <mergeCell ref="W707:W711"/>
    <mergeCell ref="E586:E590"/>
    <mergeCell ref="H651:H655"/>
    <mergeCell ref="C651:C655"/>
    <mergeCell ref="D651:D655"/>
    <mergeCell ref="W651:W655"/>
    <mergeCell ref="D601:D605"/>
    <mergeCell ref="F702:F706"/>
    <mergeCell ref="W762:W766"/>
    <mergeCell ref="W747:W751"/>
    <mergeCell ref="W752:W756"/>
    <mergeCell ref="W742:W746"/>
    <mergeCell ref="C717:C721"/>
    <mergeCell ref="G732:G736"/>
    <mergeCell ref="I792:L792"/>
    <mergeCell ref="E707:E711"/>
    <mergeCell ref="F707:F711"/>
    <mergeCell ref="F661:F665"/>
    <mergeCell ref="G661:G665"/>
    <mergeCell ref="G656:G660"/>
    <mergeCell ref="C586:C590"/>
    <mergeCell ref="C616:C620"/>
    <mergeCell ref="D521:D525"/>
    <mergeCell ref="C676:C680"/>
    <mergeCell ref="C687:C691"/>
    <mergeCell ref="E676:E680"/>
    <mergeCell ref="F681:F686"/>
    <mergeCell ref="D681:D686"/>
    <mergeCell ref="C712:C716"/>
    <mergeCell ref="G707:G711"/>
    <mergeCell ref="E671:E675"/>
    <mergeCell ref="F671:F675"/>
    <mergeCell ref="D581:D585"/>
    <mergeCell ref="E581:E585"/>
    <mergeCell ref="D772:D776"/>
    <mergeCell ref="C752:C756"/>
    <mergeCell ref="F767:F771"/>
    <mergeCell ref="G767:G771"/>
    <mergeCell ref="G762:G766"/>
    <mergeCell ref="D762:D766"/>
    <mergeCell ref="F752:F756"/>
    <mergeCell ref="D641:D645"/>
    <mergeCell ref="C551:C555"/>
    <mergeCell ref="E656:E660"/>
    <mergeCell ref="D596:D600"/>
    <mergeCell ref="D782:D786"/>
    <mergeCell ref="B782:B786"/>
    <mergeCell ref="C782:C786"/>
    <mergeCell ref="I794:L794"/>
    <mergeCell ref="A466:A470"/>
    <mergeCell ref="B466:B470"/>
    <mergeCell ref="C466:C470"/>
    <mergeCell ref="G466:G470"/>
    <mergeCell ref="A631:A635"/>
    <mergeCell ref="A782:A786"/>
    <mergeCell ref="A656:A660"/>
    <mergeCell ref="E616:E620"/>
    <mergeCell ref="A606:A610"/>
    <mergeCell ref="A616:A620"/>
    <mergeCell ref="B561:B565"/>
    <mergeCell ref="B531:B535"/>
    <mergeCell ref="A526:A530"/>
    <mergeCell ref="A521:A525"/>
    <mergeCell ref="A531:A535"/>
    <mergeCell ref="F511:F515"/>
    <mergeCell ref="D737:D741"/>
    <mergeCell ref="G511:G515"/>
    <mergeCell ref="E511:E515"/>
    <mergeCell ref="B586:B590"/>
    <mergeCell ref="F521:F525"/>
    <mergeCell ref="G521:G525"/>
    <mergeCell ref="G541:G545"/>
    <mergeCell ref="D576:D580"/>
    <mergeCell ref="D586:D590"/>
    <mergeCell ref="I793:L793"/>
    <mergeCell ref="B656:B660"/>
    <mergeCell ref="D511:D515"/>
    <mergeCell ref="B511:B515"/>
    <mergeCell ref="C661:C665"/>
    <mergeCell ref="F676:F680"/>
    <mergeCell ref="A596:A600"/>
    <mergeCell ref="A506:A510"/>
    <mergeCell ref="B621:B625"/>
    <mergeCell ref="A777:A781"/>
    <mergeCell ref="B501:B505"/>
    <mergeCell ref="B566:B570"/>
    <mergeCell ref="C671:C675"/>
    <mergeCell ref="E571:E575"/>
    <mergeCell ref="C516:C520"/>
    <mergeCell ref="A697:A701"/>
    <mergeCell ref="E666:E670"/>
    <mergeCell ref="F666:F670"/>
    <mergeCell ref="D671:D675"/>
    <mergeCell ref="E501:E505"/>
    <mergeCell ref="F546:F550"/>
    <mergeCell ref="F571:F575"/>
    <mergeCell ref="E561:E565"/>
    <mergeCell ref="B626:B630"/>
    <mergeCell ref="C581:C585"/>
    <mergeCell ref="A651:A655"/>
    <mergeCell ref="F687:F691"/>
    <mergeCell ref="C511:C515"/>
    <mergeCell ref="B506:B510"/>
    <mergeCell ref="B516:B520"/>
    <mergeCell ref="A767:A771"/>
    <mergeCell ref="D687:D691"/>
    <mergeCell ref="D732:D736"/>
    <mergeCell ref="D621:D625"/>
    <mergeCell ref="B681:B686"/>
    <mergeCell ref="B666:B670"/>
    <mergeCell ref="A626:A630"/>
    <mergeCell ref="E596:E600"/>
    <mergeCell ref="A636:A640"/>
    <mergeCell ref="F591:F595"/>
    <mergeCell ref="A576:A580"/>
    <mergeCell ref="B526:B530"/>
    <mergeCell ref="D531:D535"/>
    <mergeCell ref="D541:D545"/>
    <mergeCell ref="A501:A505"/>
    <mergeCell ref="W461:W465"/>
    <mergeCell ref="W456:W460"/>
    <mergeCell ref="W506:W510"/>
    <mergeCell ref="W471:W475"/>
    <mergeCell ref="A421:A425"/>
    <mergeCell ref="A441:A445"/>
    <mergeCell ref="W406:W410"/>
    <mergeCell ref="B411:B415"/>
    <mergeCell ref="B416:B420"/>
    <mergeCell ref="C416:C420"/>
    <mergeCell ref="C446:C450"/>
    <mergeCell ref="G411:G415"/>
    <mergeCell ref="A411:A415"/>
    <mergeCell ref="E411:E415"/>
    <mergeCell ref="B421:B425"/>
    <mergeCell ref="D416:D420"/>
    <mergeCell ref="W431:W435"/>
    <mergeCell ref="G421:G425"/>
    <mergeCell ref="G416:G420"/>
    <mergeCell ref="W416:W420"/>
    <mergeCell ref="F416:F420"/>
    <mergeCell ref="E431:E435"/>
    <mergeCell ref="F431:F435"/>
    <mergeCell ref="A396:A400"/>
    <mergeCell ref="G461:G465"/>
    <mergeCell ref="C461:C465"/>
    <mergeCell ref="G451:G455"/>
    <mergeCell ref="G531:G535"/>
    <mergeCell ref="A401:A405"/>
    <mergeCell ref="A516:A520"/>
    <mergeCell ref="A536:A540"/>
    <mergeCell ref="A471:A475"/>
    <mergeCell ref="E496:E500"/>
    <mergeCell ref="E421:E425"/>
    <mergeCell ref="A416:A420"/>
    <mergeCell ref="G526:G530"/>
    <mergeCell ref="B496:B500"/>
    <mergeCell ref="A511:A515"/>
    <mergeCell ref="A436:A440"/>
    <mergeCell ref="W551:W555"/>
    <mergeCell ref="B401:B405"/>
    <mergeCell ref="G431:G435"/>
    <mergeCell ref="B406:B410"/>
    <mergeCell ref="G441:G445"/>
  </mergeCells>
  <phoneticPr fontId="21" type="noConversion"/>
  <pageMargins left="0.25" right="0.25" top="0.75" bottom="0.75" header="0.3" footer="0.3"/>
  <pageSetup paperSize="8" scale="93" firstPageNumber="0" fitToHeight="0" orientation="landscape" r:id="rId1"/>
  <headerFooter>
    <oddHeader xml:space="preserve">&amp;RZAŁĄCZNIK NR 2 WYKAZ PRZEDSIĘWZIĘĆ DO WIELOLETNIEJ PROGNOZY FINANSOWEJ GMINY KOBYLNICA NA LATA 2026
-2034
</oddHeader>
    <oddFooter xml:space="preserve">&amp;C&amp;"Arial,Normalny"&amp;7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472-B1D7-4FC1-A420-57A97FBA6987}">
  <dimension ref="E51:E55"/>
  <sheetViews>
    <sheetView workbookViewId="0">
      <selection activeCell="E51" sqref="E51:E55"/>
    </sheetView>
  </sheetViews>
  <sheetFormatPr defaultRowHeight="15"/>
  <sheetData>
    <row r="51" spans="5:5">
      <c r="E51" s="351">
        <v>65</v>
      </c>
    </row>
    <row r="52" spans="5:5">
      <c r="E52" s="352"/>
    </row>
    <row r="53" spans="5:5">
      <c r="E53" s="352"/>
    </row>
    <row r="54" spans="5:5">
      <c r="E54" s="352"/>
    </row>
    <row r="55" spans="5:5">
      <c r="E55" s="353"/>
    </row>
  </sheetData>
  <mergeCells count="1">
    <mergeCell ref="E51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Ewa Rosiak</cp:lastModifiedBy>
  <cp:revision>0</cp:revision>
  <cp:lastPrinted>2025-11-13T13:56:26Z</cp:lastPrinted>
  <dcterms:created xsi:type="dcterms:W3CDTF">2006-09-22T13:37:51Z</dcterms:created>
  <dcterms:modified xsi:type="dcterms:W3CDTF">2025-12-04T07:24:26Z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