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Inwestycje 2026\sesja 29.01.2026\"/>
    </mc:Choice>
  </mc:AlternateContent>
  <xr:revisionPtr revIDLastSave="0" documentId="13_ncr:1_{A4BC8D95-B3B9-4754-8D30-A49D0EF1DFE3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9" i="1" l="1"/>
  <c r="F486" i="1"/>
  <c r="P142" i="1" l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V137" i="1" l="1"/>
  <c r="U137" i="1"/>
  <c r="T137" i="1"/>
  <c r="S137" i="1"/>
  <c r="R137" i="1"/>
  <c r="Q137" i="1"/>
  <c r="P137" i="1"/>
  <c r="O142" i="1"/>
  <c r="O137" i="1" s="1"/>
  <c r="N142" i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W737" i="1" l="1"/>
  <c r="F737" i="1" s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F496" i="1" s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R168" i="1" s="1"/>
  <c r="S330" i="1"/>
  <c r="S168" i="1" s="1"/>
  <c r="T330" i="1"/>
  <c r="T168" i="1" s="1"/>
  <c r="U330" i="1"/>
  <c r="U168" i="1" s="1"/>
  <c r="V330" i="1"/>
  <c r="V168" i="1" s="1"/>
  <c r="Q305" i="1"/>
  <c r="P305" i="1"/>
  <c r="P300" i="1"/>
  <c r="P250" i="1"/>
  <c r="P204" i="1"/>
  <c r="Q204" i="1"/>
  <c r="Q188" i="1"/>
  <c r="P188" i="1"/>
  <c r="Q168" i="1" l="1"/>
  <c r="P168" i="1"/>
  <c r="W441" i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N137" i="1" s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F138" i="1" s="1"/>
  <c r="K147" i="1"/>
  <c r="J147" i="1"/>
  <c r="W581" i="1" l="1"/>
  <c r="F581" i="1"/>
  <c r="W158" i="1"/>
  <c r="F158" i="1" s="1"/>
  <c r="W143" i="1"/>
  <c r="W148" i="1"/>
  <c r="K137" i="1"/>
  <c r="J137" i="1"/>
  <c r="W163" i="1"/>
  <c r="W137" i="1" l="1"/>
  <c r="F137" i="1"/>
  <c r="N47" i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30" i="1"/>
  <c r="F22" i="1" s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N168" i="1" s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F331" i="1" s="1"/>
  <c r="W321" i="1"/>
  <c r="F321" i="1" s="1"/>
  <c r="W200" i="1"/>
  <c r="F200" i="1" s="1"/>
  <c r="W19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N776" i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777" i="1"/>
  <c r="O188" i="1"/>
  <c r="N188" i="1"/>
  <c r="F772" i="1" l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F168" i="1" s="1"/>
  <c r="W168" i="1"/>
  <c r="O59" i="1"/>
  <c r="N59" i="1"/>
  <c r="W94" i="1"/>
  <c r="W99" i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O168" i="1" s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<sst xmlns="http://schemas.openxmlformats.org/spreadsheetml/2006/main" count="1168" uniqueCount="266">
  <si>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</si>
  <si>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</si>
  <si>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</si>
  <si>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</si>
  <si>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</si>
  <si>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</si>
  <si>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</si>
  <si>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</si>
  <si>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</si>
  <si>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</si>
  <si>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</si>
  <si>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</si>
  <si>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</si>
  <si>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</si>
  <si>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</si>
  <si>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</si>
  <si>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</si>
  <si>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</si>
  <si>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</si>
  <si>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</si>
  <si>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</si>
  <si>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</si>
  <si>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</si>
  <si>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</si>
  <si>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</si>
  <si>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</si>
  <si>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</si>
  <si>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</si>
  <si>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</si>
  <si>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</si>
  <si>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</si>
  <si>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</si>
  <si>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</si>
  <si>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</si>
  <si>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</si>
  <si>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</si>
  <si>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</si>
  <si>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</si>
  <si>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</si>
  <si>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</si>
  <si>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</si>
  <si>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</si>
  <si>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</si>
  <si>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</si>
  <si>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</si>
  <si>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</si>
  <si>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</si>
  <si>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</si>
  <si>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</si>
  <si>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</si>
  <si>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</si>
  <si>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</si>
  <si>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</si>
  <si>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</si>
  <si>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</si>
  <si>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</si>
  <si>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</si>
  <si>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</si>
  <si>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</si>
  <si>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</si>
  <si>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</si>
  <si>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</si>
  <si>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</si>
  <si>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</si>
  <si>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</si>
  <si>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</si>
  <si>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</si>
  <si>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</si>
  <si>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</si>
  <si>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</si>
  <si>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</si>
  <si>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</si>
  <si>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</si>
  <si>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</si>
  <si>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</si>
  <si>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</si>
  <si>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</si>
  <si>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</si>
  <si>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</si>
  <si>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</si>
  <si>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</si>
  <si>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</si>
  <si>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</si>
  <si>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</si>
  <si>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</si>
  <si>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</si>
  <si>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</si>
  <si>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</si>
  <si>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</si>
  <si>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</si>
  <si>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</si>
  <si>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</si>
  <si>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</si>
  <si>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System gospodarowania odpadami komunalnymi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</si>
  <si>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</si>
  <si>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</si>
  <si>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</si>
  <si>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</si>
  <si>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</si>
  <si>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</si>
  <si>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</si>
  <si>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</si>
  <si>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</si>
  <si>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</si>
  <si>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</si>
  <si>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</si>
  <si>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</si>
  <si>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</si>
  <si>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</si>
  <si>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</si>
  <si>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</si>
  <si>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</si>
  <si>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</si>
  <si>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</si>
  <si>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</si>
  <si>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</si>
  <si>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</si>
  <si>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</si>
  <si>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</si>
  <si>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</si>
  <si>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</si>
  <si>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</si>
  <si>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</si>
  <si>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</si>
  <si>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</si>
  <si>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</si>
  <si>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</si>
  <si>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</si>
  <si>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</si>
  <si>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</si>
  <si>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</si>
  <si>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</si>
  <si>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</si>
  <si>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</si>
  <si>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</si>
  <si>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</si>
  <si>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</si>
  <si>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</si>
  <si>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</si>
  <si>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</si>
  <si>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</si>
  <si>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</si>
  <si>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</si>
  <si>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</si>
  <si>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</si>
  <si>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</si>
  <si>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</si>
  <si>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</si>
  <si>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</si>
  <si>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</si>
  <si>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</si>
  <si>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</si>
  <si>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</si>
  <si>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 xml:space="preserve">Rozbudowa układu drogowego w m. Wrząca </t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</si>
  <si>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</si>
  <si>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</si>
  <si>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</si>
  <si>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</si>
  <si>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</si>
  <si>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</si>
  <si>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</si>
  <si>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</si>
  <si>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</si>
  <si>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</si>
  <si>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 xml:space="preserve">Budowa terenu rekreacyjnego wraz z przebudową zbiornika retencjonującego wody opadowe w miejscowości Zagórki                                                                                                         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</si>
  <si>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</si>
  <si>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</si>
  <si>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</si>
  <si>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</si>
  <si>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</si>
  <si>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</si>
  <si>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</si>
  <si>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</si>
  <si>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</si>
  <si>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</si>
  <si>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</si>
  <si>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</si>
  <si>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</si>
  <si>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</si>
  <si>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</si>
  <si>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</si>
  <si>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</si>
  <si>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</si>
  <si>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</si>
  <si>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</si>
  <si>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</si>
  <si>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</si>
  <si>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</si>
  <si>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</si>
  <si>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</si>
  <si>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</si>
  <si>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</si>
  <si>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</si>
  <si>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</si>
  <si>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</si>
  <si>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</si>
  <si>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</si>
  <si>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</si>
  <si>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</si>
  <si>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</si>
  <si>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</si>
  <si>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</si>
  <si>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</si>
  <si>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</si>
  <si>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</si>
  <si>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</si>
  <si>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</si>
  <si>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</si>
  <si>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</si>
  <si>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</si>
  <si>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</si>
  <si>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</si>
  <si>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</si>
  <si>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</si>
  <si>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</si>
  <si>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</si>
  <si>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</si>
  <si>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</si>
  <si>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</si>
  <si>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</si>
  <si>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</si>
  <si>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</si>
  <si>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</si>
  <si>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</si>
  <si>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</si>
  <si>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</si>
  <si>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</si>
  <si>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</si>
  <si>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</si>
  <si>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</si>
  <si>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</si>
  <si>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</si>
  <si>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</si>
  <si>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</si>
  <si>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</si>
  <si>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</si>
  <si>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</si>
  <si>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</si>
  <si>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</si>
  <si>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</si>
  <si>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</si>
  <si>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</si>
  <si>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</si>
  <si>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</si>
  <si>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</si>
  <si>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</si>
  <si>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</si>
  <si>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</si>
  <si>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</si>
  <si>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</si>
  <si>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</si>
  <si>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</si>
  <si>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</si>
  <si>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</si>
  <si>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</si>
  <si>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</si>
  <si>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</si>
  <si>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</si>
  <si>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</si>
  <si>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</si>
  <si>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</si>
  <si>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</si>
  <si>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</si>
  <si>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</si>
  <si>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</si>
  <si>
    <t xml:space="preserve">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</si>
</sst>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8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166" fontId="34" fillId="22" borderId="13" xfId="0" applyNumberFormat="1" applyFont="1" applyFill="1" applyBorder="1" applyAlignment="1">
      <alignment horizontal="right" vertical="center" wrapText="1"/>
    </xf>
    <xf numFmtId="165" fontId="4" fillId="18" borderId="13" xfId="0" applyNumberFormat="1" applyFont="1" applyFill="1" applyBorder="1" applyAlignment="1">
      <alignment horizontal="right" vertical="center" wrapText="1"/>
    </xf>
    <xf numFmtId="165" fontId="4" fillId="12" borderId="13" xfId="0" applyNumberFormat="1" applyFont="1" applyFill="1" applyBorder="1" applyAlignment="1">
      <alignment horizontal="right" vertical="center" wrapText="1"/>
    </xf>
    <xf numFmtId="165" fontId="36" fillId="5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23" fillId="18" borderId="1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0" fontId="29" fillId="13" borderId="13" xfId="0" applyFont="1" applyFill="1" applyBorder="1" applyAlignment="1">
      <alignment horizontal="center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22" fillId="2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35" fillId="18" borderId="27" xfId="0" applyFont="1" applyFill="1" applyBorder="1" applyAlignment="1">
      <alignment horizontal="center" vertical="center" wrapText="1"/>
    </xf>
    <xf numFmtId="166" fontId="36" fillId="22" borderId="13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topLeftCell="A307" zoomScale="110" zoomScaleNormal="118" zoomScaleSheetLayoutView="118" zoomScalePageLayoutView="110" workbookViewId="0">
      <selection activeCell="H333" sqref="H333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486" t="s">
        <v>0</v>
      </c>
      <c r="B1" s="486" t="s">
        <v>1</v>
      </c>
      <c r="C1" s="487" t="s">
        <v>2</v>
      </c>
      <c r="D1" s="487"/>
      <c r="E1" s="488" t="s">
        <v>3</v>
      </c>
      <c r="F1" s="489" t="s">
        <v>67</v>
      </c>
      <c r="G1" s="487" t="s">
        <v>4</v>
      </c>
      <c r="H1" s="490"/>
      <c r="I1" s="497" t="s">
        <v>264</v>
      </c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6" t="s">
        <v>162</v>
      </c>
    </row>
    <row r="2" spans="1:24" ht="3.75" customHeight="1">
      <c r="A2" s="486"/>
      <c r="B2" s="486"/>
      <c r="C2" s="487"/>
      <c r="D2" s="487"/>
      <c r="E2" s="488"/>
      <c r="F2" s="489"/>
      <c r="G2" s="487"/>
      <c r="H2" s="490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6"/>
    </row>
    <row r="3" spans="1:24" ht="19.5" customHeight="1">
      <c r="A3" s="486"/>
      <c r="B3" s="486"/>
      <c r="C3" s="73" t="s">
        <v>5</v>
      </c>
      <c r="D3" s="73" t="s">
        <v>6</v>
      </c>
      <c r="E3" s="488"/>
      <c r="F3" s="489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496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1360000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878979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498" t="s">
        <v>18</v>
      </c>
      <c r="C18" s="498"/>
      <c r="D18" s="498"/>
      <c r="E18" s="498"/>
      <c r="F18" s="281">
        <f>F19+F20</f>
        <v>128693518.72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79">
        <f t="shared" si="8"/>
        <v>23333933</v>
      </c>
      <c r="O18" s="79">
        <f t="shared" si="8"/>
        <v>13916711</v>
      </c>
      <c r="P18" s="13">
        <f t="shared" si="8"/>
        <v>13937561</v>
      </c>
      <c r="Q18" s="13">
        <f t="shared" si="8"/>
        <v>13519998</v>
      </c>
      <c r="R18" s="13">
        <f t="shared" si="8"/>
        <v>8399186</v>
      </c>
      <c r="S18" s="13">
        <f t="shared" si="8"/>
        <v>6129638</v>
      </c>
      <c r="T18" s="13">
        <f t="shared" si="8"/>
        <v>2900089</v>
      </c>
      <c r="U18" s="13">
        <f t="shared" si="8"/>
        <v>2320541</v>
      </c>
      <c r="V18" s="13">
        <f t="shared" si="8"/>
        <v>54789</v>
      </c>
      <c r="W18" s="75">
        <f>W19+W20</f>
        <v>84512446</v>
      </c>
    </row>
    <row r="19" spans="1:197" ht="13.5" customHeight="1">
      <c r="A19" s="10" t="s">
        <v>19</v>
      </c>
      <c r="B19" s="499" t="s">
        <v>20</v>
      </c>
      <c r="C19" s="499"/>
      <c r="D19" s="499"/>
      <c r="E19" s="499"/>
      <c r="F19" s="285">
        <f>F22+F137+F122</f>
        <v>6078194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43">
        <f t="shared" si="9"/>
        <v>826181</v>
      </c>
      <c r="O19" s="43">
        <f t="shared" si="9"/>
        <v>696331</v>
      </c>
      <c r="P19" s="43">
        <f t="shared" si="9"/>
        <v>616783</v>
      </c>
      <c r="Q19" s="43">
        <f t="shared" si="9"/>
        <v>438398</v>
      </c>
      <c r="R19" s="43">
        <f t="shared" si="9"/>
        <v>358849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3542226</v>
      </c>
    </row>
    <row r="20" spans="1:197" ht="13.5" customHeight="1">
      <c r="A20" s="10" t="s">
        <v>21</v>
      </c>
      <c r="B20" s="499" t="s">
        <v>22</v>
      </c>
      <c r="C20" s="499"/>
      <c r="D20" s="499"/>
      <c r="E20" s="499"/>
      <c r="F20" s="282">
        <f>F59+F129+F168</f>
        <v>122615324.72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22507752</v>
      </c>
      <c r="O20" s="43">
        <f t="shared" si="10"/>
        <v>13220380</v>
      </c>
      <c r="P20" s="43">
        <f t="shared" si="10"/>
        <v>13320778</v>
      </c>
      <c r="Q20" s="43">
        <f t="shared" si="10"/>
        <v>13081600</v>
      </c>
      <c r="R20" s="43">
        <f t="shared" si="10"/>
        <v>8040337</v>
      </c>
      <c r="S20" s="43">
        <f t="shared" si="10"/>
        <v>5850337</v>
      </c>
      <c r="T20" s="43">
        <f t="shared" si="10"/>
        <v>2700337</v>
      </c>
      <c r="U20" s="43">
        <f t="shared" si="10"/>
        <v>2200337</v>
      </c>
      <c r="V20" s="43">
        <f t="shared" si="10"/>
        <v>48362</v>
      </c>
      <c r="W20" s="83">
        <f>W59+W129+W168</f>
        <v>80970220</v>
      </c>
    </row>
    <row r="21" spans="1:197" ht="39.75" customHeight="1">
      <c r="A21" s="11" t="s">
        <v>23</v>
      </c>
      <c r="B21" s="500" t="s">
        <v>24</v>
      </c>
      <c r="C21" s="500"/>
      <c r="D21" s="500"/>
      <c r="E21" s="500"/>
      <c r="F21" s="281">
        <f>F22+F59</f>
        <v>5638383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13">
        <f t="shared" si="11"/>
        <v>4115280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5503226</v>
      </c>
    </row>
    <row r="22" spans="1:197" ht="13.5" customHeight="1">
      <c r="A22" s="56" t="s">
        <v>25</v>
      </c>
      <c r="B22" s="477" t="s">
        <v>20</v>
      </c>
      <c r="C22" s="477"/>
      <c r="D22" s="477"/>
      <c r="E22" s="477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57">
        <f t="shared" ref="N22:V22" si="13">N29+N37</f>
        <v>118277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259749</v>
      </c>
    </row>
    <row r="23" spans="1:197" ht="15.75" customHeight="1">
      <c r="A23" s="343">
        <v>1</v>
      </c>
      <c r="B23" s="467" t="s">
        <v>242</v>
      </c>
      <c r="C23" s="345">
        <v>2024</v>
      </c>
      <c r="D23" s="345">
        <v>2026</v>
      </c>
      <c r="E23" s="473" t="s">
        <v>251</v>
      </c>
      <c r="F23" s="503">
        <f>W23+32459</f>
        <v>80000</v>
      </c>
      <c r="G23" s="491" t="s">
        <v>244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55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43"/>
      <c r="B24" s="467"/>
      <c r="C24" s="345"/>
      <c r="D24" s="345"/>
      <c r="E24" s="473"/>
      <c r="F24" s="503"/>
      <c r="G24" s="491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341">
        <v>2918.4</v>
      </c>
      <c r="O24" s="63"/>
      <c r="P24" s="63"/>
      <c r="Q24" s="63"/>
      <c r="R24" s="63"/>
      <c r="S24" s="63"/>
      <c r="T24" s="63"/>
      <c r="U24" s="63"/>
      <c r="V24" s="63"/>
      <c r="W24" s="455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43"/>
      <c r="B25" s="467"/>
      <c r="C25" s="345"/>
      <c r="D25" s="345"/>
      <c r="E25" s="473"/>
      <c r="F25" s="503"/>
      <c r="G25" s="491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341">
        <v>9081.6</v>
      </c>
      <c r="O25" s="63"/>
      <c r="P25" s="63"/>
      <c r="Q25" s="63"/>
      <c r="R25" s="63"/>
      <c r="S25" s="63"/>
      <c r="T25" s="63"/>
      <c r="U25" s="63"/>
      <c r="V25" s="63"/>
      <c r="W25" s="455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43"/>
      <c r="B26" s="467"/>
      <c r="C26" s="345"/>
      <c r="D26" s="345"/>
      <c r="E26" s="473"/>
      <c r="F26" s="503"/>
      <c r="G26" s="491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55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43"/>
      <c r="B27" s="467"/>
      <c r="C27" s="345"/>
      <c r="D27" s="345"/>
      <c r="E27" s="473"/>
      <c r="F27" s="503"/>
      <c r="G27" s="491"/>
      <c r="H27" s="90">
        <v>4709</v>
      </c>
      <c r="I27" s="61" t="s">
        <v>31</v>
      </c>
      <c r="J27" s="84"/>
      <c r="K27" s="84"/>
      <c r="L27" s="84"/>
      <c r="M27" s="174"/>
      <c r="N27" s="340">
        <v>8644</v>
      </c>
      <c r="O27" s="63"/>
      <c r="P27" s="63"/>
      <c r="Q27" s="63"/>
      <c r="R27" s="63"/>
      <c r="S27" s="63"/>
      <c r="T27" s="63"/>
      <c r="U27" s="63"/>
      <c r="V27" s="63"/>
      <c r="W27" s="455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43"/>
      <c r="B28" s="467"/>
      <c r="C28" s="345"/>
      <c r="D28" s="345"/>
      <c r="E28" s="473"/>
      <c r="F28" s="503"/>
      <c r="G28" s="491"/>
      <c r="H28" s="90">
        <v>4707</v>
      </c>
      <c r="I28" s="61" t="s">
        <v>30</v>
      </c>
      <c r="J28" s="63"/>
      <c r="K28" s="62"/>
      <c r="L28" s="62"/>
      <c r="M28" s="175"/>
      <c r="N28" s="340">
        <v>26897</v>
      </c>
      <c r="O28" s="63"/>
      <c r="P28" s="63"/>
      <c r="Q28" s="63"/>
      <c r="R28" s="63"/>
      <c r="S28" s="63"/>
      <c r="T28" s="63"/>
      <c r="U28" s="63"/>
      <c r="V28" s="63"/>
      <c r="W28" s="455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43"/>
      <c r="B29" s="467"/>
      <c r="C29" s="345"/>
      <c r="D29" s="345"/>
      <c r="E29" s="473"/>
      <c r="F29" s="503"/>
      <c r="G29" s="491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342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55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43">
        <v>2</v>
      </c>
      <c r="B30" s="369" t="s">
        <v>255</v>
      </c>
      <c r="C30" s="385">
        <v>2025</v>
      </c>
      <c r="D30" s="385">
        <v>2028</v>
      </c>
      <c r="E30" s="501" t="s">
        <v>254</v>
      </c>
      <c r="F30" s="493">
        <f>W30+ 46225</f>
        <v>258433</v>
      </c>
      <c r="G30" s="429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33">
        <v>7446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55">
        <f>SUM(L37:P37)</f>
        <v>212208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43"/>
      <c r="B31" s="355"/>
      <c r="C31" s="385"/>
      <c r="D31" s="385"/>
      <c r="E31" s="501"/>
      <c r="F31" s="493"/>
      <c r="G31" s="429"/>
      <c r="H31" s="86"/>
      <c r="I31" s="61" t="s">
        <v>30</v>
      </c>
      <c r="J31" s="106"/>
      <c r="K31" s="107"/>
      <c r="L31" s="107"/>
      <c r="M31" s="278"/>
      <c r="N31" s="333">
        <v>63290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55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43"/>
      <c r="B32" s="355"/>
      <c r="C32" s="385"/>
      <c r="D32" s="385"/>
      <c r="E32" s="501"/>
      <c r="F32" s="493"/>
      <c r="G32" s="429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55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43"/>
      <c r="B33" s="355"/>
      <c r="C33" s="385"/>
      <c r="D33" s="385"/>
      <c r="E33" s="501"/>
      <c r="F33" s="493"/>
      <c r="G33" s="429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55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43"/>
      <c r="B34" s="355"/>
      <c r="C34" s="385"/>
      <c r="D34" s="385"/>
      <c r="E34" s="501"/>
      <c r="F34" s="493"/>
      <c r="G34" s="429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55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43"/>
      <c r="B35" s="355"/>
      <c r="C35" s="385"/>
      <c r="D35" s="385"/>
      <c r="E35" s="501"/>
      <c r="F35" s="493"/>
      <c r="G35" s="429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55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43"/>
      <c r="B36" s="355"/>
      <c r="C36" s="385"/>
      <c r="D36" s="385"/>
      <c r="E36" s="501"/>
      <c r="F36" s="493"/>
      <c r="G36" s="429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55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43"/>
      <c r="B37" s="355"/>
      <c r="C37" s="385"/>
      <c r="D37" s="385"/>
      <c r="E37" s="501"/>
      <c r="F37" s="493"/>
      <c r="G37" s="429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35">
        <f t="shared" si="15"/>
        <v>70736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55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495">
        <v>1</v>
      </c>
      <c r="B38" s="355" t="s">
        <v>196</v>
      </c>
      <c r="C38" s="385">
        <v>2021</v>
      </c>
      <c r="D38" s="385">
        <v>2023</v>
      </c>
      <c r="E38" s="501" t="s">
        <v>27</v>
      </c>
      <c r="F38" s="493"/>
      <c r="G38" s="429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494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495"/>
      <c r="B39" s="355"/>
      <c r="C39" s="385"/>
      <c r="D39" s="385"/>
      <c r="E39" s="501"/>
      <c r="F39" s="493"/>
      <c r="G39" s="429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494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495"/>
      <c r="B40" s="355"/>
      <c r="C40" s="385"/>
      <c r="D40" s="385"/>
      <c r="E40" s="501"/>
      <c r="F40" s="493"/>
      <c r="G40" s="429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494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495"/>
      <c r="B41" s="355"/>
      <c r="C41" s="385"/>
      <c r="D41" s="385"/>
      <c r="E41" s="501"/>
      <c r="F41" s="493"/>
      <c r="G41" s="429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494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495"/>
      <c r="B42" s="355"/>
      <c r="C42" s="385"/>
      <c r="D42" s="385"/>
      <c r="E42" s="501"/>
      <c r="F42" s="493"/>
      <c r="G42" s="429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494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43">
        <v>3</v>
      </c>
      <c r="B43" s="355" t="s">
        <v>197</v>
      </c>
      <c r="C43" s="385">
        <v>2021</v>
      </c>
      <c r="D43" s="385">
        <v>2022</v>
      </c>
      <c r="E43" s="501" t="s">
        <v>27</v>
      </c>
      <c r="F43" s="377">
        <f>W43</f>
        <v>0</v>
      </c>
      <c r="G43" s="491" t="s">
        <v>113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55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43"/>
      <c r="B44" s="355"/>
      <c r="C44" s="385"/>
      <c r="D44" s="385"/>
      <c r="E44" s="501"/>
      <c r="F44" s="377"/>
      <c r="G44" s="491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55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43"/>
      <c r="B45" s="355"/>
      <c r="C45" s="385"/>
      <c r="D45" s="385"/>
      <c r="E45" s="501"/>
      <c r="F45" s="377"/>
      <c r="G45" s="491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55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43"/>
      <c r="B46" s="355"/>
      <c r="C46" s="385"/>
      <c r="D46" s="385"/>
      <c r="E46" s="501"/>
      <c r="F46" s="377"/>
      <c r="G46" s="491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55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43"/>
      <c r="B47" s="355"/>
      <c r="C47" s="385"/>
      <c r="D47" s="385"/>
      <c r="E47" s="501"/>
      <c r="F47" s="377"/>
      <c r="G47" s="491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55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43">
        <v>4</v>
      </c>
      <c r="B48" s="355" t="s">
        <v>122</v>
      </c>
      <c r="C48" s="419">
        <v>2021</v>
      </c>
      <c r="D48" s="419">
        <v>2024</v>
      </c>
      <c r="E48" s="457" t="s">
        <v>27</v>
      </c>
      <c r="F48" s="405">
        <f>SUM(L52:V52)</f>
        <v>0</v>
      </c>
      <c r="G48" s="502" t="s">
        <v>118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465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43"/>
      <c r="B49" s="355"/>
      <c r="C49" s="419"/>
      <c r="D49" s="419"/>
      <c r="E49" s="457"/>
      <c r="F49" s="405"/>
      <c r="G49" s="502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465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43"/>
      <c r="B50" s="355"/>
      <c r="C50" s="419"/>
      <c r="D50" s="419"/>
      <c r="E50" s="457"/>
      <c r="F50" s="405"/>
      <c r="G50" s="502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465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43"/>
      <c r="B51" s="355"/>
      <c r="C51" s="419"/>
      <c r="D51" s="419"/>
      <c r="E51" s="457"/>
      <c r="F51" s="405"/>
      <c r="G51" s="502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465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43"/>
      <c r="B52" s="355"/>
      <c r="C52" s="419"/>
      <c r="D52" s="419"/>
      <c r="E52" s="457"/>
      <c r="F52" s="405"/>
      <c r="G52" s="502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465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43">
        <v>2</v>
      </c>
      <c r="B53" s="450" t="s">
        <v>198</v>
      </c>
      <c r="C53" s="345">
        <v>2021</v>
      </c>
      <c r="D53" s="345">
        <v>2023</v>
      </c>
      <c r="E53" s="473" t="s">
        <v>121</v>
      </c>
      <c r="F53" s="455"/>
      <c r="G53" s="344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55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43"/>
      <c r="B54" s="450"/>
      <c r="C54" s="345"/>
      <c r="D54" s="345"/>
      <c r="E54" s="473"/>
      <c r="F54" s="455"/>
      <c r="G54" s="344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55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43"/>
      <c r="B55" s="450"/>
      <c r="C55" s="345"/>
      <c r="D55" s="345"/>
      <c r="E55" s="473"/>
      <c r="F55" s="455"/>
      <c r="G55" s="344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55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43"/>
      <c r="B56" s="450"/>
      <c r="C56" s="345"/>
      <c r="D56" s="345"/>
      <c r="E56" s="473"/>
      <c r="F56" s="455"/>
      <c r="G56" s="344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55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43"/>
      <c r="B57" s="450"/>
      <c r="C57" s="345"/>
      <c r="D57" s="345"/>
      <c r="E57" s="473"/>
      <c r="F57" s="455"/>
      <c r="G57" s="344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55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43"/>
      <c r="B58" s="450"/>
      <c r="C58" s="345"/>
      <c r="D58" s="345"/>
      <c r="E58" s="473"/>
      <c r="F58" s="455"/>
      <c r="G58" s="344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55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546" t="s">
        <v>22</v>
      </c>
      <c r="C59" s="547"/>
      <c r="D59" s="547"/>
      <c r="E59" s="548"/>
      <c r="F59" s="234">
        <f>F94+F99</f>
        <v>5299950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3997003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5243477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43">
        <v>1</v>
      </c>
      <c r="B60" s="467" t="s">
        <v>187</v>
      </c>
      <c r="C60" s="363">
        <v>2022</v>
      </c>
      <c r="D60" s="363">
        <v>2024</v>
      </c>
      <c r="E60" s="350" t="s">
        <v>27</v>
      </c>
      <c r="F60" s="476">
        <f>W60</f>
        <v>0</v>
      </c>
      <c r="G60" s="492" t="s">
        <v>188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67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43"/>
      <c r="B61" s="467"/>
      <c r="C61" s="363"/>
      <c r="D61" s="363"/>
      <c r="E61" s="350"/>
      <c r="F61" s="476"/>
      <c r="G61" s="492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67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43"/>
      <c r="B62" s="467"/>
      <c r="C62" s="363"/>
      <c r="D62" s="363"/>
      <c r="E62" s="350"/>
      <c r="F62" s="476"/>
      <c r="G62" s="492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67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43"/>
      <c r="B63" s="467"/>
      <c r="C63" s="363"/>
      <c r="D63" s="363"/>
      <c r="E63" s="350"/>
      <c r="F63" s="476"/>
      <c r="G63" s="492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67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43"/>
      <c r="B64" s="467"/>
      <c r="C64" s="363"/>
      <c r="D64" s="363"/>
      <c r="E64" s="350"/>
      <c r="F64" s="476"/>
      <c r="G64" s="492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67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43"/>
      <c r="B65" s="467"/>
      <c r="C65" s="363"/>
      <c r="D65" s="363"/>
      <c r="E65" s="350"/>
      <c r="F65" s="476"/>
      <c r="G65" s="492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67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43">
        <v>1</v>
      </c>
      <c r="B66" s="467" t="s">
        <v>237</v>
      </c>
      <c r="C66" s="363">
        <v>2024</v>
      </c>
      <c r="D66" s="363">
        <v>2025</v>
      </c>
      <c r="E66" s="350" t="s">
        <v>251</v>
      </c>
      <c r="F66" s="476">
        <f>W66</f>
        <v>0</v>
      </c>
      <c r="G66" s="492" t="s">
        <v>118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67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43"/>
      <c r="B67" s="467"/>
      <c r="C67" s="363"/>
      <c r="D67" s="363"/>
      <c r="E67" s="350"/>
      <c r="F67" s="476"/>
      <c r="G67" s="492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67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43"/>
      <c r="B68" s="467"/>
      <c r="C68" s="363"/>
      <c r="D68" s="363"/>
      <c r="E68" s="350"/>
      <c r="F68" s="476"/>
      <c r="G68" s="492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67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43"/>
      <c r="B69" s="467"/>
      <c r="C69" s="363"/>
      <c r="D69" s="363"/>
      <c r="E69" s="350"/>
      <c r="F69" s="476"/>
      <c r="G69" s="492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67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43"/>
      <c r="B70" s="467"/>
      <c r="C70" s="363"/>
      <c r="D70" s="363"/>
      <c r="E70" s="350"/>
      <c r="F70" s="476"/>
      <c r="G70" s="492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67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43"/>
      <c r="B71" s="467"/>
      <c r="C71" s="363"/>
      <c r="D71" s="363"/>
      <c r="E71" s="350"/>
      <c r="F71" s="476"/>
      <c r="G71" s="492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67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43">
        <v>3</v>
      </c>
      <c r="B72" s="467" t="s">
        <v>186</v>
      </c>
      <c r="C72" s="385">
        <v>2022</v>
      </c>
      <c r="D72" s="345">
        <v>2024</v>
      </c>
      <c r="E72" s="473" t="s">
        <v>27</v>
      </c>
      <c r="F72" s="455">
        <f>W72</f>
        <v>0</v>
      </c>
      <c r="G72" s="491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67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43"/>
      <c r="B73" s="467"/>
      <c r="C73" s="385"/>
      <c r="D73" s="345"/>
      <c r="E73" s="473"/>
      <c r="F73" s="455"/>
      <c r="G73" s="491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67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43"/>
      <c r="B74" s="467"/>
      <c r="C74" s="385"/>
      <c r="D74" s="345"/>
      <c r="E74" s="473"/>
      <c r="F74" s="455"/>
      <c r="G74" s="491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67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43"/>
      <c r="B75" s="467"/>
      <c r="C75" s="385"/>
      <c r="D75" s="345"/>
      <c r="E75" s="473"/>
      <c r="F75" s="455"/>
      <c r="G75" s="491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67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43"/>
      <c r="B76" s="467"/>
      <c r="C76" s="385"/>
      <c r="D76" s="345"/>
      <c r="E76" s="473"/>
      <c r="F76" s="455"/>
      <c r="G76" s="491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67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43"/>
      <c r="B77" s="467"/>
      <c r="C77" s="385"/>
      <c r="D77" s="345"/>
      <c r="E77" s="473"/>
      <c r="F77" s="455"/>
      <c r="G77" s="491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67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57">
        <v>4</v>
      </c>
      <c r="B78" s="467" t="s">
        <v>238</v>
      </c>
      <c r="C78" s="345">
        <v>2020</v>
      </c>
      <c r="D78" s="345">
        <v>2024</v>
      </c>
      <c r="E78" s="473" t="s">
        <v>27</v>
      </c>
      <c r="F78" s="455"/>
      <c r="G78" s="344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67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58"/>
      <c r="B79" s="467"/>
      <c r="C79" s="345"/>
      <c r="D79" s="345"/>
      <c r="E79" s="473"/>
      <c r="F79" s="455"/>
      <c r="G79" s="344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67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58"/>
      <c r="B80" s="467"/>
      <c r="C80" s="345"/>
      <c r="D80" s="345"/>
      <c r="E80" s="473"/>
      <c r="F80" s="455"/>
      <c r="G80" s="344"/>
      <c r="H80" s="86">
        <v>6057</v>
      </c>
      <c r="I80" s="229" t="s">
        <v>158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67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59"/>
      <c r="B81" s="467"/>
      <c r="C81" s="345"/>
      <c r="D81" s="345"/>
      <c r="E81" s="473"/>
      <c r="F81" s="455"/>
      <c r="G81" s="344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67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57">
        <v>2</v>
      </c>
      <c r="B82" s="479" t="s">
        <v>247</v>
      </c>
      <c r="C82" s="416">
        <v>2024</v>
      </c>
      <c r="D82" s="416">
        <v>2025</v>
      </c>
      <c r="E82" s="350" t="s">
        <v>251</v>
      </c>
      <c r="F82" s="482" t="e">
        <f>W82</f>
        <v>#REF!</v>
      </c>
      <c r="G82" s="413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67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58"/>
      <c r="B83" s="480"/>
      <c r="C83" s="417"/>
      <c r="D83" s="417"/>
      <c r="E83" s="350"/>
      <c r="F83" s="483"/>
      <c r="G83" s="414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67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58"/>
      <c r="B84" s="480"/>
      <c r="C84" s="417"/>
      <c r="D84" s="417"/>
      <c r="E84" s="350"/>
      <c r="F84" s="483"/>
      <c r="G84" s="414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67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58"/>
      <c r="B85" s="480"/>
      <c r="C85" s="417"/>
      <c r="D85" s="417"/>
      <c r="E85" s="350"/>
      <c r="F85" s="483"/>
      <c r="G85" s="414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67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59"/>
      <c r="B86" s="481"/>
      <c r="C86" s="418"/>
      <c r="D86" s="418"/>
      <c r="E86" s="350"/>
      <c r="F86" s="484"/>
      <c r="G86" s="415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67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43">
        <v>3</v>
      </c>
      <c r="B87" s="467" t="s">
        <v>242</v>
      </c>
      <c r="C87" s="345">
        <v>2024</v>
      </c>
      <c r="D87" s="345">
        <v>2025</v>
      </c>
      <c r="E87" s="471" t="s">
        <v>251</v>
      </c>
      <c r="F87" s="455">
        <f>0+W87</f>
        <v>0</v>
      </c>
      <c r="G87" s="344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67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43"/>
      <c r="B88" s="467"/>
      <c r="C88" s="345"/>
      <c r="D88" s="345"/>
      <c r="E88" s="471"/>
      <c r="F88" s="455"/>
      <c r="G88" s="344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67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43"/>
      <c r="B89" s="467"/>
      <c r="C89" s="345"/>
      <c r="D89" s="345"/>
      <c r="E89" s="471"/>
      <c r="F89" s="455"/>
      <c r="G89" s="344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67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43"/>
      <c r="B90" s="467"/>
      <c r="C90" s="345"/>
      <c r="D90" s="345"/>
      <c r="E90" s="471"/>
      <c r="F90" s="455"/>
      <c r="G90" s="344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67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43"/>
      <c r="B91" s="467"/>
      <c r="C91" s="345"/>
      <c r="D91" s="345"/>
      <c r="E91" s="471"/>
      <c r="F91" s="455"/>
      <c r="G91" s="344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67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43"/>
      <c r="B92" s="467"/>
      <c r="C92" s="345"/>
      <c r="D92" s="345"/>
      <c r="E92" s="471"/>
      <c r="F92" s="455"/>
      <c r="G92" s="344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67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43"/>
      <c r="B93" s="467"/>
      <c r="C93" s="345"/>
      <c r="D93" s="345"/>
      <c r="E93" s="471"/>
      <c r="F93" s="455"/>
      <c r="G93" s="344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67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466">
        <v>1</v>
      </c>
      <c r="B94" s="470" t="s">
        <v>217</v>
      </c>
      <c r="C94" s="461">
        <v>2019</v>
      </c>
      <c r="D94" s="389">
        <v>2027</v>
      </c>
      <c r="E94" s="471" t="s">
        <v>251</v>
      </c>
      <c r="F94" s="478">
        <f>46473+W94</f>
        <v>3280647</v>
      </c>
      <c r="G94" s="422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67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466"/>
      <c r="B95" s="470"/>
      <c r="C95" s="461"/>
      <c r="D95" s="389"/>
      <c r="E95" s="471"/>
      <c r="F95" s="478"/>
      <c r="G95" s="422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67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466"/>
      <c r="B96" s="470"/>
      <c r="C96" s="461"/>
      <c r="D96" s="389"/>
      <c r="E96" s="471"/>
      <c r="F96" s="478"/>
      <c r="G96" s="422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67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466"/>
      <c r="B97" s="470"/>
      <c r="C97" s="461"/>
      <c r="D97" s="389"/>
      <c r="E97" s="471"/>
      <c r="F97" s="478"/>
      <c r="G97" s="422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67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466"/>
      <c r="B98" s="470"/>
      <c r="C98" s="461"/>
      <c r="D98" s="389"/>
      <c r="E98" s="471"/>
      <c r="F98" s="478"/>
      <c r="G98" s="422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67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43">
        <v>2</v>
      </c>
      <c r="B99" s="462" t="s">
        <v>257</v>
      </c>
      <c r="C99" s="345">
        <v>2025</v>
      </c>
      <c r="D99" s="345">
        <v>2026</v>
      </c>
      <c r="E99" s="473" t="s">
        <v>251</v>
      </c>
      <c r="F99" s="455">
        <f>10000+W99</f>
        <v>2019303</v>
      </c>
      <c r="G99" s="344">
        <v>85516</v>
      </c>
      <c r="H99" s="86">
        <v>6059</v>
      </c>
      <c r="I99" s="58" t="s">
        <v>28</v>
      </c>
      <c r="J99" s="172"/>
      <c r="K99" s="224"/>
      <c r="L99" s="224"/>
      <c r="M99" s="173"/>
      <c r="N99" s="174">
        <v>90000</v>
      </c>
      <c r="O99" s="173"/>
      <c r="P99" s="173"/>
      <c r="Q99" s="173"/>
      <c r="R99" s="173"/>
      <c r="S99" s="173"/>
      <c r="T99" s="173"/>
      <c r="U99" s="173"/>
      <c r="V99" s="173"/>
      <c r="W99" s="367">
        <f>SUM(N104:V104)</f>
        <v>2009303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43"/>
      <c r="B100" s="463"/>
      <c r="C100" s="345"/>
      <c r="D100" s="345"/>
      <c r="E100" s="473"/>
      <c r="F100" s="455"/>
      <c r="G100" s="344"/>
      <c r="H100" s="86"/>
      <c r="I100" s="58" t="s">
        <v>28</v>
      </c>
      <c r="J100" s="62">
        <v>99566</v>
      </c>
      <c r="K100" s="228"/>
      <c r="L100" s="228"/>
      <c r="M100" s="173"/>
      <c r="N100" s="173" t="s">
        <v>265</v>
      </c>
      <c r="O100" s="173"/>
      <c r="P100" s="173"/>
      <c r="Q100" s="173"/>
      <c r="R100" s="173"/>
      <c r="S100" s="173"/>
      <c r="T100" s="173"/>
      <c r="U100" s="173"/>
      <c r="V100" s="173"/>
      <c r="W100" s="367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43"/>
      <c r="B101" s="463"/>
      <c r="C101" s="345"/>
      <c r="D101" s="345"/>
      <c r="E101" s="473"/>
      <c r="F101" s="455"/>
      <c r="G101" s="344"/>
      <c r="H101" s="86">
        <v>6059</v>
      </c>
      <c r="I101" s="58" t="s">
        <v>31</v>
      </c>
      <c r="J101" s="62"/>
      <c r="K101" s="173"/>
      <c r="L101" s="173"/>
      <c r="M101" s="173"/>
      <c r="N101" s="228">
        <v>78407</v>
      </c>
      <c r="O101" s="173"/>
      <c r="P101" s="173"/>
      <c r="Q101" s="173"/>
      <c r="R101" s="173"/>
      <c r="S101" s="173"/>
      <c r="T101" s="173"/>
      <c r="U101" s="173"/>
      <c r="V101" s="173"/>
      <c r="W101" s="367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43"/>
      <c r="B102" s="463"/>
      <c r="C102" s="345"/>
      <c r="D102" s="345"/>
      <c r="E102" s="473"/>
      <c r="F102" s="455"/>
      <c r="G102" s="344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67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43"/>
      <c r="B103" s="463"/>
      <c r="C103" s="345"/>
      <c r="D103" s="345"/>
      <c r="E103" s="473"/>
      <c r="F103" s="455"/>
      <c r="G103" s="344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67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43"/>
      <c r="B104" s="464"/>
      <c r="C104" s="345"/>
      <c r="D104" s="345"/>
      <c r="E104" s="473"/>
      <c r="F104" s="455"/>
      <c r="G104" s="344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2009303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67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466">
        <v>7</v>
      </c>
      <c r="B105" s="468" t="s">
        <v>123</v>
      </c>
      <c r="C105" s="469">
        <v>2017</v>
      </c>
      <c r="D105" s="435">
        <v>2019</v>
      </c>
      <c r="E105" s="453" t="s">
        <v>27</v>
      </c>
      <c r="F105" s="465">
        <v>0</v>
      </c>
      <c r="G105" s="472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68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466"/>
      <c r="B106" s="468"/>
      <c r="C106" s="469"/>
      <c r="D106" s="435"/>
      <c r="E106" s="453"/>
      <c r="F106" s="465"/>
      <c r="G106" s="472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68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466"/>
      <c r="B107" s="468"/>
      <c r="C107" s="469"/>
      <c r="D107" s="435"/>
      <c r="E107" s="453"/>
      <c r="F107" s="465"/>
      <c r="G107" s="472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68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466"/>
      <c r="B108" s="468"/>
      <c r="C108" s="469"/>
      <c r="D108" s="435"/>
      <c r="E108" s="453"/>
      <c r="F108" s="465"/>
      <c r="G108" s="472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68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466"/>
      <c r="B109" s="468"/>
      <c r="C109" s="469"/>
      <c r="D109" s="435"/>
      <c r="E109" s="453"/>
      <c r="F109" s="465"/>
      <c r="G109" s="472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68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466"/>
      <c r="B110" s="468"/>
      <c r="C110" s="469"/>
      <c r="D110" s="435"/>
      <c r="E110" s="453"/>
      <c r="F110" s="465"/>
      <c r="G110" s="472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68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43">
        <v>6</v>
      </c>
      <c r="B111" s="468" t="s">
        <v>124</v>
      </c>
      <c r="C111" s="419">
        <v>2019</v>
      </c>
      <c r="D111" s="435">
        <v>2020</v>
      </c>
      <c r="E111" s="404" t="s">
        <v>27</v>
      </c>
      <c r="F111" s="465"/>
      <c r="G111" s="409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68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43"/>
      <c r="B112" s="468"/>
      <c r="C112" s="419"/>
      <c r="D112" s="435"/>
      <c r="E112" s="404"/>
      <c r="F112" s="465"/>
      <c r="G112" s="409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68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43"/>
      <c r="B113" s="468"/>
      <c r="C113" s="419"/>
      <c r="D113" s="435"/>
      <c r="E113" s="404"/>
      <c r="F113" s="465"/>
      <c r="G113" s="409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68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43"/>
      <c r="B114" s="468"/>
      <c r="C114" s="419"/>
      <c r="D114" s="435"/>
      <c r="E114" s="404"/>
      <c r="F114" s="465"/>
      <c r="G114" s="409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68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43"/>
      <c r="B115" s="468"/>
      <c r="C115" s="419"/>
      <c r="D115" s="435"/>
      <c r="E115" s="404"/>
      <c r="F115" s="465"/>
      <c r="G115" s="409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68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43"/>
      <c r="B116" s="468"/>
      <c r="C116" s="419"/>
      <c r="D116" s="435"/>
      <c r="E116" s="404"/>
      <c r="F116" s="465"/>
      <c r="G116" s="409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68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57">
        <v>5</v>
      </c>
      <c r="B117" s="485" t="s">
        <v>199</v>
      </c>
      <c r="C117" s="389">
        <v>2023</v>
      </c>
      <c r="D117" s="345">
        <v>2023</v>
      </c>
      <c r="E117" s="471" t="s">
        <v>27</v>
      </c>
      <c r="F117" s="455">
        <f>W117</f>
        <v>0</v>
      </c>
      <c r="G117" s="344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67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58"/>
      <c r="B118" s="485"/>
      <c r="C118" s="389"/>
      <c r="D118" s="345"/>
      <c r="E118" s="471"/>
      <c r="F118" s="455"/>
      <c r="G118" s="344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67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58"/>
      <c r="B119" s="485"/>
      <c r="C119" s="389"/>
      <c r="D119" s="345"/>
      <c r="E119" s="471"/>
      <c r="F119" s="455"/>
      <c r="G119" s="344"/>
      <c r="H119" s="88">
        <v>6057</v>
      </c>
      <c r="I119" s="229" t="s">
        <v>182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67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59"/>
      <c r="B120" s="485"/>
      <c r="C120" s="389"/>
      <c r="D120" s="345"/>
      <c r="E120" s="471"/>
      <c r="F120" s="455"/>
      <c r="G120" s="344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67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511" t="s">
        <v>36</v>
      </c>
      <c r="C121" s="511"/>
      <c r="D121" s="511"/>
      <c r="E121" s="511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533" t="s">
        <v>20</v>
      </c>
      <c r="C122" s="533"/>
      <c r="D122" s="533"/>
      <c r="E122" s="533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55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43">
        <v>1</v>
      </c>
      <c r="B123" s="475" t="s">
        <v>63</v>
      </c>
      <c r="C123" s="385">
        <v>2020</v>
      </c>
      <c r="D123" s="345">
        <v>2034</v>
      </c>
      <c r="E123" s="473" t="s">
        <v>251</v>
      </c>
      <c r="F123" s="455">
        <f>836651+W122+857141+756592</f>
        <v>5645801</v>
      </c>
      <c r="G123" s="422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55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43"/>
      <c r="B124" s="475"/>
      <c r="C124" s="385"/>
      <c r="D124" s="345"/>
      <c r="E124" s="473"/>
      <c r="F124" s="455"/>
      <c r="G124" s="422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55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43"/>
      <c r="B125" s="475"/>
      <c r="C125" s="385"/>
      <c r="D125" s="345"/>
      <c r="E125" s="473"/>
      <c r="F125" s="455"/>
      <c r="G125" s="422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55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43"/>
      <c r="B126" s="475"/>
      <c r="C126" s="385"/>
      <c r="D126" s="345"/>
      <c r="E126" s="473"/>
      <c r="F126" s="455"/>
      <c r="G126" s="422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55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43"/>
      <c r="B127" s="475"/>
      <c r="C127" s="385"/>
      <c r="D127" s="345"/>
      <c r="E127" s="473"/>
      <c r="F127" s="455"/>
      <c r="G127" s="422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55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43"/>
      <c r="B128" s="475"/>
      <c r="C128" s="385"/>
      <c r="D128" s="345"/>
      <c r="E128" s="473"/>
      <c r="F128" s="455"/>
      <c r="G128" s="422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12" t="s">
        <v>22</v>
      </c>
      <c r="C129" s="512"/>
      <c r="D129" s="512"/>
      <c r="E129" s="512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76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474">
        <v>1</v>
      </c>
      <c r="B130" s="475" t="s">
        <v>63</v>
      </c>
      <c r="C130" s="441">
        <v>2020</v>
      </c>
      <c r="D130" s="363">
        <v>2034</v>
      </c>
      <c r="E130" s="350" t="s">
        <v>251</v>
      </c>
      <c r="F130" s="476">
        <f>531969+W129+580337+580337</f>
        <v>6383701</v>
      </c>
      <c r="G130" s="375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76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474"/>
      <c r="B131" s="475"/>
      <c r="C131" s="441"/>
      <c r="D131" s="363"/>
      <c r="E131" s="350"/>
      <c r="F131" s="476"/>
      <c r="G131" s="375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76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474"/>
      <c r="B132" s="475"/>
      <c r="C132" s="441"/>
      <c r="D132" s="363"/>
      <c r="E132" s="350"/>
      <c r="F132" s="476"/>
      <c r="G132" s="375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76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474"/>
      <c r="B133" s="475"/>
      <c r="C133" s="441"/>
      <c r="D133" s="363"/>
      <c r="E133" s="350"/>
      <c r="F133" s="476"/>
      <c r="G133" s="375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76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474"/>
      <c r="B134" s="475"/>
      <c r="C134" s="441"/>
      <c r="D134" s="363"/>
      <c r="E134" s="350"/>
      <c r="F134" s="476"/>
      <c r="G134" s="375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76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474"/>
      <c r="B135" s="475"/>
      <c r="C135" s="441"/>
      <c r="D135" s="363"/>
      <c r="E135" s="350"/>
      <c r="F135" s="476"/>
      <c r="G135" s="375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76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13" t="s">
        <v>68</v>
      </c>
      <c r="C136" s="513"/>
      <c r="D136" s="513"/>
      <c r="E136" s="513"/>
      <c r="F136" s="232">
        <f>F137+F168</f>
        <v>111025633.72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17961272</v>
      </c>
      <c r="O136" s="232">
        <f t="shared" si="37"/>
        <v>11421669</v>
      </c>
      <c r="P136" s="232">
        <f t="shared" si="37"/>
        <v>12768541</v>
      </c>
      <c r="Q136" s="232">
        <f t="shared" si="37"/>
        <v>12501263</v>
      </c>
      <c r="R136" s="232">
        <f t="shared" si="37"/>
        <v>7460000</v>
      </c>
      <c r="S136" s="232">
        <f t="shared" si="37"/>
        <v>5270000</v>
      </c>
      <c r="T136" s="232">
        <f>T137+T168</f>
        <v>2120000</v>
      </c>
      <c r="U136" s="232">
        <f>U137+U168</f>
        <v>1620000</v>
      </c>
      <c r="V136" s="232">
        <f>V137+V168</f>
        <v>0</v>
      </c>
      <c r="W136" s="232">
        <f>W137+W168</f>
        <v>71122745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477" t="s">
        <v>20</v>
      </c>
      <c r="C137" s="477"/>
      <c r="D137" s="477"/>
      <c r="E137" s="477"/>
      <c r="F137" s="57">
        <f>SUM(F138:F162)</f>
        <v>93960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:V137" si="38">L142</f>
        <v>0</v>
      </c>
      <c r="M137" s="234">
        <f>M142+M162</f>
        <v>0</v>
      </c>
      <c r="N137" s="234">
        <f t="shared" ref="N137" si="39">N142+N162</f>
        <v>30860</v>
      </c>
      <c r="O137" s="234">
        <f t="shared" si="38"/>
        <v>28100</v>
      </c>
      <c r="P137" s="234">
        <f t="shared" si="38"/>
        <v>28100</v>
      </c>
      <c r="Q137" s="234">
        <f t="shared" si="38"/>
        <v>0</v>
      </c>
      <c r="R137" s="234">
        <f t="shared" si="38"/>
        <v>0</v>
      </c>
      <c r="S137" s="234">
        <f t="shared" si="38"/>
        <v>0</v>
      </c>
      <c r="T137" s="234">
        <f t="shared" si="38"/>
        <v>0</v>
      </c>
      <c r="U137" s="234">
        <f t="shared" si="38"/>
        <v>0</v>
      </c>
      <c r="V137" s="234">
        <f t="shared" si="38"/>
        <v>0</v>
      </c>
      <c r="W137" s="234">
        <f>W138+W158</f>
        <v>87060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43">
        <v>1</v>
      </c>
      <c r="B138" s="470" t="s">
        <v>259</v>
      </c>
      <c r="C138" s="345">
        <v>2026</v>
      </c>
      <c r="D138" s="345">
        <v>2028</v>
      </c>
      <c r="E138" s="473" t="s">
        <v>258</v>
      </c>
      <c r="F138" s="455">
        <f>W138</f>
        <v>84300</v>
      </c>
      <c r="G138" s="344"/>
      <c r="H138" s="88"/>
      <c r="I138" s="209" t="s">
        <v>28</v>
      </c>
      <c r="J138" s="172"/>
      <c r="K138" s="172"/>
      <c r="L138" s="224"/>
      <c r="M138" s="224"/>
      <c r="N138" s="224">
        <v>28100</v>
      </c>
      <c r="O138" s="224">
        <v>28100</v>
      </c>
      <c r="P138" s="224">
        <v>28100</v>
      </c>
      <c r="Q138" s="176"/>
      <c r="R138" s="176"/>
      <c r="S138" s="176"/>
      <c r="T138" s="176"/>
      <c r="U138" s="176"/>
      <c r="V138" s="176"/>
      <c r="W138" s="455">
        <f>SUM(L142:V157)</f>
        <v>84300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43"/>
      <c r="B139" s="475"/>
      <c r="C139" s="345"/>
      <c r="D139" s="345"/>
      <c r="E139" s="473"/>
      <c r="F139" s="455"/>
      <c r="G139" s="344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55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43"/>
      <c r="B140" s="475"/>
      <c r="C140" s="345"/>
      <c r="D140" s="345"/>
      <c r="E140" s="473"/>
      <c r="F140" s="455"/>
      <c r="G140" s="344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55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43"/>
      <c r="B141" s="475"/>
      <c r="C141" s="345"/>
      <c r="D141" s="345"/>
      <c r="E141" s="473"/>
      <c r="F141" s="455"/>
      <c r="G141" s="344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55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43"/>
      <c r="B142" s="475"/>
      <c r="C142" s="345"/>
      <c r="D142" s="345"/>
      <c r="E142" s="473"/>
      <c r="F142" s="455"/>
      <c r="G142" s="344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28100</v>
      </c>
      <c r="O142" s="178">
        <f t="shared" si="40"/>
        <v>28100</v>
      </c>
      <c r="P142" s="178">
        <f t="shared" si="40"/>
        <v>28100</v>
      </c>
      <c r="Q142" s="178"/>
      <c r="R142" s="178"/>
      <c r="S142" s="178"/>
      <c r="T142" s="178"/>
      <c r="U142" s="178"/>
      <c r="V142" s="178"/>
      <c r="W142" s="455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466">
        <v>1</v>
      </c>
      <c r="B143" s="355" t="s">
        <v>125</v>
      </c>
      <c r="C143" s="419">
        <v>2017</v>
      </c>
      <c r="D143" s="419">
        <v>2021</v>
      </c>
      <c r="E143" s="457" t="s">
        <v>27</v>
      </c>
      <c r="F143" s="405">
        <v>0</v>
      </c>
      <c r="G143" s="529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456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466"/>
      <c r="B144" s="355"/>
      <c r="C144" s="419"/>
      <c r="D144" s="419"/>
      <c r="E144" s="457"/>
      <c r="F144" s="405"/>
      <c r="G144" s="529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456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466"/>
      <c r="B145" s="355"/>
      <c r="C145" s="419"/>
      <c r="D145" s="419"/>
      <c r="E145" s="457"/>
      <c r="F145" s="405"/>
      <c r="G145" s="529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456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466"/>
      <c r="B146" s="355"/>
      <c r="C146" s="419"/>
      <c r="D146" s="419"/>
      <c r="E146" s="457"/>
      <c r="F146" s="405"/>
      <c r="G146" s="529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456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466"/>
      <c r="B147" s="355"/>
      <c r="C147" s="419"/>
      <c r="D147" s="419"/>
      <c r="E147" s="457"/>
      <c r="F147" s="405"/>
      <c r="G147" s="529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456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43">
        <v>3</v>
      </c>
      <c r="B148" s="355" t="s">
        <v>92</v>
      </c>
      <c r="C148" s="419">
        <v>2007</v>
      </c>
      <c r="D148" s="419">
        <v>2025</v>
      </c>
      <c r="E148" s="457" t="s">
        <v>27</v>
      </c>
      <c r="F148" s="405">
        <v>0</v>
      </c>
      <c r="G148" s="409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456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43"/>
      <c r="B149" s="355"/>
      <c r="C149" s="419"/>
      <c r="D149" s="419"/>
      <c r="E149" s="457"/>
      <c r="F149" s="405"/>
      <c r="G149" s="409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456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43"/>
      <c r="B150" s="355"/>
      <c r="C150" s="419"/>
      <c r="D150" s="419"/>
      <c r="E150" s="457"/>
      <c r="F150" s="405"/>
      <c r="G150" s="409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456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43"/>
      <c r="B151" s="355"/>
      <c r="C151" s="419"/>
      <c r="D151" s="419"/>
      <c r="E151" s="457"/>
      <c r="F151" s="405"/>
      <c r="G151" s="409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456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43"/>
      <c r="B152" s="355"/>
      <c r="C152" s="419"/>
      <c r="D152" s="419"/>
      <c r="E152" s="457"/>
      <c r="F152" s="405"/>
      <c r="G152" s="409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456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43">
        <v>2</v>
      </c>
      <c r="B153" s="355" t="s">
        <v>99</v>
      </c>
      <c r="C153" s="419">
        <v>2019</v>
      </c>
      <c r="D153" s="419">
        <v>2020</v>
      </c>
      <c r="E153" s="457" t="s">
        <v>27</v>
      </c>
      <c r="F153" s="405"/>
      <c r="G153" s="409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456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43"/>
      <c r="B154" s="355"/>
      <c r="C154" s="419"/>
      <c r="D154" s="419"/>
      <c r="E154" s="457"/>
      <c r="F154" s="405"/>
      <c r="G154" s="409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456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43"/>
      <c r="B155" s="355"/>
      <c r="C155" s="419"/>
      <c r="D155" s="419"/>
      <c r="E155" s="457"/>
      <c r="F155" s="405"/>
      <c r="G155" s="409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456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43"/>
      <c r="B156" s="355"/>
      <c r="C156" s="419"/>
      <c r="D156" s="419"/>
      <c r="E156" s="457"/>
      <c r="F156" s="405"/>
      <c r="G156" s="409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456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43"/>
      <c r="B157" s="355"/>
      <c r="C157" s="419"/>
      <c r="D157" s="419"/>
      <c r="E157" s="457"/>
      <c r="F157" s="405"/>
      <c r="G157" s="409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456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43">
        <v>2</v>
      </c>
      <c r="B158" s="369" t="s">
        <v>246</v>
      </c>
      <c r="C158" s="385">
        <v>2024</v>
      </c>
      <c r="D158" s="385">
        <v>2026</v>
      </c>
      <c r="E158" s="350" t="s">
        <v>251</v>
      </c>
      <c r="F158" s="377">
        <f>W158+3450+3450</f>
        <v>9660</v>
      </c>
      <c r="G158" s="429">
        <v>75023</v>
      </c>
      <c r="H158" s="86">
        <v>4300</v>
      </c>
      <c r="I158" s="209" t="s">
        <v>243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55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43"/>
      <c r="B159" s="369"/>
      <c r="C159" s="385"/>
      <c r="D159" s="385"/>
      <c r="E159" s="350"/>
      <c r="F159" s="377"/>
      <c r="G159" s="429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55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43"/>
      <c r="B160" s="369"/>
      <c r="C160" s="385"/>
      <c r="D160" s="385"/>
      <c r="E160" s="350"/>
      <c r="F160" s="377"/>
      <c r="G160" s="429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55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43"/>
      <c r="B161" s="369"/>
      <c r="C161" s="385"/>
      <c r="D161" s="385"/>
      <c r="E161" s="350"/>
      <c r="F161" s="377"/>
      <c r="G161" s="429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55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2" customHeight="1">
      <c r="A162" s="343"/>
      <c r="B162" s="369"/>
      <c r="C162" s="385"/>
      <c r="D162" s="385"/>
      <c r="E162" s="350"/>
      <c r="F162" s="377"/>
      <c r="G162" s="429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55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hidden="1" customHeight="1">
      <c r="A163" s="343">
        <v>6</v>
      </c>
      <c r="B163" s="355" t="s">
        <v>93</v>
      </c>
      <c r="C163" s="419">
        <v>2014</v>
      </c>
      <c r="D163" s="419">
        <v>2019</v>
      </c>
      <c r="E163" s="457" t="s">
        <v>27</v>
      </c>
      <c r="F163" s="405">
        <v>0</v>
      </c>
      <c r="G163" s="409">
        <v>90002</v>
      </c>
      <c r="H163" s="104">
        <v>4300</v>
      </c>
      <c r="I163" s="105" t="s">
        <v>28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/>
      <c r="P163" s="106"/>
      <c r="Q163" s="106"/>
      <c r="R163" s="106"/>
      <c r="S163" s="106"/>
      <c r="T163" s="106"/>
      <c r="U163" s="106"/>
      <c r="V163" s="106"/>
      <c r="W163" s="405">
        <f>SUM(J167:L167)</f>
        <v>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hidden="1" customHeight="1">
      <c r="A164" s="343"/>
      <c r="B164" s="355"/>
      <c r="C164" s="419"/>
      <c r="D164" s="419"/>
      <c r="E164" s="457"/>
      <c r="F164" s="405"/>
      <c r="G164" s="409"/>
      <c r="H164" s="104"/>
      <c r="I164" s="105" t="s">
        <v>31</v>
      </c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405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hidden="1" customHeight="1">
      <c r="A165" s="343"/>
      <c r="B165" s="355"/>
      <c r="C165" s="419"/>
      <c r="D165" s="419"/>
      <c r="E165" s="457"/>
      <c r="F165" s="405"/>
      <c r="G165" s="409"/>
      <c r="H165" s="104"/>
      <c r="I165" s="105" t="s">
        <v>30</v>
      </c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405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hidden="1" customHeight="1">
      <c r="A166" s="343"/>
      <c r="B166" s="355"/>
      <c r="C166" s="419"/>
      <c r="D166" s="419"/>
      <c r="E166" s="457"/>
      <c r="F166" s="405"/>
      <c r="G166" s="409"/>
      <c r="H166" s="104"/>
      <c r="I166" s="105" t="s">
        <v>33</v>
      </c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405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6.5" hidden="1">
      <c r="A167" s="343"/>
      <c r="B167" s="355"/>
      <c r="C167" s="419"/>
      <c r="D167" s="419"/>
      <c r="E167" s="457"/>
      <c r="F167" s="405"/>
      <c r="G167" s="409"/>
      <c r="H167" s="104"/>
      <c r="I167" s="108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109">
        <v>0</v>
      </c>
      <c r="O167" s="109"/>
      <c r="P167" s="109"/>
      <c r="Q167" s="109"/>
      <c r="R167" s="109"/>
      <c r="S167" s="109"/>
      <c r="T167" s="109"/>
      <c r="U167" s="109"/>
      <c r="V167" s="109"/>
      <c r="W167" s="405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7.25" customHeight="1">
      <c r="A168" s="56" t="s">
        <v>43</v>
      </c>
      <c r="B168" s="477" t="s">
        <v>22</v>
      </c>
      <c r="C168" s="477"/>
      <c r="D168" s="477"/>
      <c r="E168" s="477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</f>
        <v>110931673.72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</f>
        <v>17930412</v>
      </c>
      <c r="O168" s="57">
        <f t="shared" ref="O168:U168" si="45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</f>
        <v>11393569</v>
      </c>
      <c r="P168" s="57">
        <f t="shared" si="45"/>
        <v>12740441</v>
      </c>
      <c r="Q168" s="57">
        <f t="shared" si="45"/>
        <v>12501263</v>
      </c>
      <c r="R168" s="57">
        <f t="shared" si="45"/>
        <v>7460000</v>
      </c>
      <c r="S168" s="57">
        <f t="shared" si="45"/>
        <v>5270000</v>
      </c>
      <c r="T168" s="57">
        <f t="shared" si="45"/>
        <v>2120000</v>
      </c>
      <c r="U168" s="57">
        <f t="shared" si="45"/>
        <v>1620000</v>
      </c>
      <c r="V168" s="57">
        <f t="shared" ref="V168" si="46">V183+V188+V193+V199+V204+V250+V260+V265+V270+V275+V280+V290+V295+V300+V305+V310+V315+V320+V325+V330+V335+V340+V345+V365+V380+V385+V390+V395+V400+V410+V415+V420+V435+V440+V445+V490+V495+V515+V520+V580+V585+V590+V595+V600+V620+V625+V630+V635+V650+V660+V665+V680+V691+V701+V706+V741+V756+V771+V791+V255+V209+V500+V505+V640+V776</f>
        <v>0</v>
      </c>
      <c r="W168" s="57">
        <f>SUM(W174:W791)-W184-W261-W286-W586-W621-W767</f>
        <v>71035685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43" t="s">
        <v>17</v>
      </c>
      <c r="B169" s="527" t="s">
        <v>126</v>
      </c>
      <c r="C169" s="419">
        <v>2009</v>
      </c>
      <c r="D169" s="419">
        <v>2020</v>
      </c>
      <c r="E169" s="457" t="s">
        <v>27</v>
      </c>
      <c r="F169" s="405"/>
      <c r="G169" s="529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05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43"/>
      <c r="B170" s="527"/>
      <c r="C170" s="419"/>
      <c r="D170" s="419"/>
      <c r="E170" s="457"/>
      <c r="F170" s="405"/>
      <c r="G170" s="529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05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43"/>
      <c r="B171" s="527"/>
      <c r="C171" s="419"/>
      <c r="D171" s="419"/>
      <c r="E171" s="457"/>
      <c r="F171" s="405"/>
      <c r="G171" s="529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05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43"/>
      <c r="B172" s="527"/>
      <c r="C172" s="419"/>
      <c r="D172" s="419"/>
      <c r="E172" s="457"/>
      <c r="F172" s="405"/>
      <c r="G172" s="529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05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43"/>
      <c r="B173" s="527"/>
      <c r="C173" s="419"/>
      <c r="D173" s="419"/>
      <c r="E173" s="457"/>
      <c r="F173" s="405"/>
      <c r="G173" s="529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05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43">
        <v>1</v>
      </c>
      <c r="B174" s="460" t="s">
        <v>160</v>
      </c>
      <c r="C174" s="370">
        <v>2011</v>
      </c>
      <c r="D174" s="370">
        <v>2023</v>
      </c>
      <c r="E174" s="459" t="s">
        <v>27</v>
      </c>
      <c r="F174" s="376">
        <f>W174</f>
        <v>0</v>
      </c>
      <c r="G174" s="458" t="s">
        <v>159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76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43"/>
      <c r="B175" s="460"/>
      <c r="C175" s="370"/>
      <c r="D175" s="370"/>
      <c r="E175" s="459"/>
      <c r="F175" s="376"/>
      <c r="G175" s="458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76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43"/>
      <c r="B176" s="460"/>
      <c r="C176" s="370"/>
      <c r="D176" s="370"/>
      <c r="E176" s="459"/>
      <c r="F176" s="376"/>
      <c r="G176" s="458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76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43"/>
      <c r="B177" s="460"/>
      <c r="C177" s="370"/>
      <c r="D177" s="370"/>
      <c r="E177" s="459"/>
      <c r="F177" s="376"/>
      <c r="G177" s="458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76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43"/>
      <c r="B178" s="460"/>
      <c r="C178" s="370"/>
      <c r="D178" s="370"/>
      <c r="E178" s="459"/>
      <c r="F178" s="376"/>
      <c r="G178" s="458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76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43">
        <v>1</v>
      </c>
      <c r="B179" s="460" t="s">
        <v>44</v>
      </c>
      <c r="C179" s="370">
        <v>2014</v>
      </c>
      <c r="D179" s="370">
        <v>2031</v>
      </c>
      <c r="E179" s="350" t="s">
        <v>251</v>
      </c>
      <c r="F179" s="410">
        <f>2094946+W179+6164</f>
        <v>4931110</v>
      </c>
      <c r="G179" s="265" t="s">
        <v>149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54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43"/>
      <c r="B180" s="460"/>
      <c r="C180" s="370"/>
      <c r="D180" s="370"/>
      <c r="E180" s="350"/>
      <c r="F180" s="410"/>
      <c r="G180" s="265" t="s">
        <v>150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54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43"/>
      <c r="B181" s="460"/>
      <c r="C181" s="370"/>
      <c r="D181" s="370"/>
      <c r="E181" s="350"/>
      <c r="F181" s="410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54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43"/>
      <c r="B182" s="460"/>
      <c r="C182" s="370"/>
      <c r="D182" s="370"/>
      <c r="E182" s="350"/>
      <c r="F182" s="410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54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3.5" customHeight="1">
      <c r="A183" s="343"/>
      <c r="B183" s="460"/>
      <c r="C183" s="370"/>
      <c r="D183" s="370"/>
      <c r="E183" s="350"/>
      <c r="F183" s="410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54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43">
        <v>2</v>
      </c>
      <c r="B184" s="467" t="s">
        <v>239</v>
      </c>
      <c r="C184" s="370">
        <v>2015</v>
      </c>
      <c r="D184" s="370">
        <v>2030</v>
      </c>
      <c r="E184" s="350" t="s">
        <v>251</v>
      </c>
      <c r="F184" s="535"/>
      <c r="G184" s="273" t="s">
        <v>149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76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43"/>
      <c r="B185" s="467"/>
      <c r="C185" s="370"/>
      <c r="D185" s="370"/>
      <c r="E185" s="350"/>
      <c r="F185" s="535"/>
      <c r="G185" s="272" t="s">
        <v>150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76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43"/>
      <c r="B186" s="467"/>
      <c r="C186" s="370"/>
      <c r="D186" s="370"/>
      <c r="E186" s="350"/>
      <c r="F186" s="535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76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43"/>
      <c r="B187" s="467"/>
      <c r="C187" s="370"/>
      <c r="D187" s="370"/>
      <c r="E187" s="350"/>
      <c r="F187" s="535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76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43"/>
      <c r="B188" s="467"/>
      <c r="C188" s="370"/>
      <c r="D188" s="370"/>
      <c r="E188" s="350"/>
      <c r="F188" s="535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76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43">
        <v>3</v>
      </c>
      <c r="B189" s="356" t="s">
        <v>236</v>
      </c>
      <c r="C189" s="370">
        <v>2024</v>
      </c>
      <c r="D189" s="370">
        <v>2025</v>
      </c>
      <c r="E189" s="350" t="s">
        <v>251</v>
      </c>
      <c r="F189" s="410">
        <f>W189+20000-20000</f>
        <v>0</v>
      </c>
      <c r="G189" s="267" t="s">
        <v>234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54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43"/>
      <c r="B190" s="356"/>
      <c r="C190" s="370"/>
      <c r="D190" s="370"/>
      <c r="E190" s="350"/>
      <c r="F190" s="410"/>
      <c r="G190" s="267" t="s">
        <v>150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54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43"/>
      <c r="B191" s="356"/>
      <c r="C191" s="370"/>
      <c r="D191" s="370"/>
      <c r="E191" s="350"/>
      <c r="F191" s="410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54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43"/>
      <c r="B192" s="356"/>
      <c r="C192" s="370"/>
      <c r="D192" s="370"/>
      <c r="E192" s="350"/>
      <c r="F192" s="410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54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43"/>
      <c r="B193" s="356"/>
      <c r="C193" s="370"/>
      <c r="D193" s="370"/>
      <c r="E193" s="350"/>
      <c r="F193" s="410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54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43">
        <v>2</v>
      </c>
      <c r="B194" s="356" t="s">
        <v>47</v>
      </c>
      <c r="C194" s="370">
        <v>2013</v>
      </c>
      <c r="D194" s="363">
        <v>2033</v>
      </c>
      <c r="E194" s="350" t="s">
        <v>251</v>
      </c>
      <c r="F194" s="410">
        <f>3987434+W194+365936+587000</f>
        <v>10155370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54">
        <f>SUM(L199:V199)</f>
        <v>5215000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43"/>
      <c r="B195" s="356"/>
      <c r="C195" s="370"/>
      <c r="D195" s="363"/>
      <c r="E195" s="350"/>
      <c r="F195" s="410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54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43"/>
      <c r="B196" s="356"/>
      <c r="C196" s="370"/>
      <c r="D196" s="363"/>
      <c r="E196" s="350"/>
      <c r="F196" s="410"/>
      <c r="G196" s="265" t="s">
        <v>149</v>
      </c>
      <c r="H196" s="164">
        <v>6060</v>
      </c>
      <c r="I196" s="165" t="s">
        <v>28</v>
      </c>
      <c r="J196" s="155"/>
      <c r="K196" s="155"/>
      <c r="L196" s="155"/>
      <c r="M196" s="155"/>
      <c r="N196" s="339">
        <v>260000</v>
      </c>
      <c r="O196" s="155">
        <v>260000</v>
      </c>
      <c r="P196" s="208">
        <v>375000</v>
      </c>
      <c r="Q196" s="155">
        <v>230000</v>
      </c>
      <c r="R196" s="155">
        <v>130000</v>
      </c>
      <c r="S196" s="155">
        <v>130000</v>
      </c>
      <c r="T196" s="155">
        <v>130000</v>
      </c>
      <c r="U196" s="155">
        <v>130000</v>
      </c>
      <c r="V196" s="157"/>
      <c r="W196" s="354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43"/>
      <c r="B197" s="356"/>
      <c r="C197" s="370"/>
      <c r="D197" s="363"/>
      <c r="E197" s="350"/>
      <c r="F197" s="410"/>
      <c r="G197" s="265" t="s">
        <v>150</v>
      </c>
      <c r="H197" s="164">
        <v>6060</v>
      </c>
      <c r="I197" s="165" t="s">
        <v>28</v>
      </c>
      <c r="J197" s="155"/>
      <c r="K197" s="155"/>
      <c r="L197" s="155"/>
      <c r="M197" s="155"/>
      <c r="N197" s="339">
        <v>252000</v>
      </c>
      <c r="O197" s="155">
        <v>260000</v>
      </c>
      <c r="P197" s="208">
        <v>345000</v>
      </c>
      <c r="Q197" s="155">
        <v>240000</v>
      </c>
      <c r="R197" s="155">
        <v>140000</v>
      </c>
      <c r="S197" s="155">
        <v>140000</v>
      </c>
      <c r="T197" s="155">
        <v>140000</v>
      </c>
      <c r="U197" s="155">
        <v>140000</v>
      </c>
      <c r="V197" s="155"/>
      <c r="W197" s="354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43"/>
      <c r="B198" s="356"/>
      <c r="C198" s="370"/>
      <c r="D198" s="363"/>
      <c r="E198" s="350"/>
      <c r="F198" s="410"/>
      <c r="G198" s="265" t="s">
        <v>151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113000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54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43"/>
      <c r="B199" s="356"/>
      <c r="C199" s="370"/>
      <c r="D199" s="363"/>
      <c r="E199" s="350"/>
      <c r="F199" s="410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625000</v>
      </c>
      <c r="O199" s="206">
        <f t="shared" si="55"/>
        <v>770000</v>
      </c>
      <c r="P199" s="206">
        <f t="shared" si="55"/>
        <v>1020000</v>
      </c>
      <c r="Q199" s="206">
        <f t="shared" si="55"/>
        <v>720000</v>
      </c>
      <c r="R199" s="206">
        <f t="shared" si="55"/>
        <v>520000</v>
      </c>
      <c r="S199" s="206">
        <f t="shared" si="55"/>
        <v>520000</v>
      </c>
      <c r="T199" s="206">
        <f t="shared" si="55"/>
        <v>520000</v>
      </c>
      <c r="U199" s="206">
        <f t="shared" si="55"/>
        <v>520000</v>
      </c>
      <c r="V199" s="206">
        <f t="shared" si="55"/>
        <v>0</v>
      </c>
      <c r="W199" s="354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43">
        <v>3</v>
      </c>
      <c r="B200" s="356" t="s">
        <v>48</v>
      </c>
      <c r="C200" s="363">
        <v>2014</v>
      </c>
      <c r="D200" s="363">
        <v>2029</v>
      </c>
      <c r="E200" s="350" t="s">
        <v>251</v>
      </c>
      <c r="F200" s="376">
        <f>840791+W200+172000</f>
        <v>1437791</v>
      </c>
      <c r="G200" s="265" t="s">
        <v>151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155">
        <v>75000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76">
        <f>SUM(M204:V204)</f>
        <v>425000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43"/>
      <c r="B201" s="356"/>
      <c r="C201" s="363"/>
      <c r="D201" s="363"/>
      <c r="E201" s="350"/>
      <c r="F201" s="376"/>
      <c r="G201" s="267"/>
      <c r="H201" s="164"/>
      <c r="I201" s="154" t="s">
        <v>31</v>
      </c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476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43"/>
      <c r="B202" s="356"/>
      <c r="C202" s="363"/>
      <c r="D202" s="363"/>
      <c r="E202" s="350"/>
      <c r="F202" s="376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76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43"/>
      <c r="B203" s="356"/>
      <c r="C203" s="363"/>
      <c r="D203" s="363"/>
      <c r="E203" s="350"/>
      <c r="F203" s="376"/>
      <c r="G203" s="267"/>
      <c r="H203" s="164"/>
      <c r="I203" s="154" t="s">
        <v>136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76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43"/>
      <c r="B204" s="356"/>
      <c r="C204" s="363"/>
      <c r="D204" s="363"/>
      <c r="E204" s="350"/>
      <c r="F204" s="376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75000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76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57">
        <v>4</v>
      </c>
      <c r="B205" s="445" t="s">
        <v>249</v>
      </c>
      <c r="C205" s="436">
        <v>2025</v>
      </c>
      <c r="D205" s="436">
        <v>2029</v>
      </c>
      <c r="E205" s="350" t="s">
        <v>251</v>
      </c>
      <c r="F205" s="530">
        <f>W205</f>
        <v>6320000</v>
      </c>
      <c r="G205" s="265" t="s">
        <v>151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76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58"/>
      <c r="B206" s="446"/>
      <c r="C206" s="437"/>
      <c r="D206" s="437"/>
      <c r="E206" s="350"/>
      <c r="F206" s="531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76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58"/>
      <c r="B207" s="446"/>
      <c r="C207" s="437"/>
      <c r="D207" s="437"/>
      <c r="E207" s="350"/>
      <c r="F207" s="531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76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58"/>
      <c r="B208" s="446"/>
      <c r="C208" s="437"/>
      <c r="D208" s="437"/>
      <c r="E208" s="350"/>
      <c r="F208" s="531"/>
      <c r="G208" s="264"/>
      <c r="H208" s="164"/>
      <c r="I208" s="154" t="s">
        <v>136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76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1.25" customHeight="1">
      <c r="A209" s="359"/>
      <c r="B209" s="528"/>
      <c r="C209" s="438"/>
      <c r="D209" s="438"/>
      <c r="E209" s="350"/>
      <c r="F209" s="532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76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57">
        <v>8</v>
      </c>
      <c r="B210" s="355" t="s">
        <v>200</v>
      </c>
      <c r="C210" s="345">
        <v>2019</v>
      </c>
      <c r="D210" s="345">
        <v>2023</v>
      </c>
      <c r="E210" s="473" t="s">
        <v>27</v>
      </c>
      <c r="F210" s="377">
        <f>W210</f>
        <v>0</v>
      </c>
      <c r="G210" s="491" t="s">
        <v>117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55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58"/>
      <c r="B211" s="355"/>
      <c r="C211" s="345"/>
      <c r="D211" s="345"/>
      <c r="E211" s="473"/>
      <c r="F211" s="377"/>
      <c r="G211" s="491"/>
      <c r="H211" s="86"/>
      <c r="I211" s="60" t="s">
        <v>100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55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58"/>
      <c r="B212" s="355"/>
      <c r="C212" s="345"/>
      <c r="D212" s="345"/>
      <c r="E212" s="473"/>
      <c r="F212" s="377"/>
      <c r="G212" s="491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55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58"/>
      <c r="B213" s="355"/>
      <c r="C213" s="345"/>
      <c r="D213" s="345"/>
      <c r="E213" s="473"/>
      <c r="F213" s="377"/>
      <c r="G213" s="491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55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59"/>
      <c r="B214" s="355"/>
      <c r="C214" s="345"/>
      <c r="D214" s="345"/>
      <c r="E214" s="473"/>
      <c r="F214" s="377"/>
      <c r="G214" s="491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55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57">
        <v>5</v>
      </c>
      <c r="B215" s="355" t="s">
        <v>201</v>
      </c>
      <c r="C215" s="345">
        <v>2022</v>
      </c>
      <c r="D215" s="345">
        <v>2023</v>
      </c>
      <c r="E215" s="473" t="s">
        <v>27</v>
      </c>
      <c r="F215" s="377">
        <f>W215</f>
        <v>0</v>
      </c>
      <c r="G215" s="491" t="s">
        <v>117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55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58"/>
      <c r="B216" s="355"/>
      <c r="C216" s="345"/>
      <c r="D216" s="345"/>
      <c r="E216" s="473"/>
      <c r="F216" s="377"/>
      <c r="G216" s="491"/>
      <c r="H216" s="86"/>
      <c r="I216" s="61" t="s">
        <v>100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55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58"/>
      <c r="B217" s="355"/>
      <c r="C217" s="345"/>
      <c r="D217" s="345"/>
      <c r="E217" s="473"/>
      <c r="F217" s="377"/>
      <c r="G217" s="491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55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58"/>
      <c r="B218" s="355"/>
      <c r="C218" s="345"/>
      <c r="D218" s="345"/>
      <c r="E218" s="473"/>
      <c r="F218" s="377"/>
      <c r="G218" s="491"/>
      <c r="H218" s="86">
        <v>6050</v>
      </c>
      <c r="I218" s="61" t="s">
        <v>175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55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59"/>
      <c r="B219" s="355"/>
      <c r="C219" s="345"/>
      <c r="D219" s="345"/>
      <c r="E219" s="473"/>
      <c r="F219" s="377"/>
      <c r="G219" s="491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55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43">
        <v>9</v>
      </c>
      <c r="B220" s="485" t="s">
        <v>152</v>
      </c>
      <c r="C220" s="419">
        <v>2018</v>
      </c>
      <c r="D220" s="435">
        <v>2021</v>
      </c>
      <c r="E220" s="351" t="s">
        <v>27</v>
      </c>
      <c r="F220" s="465">
        <v>0</v>
      </c>
      <c r="G220" s="502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68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43"/>
      <c r="B221" s="485"/>
      <c r="C221" s="419"/>
      <c r="D221" s="435"/>
      <c r="E221" s="351"/>
      <c r="F221" s="465"/>
      <c r="G221" s="502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68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43"/>
      <c r="B222" s="485"/>
      <c r="C222" s="419"/>
      <c r="D222" s="435"/>
      <c r="E222" s="351"/>
      <c r="F222" s="465"/>
      <c r="G222" s="502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68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43"/>
      <c r="B223" s="485"/>
      <c r="C223" s="419"/>
      <c r="D223" s="435"/>
      <c r="E223" s="351"/>
      <c r="F223" s="465"/>
      <c r="G223" s="502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68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43"/>
      <c r="B224" s="485"/>
      <c r="C224" s="419"/>
      <c r="D224" s="435"/>
      <c r="E224" s="351"/>
      <c r="F224" s="465"/>
      <c r="G224" s="502"/>
      <c r="H224" s="91"/>
      <c r="I224" s="92" t="s">
        <v>101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68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43"/>
      <c r="B225" s="485"/>
      <c r="C225" s="419"/>
      <c r="D225" s="435"/>
      <c r="E225" s="351"/>
      <c r="F225" s="465"/>
      <c r="G225" s="502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68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43">
        <v>9</v>
      </c>
      <c r="B226" s="355" t="s">
        <v>77</v>
      </c>
      <c r="C226" s="419">
        <v>2016</v>
      </c>
      <c r="D226" s="419">
        <v>2019</v>
      </c>
      <c r="E226" s="404" t="s">
        <v>27</v>
      </c>
      <c r="F226" s="405">
        <v>0</v>
      </c>
      <c r="G226" s="409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68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43"/>
      <c r="B227" s="355"/>
      <c r="C227" s="419"/>
      <c r="D227" s="419"/>
      <c r="E227" s="404"/>
      <c r="F227" s="405"/>
      <c r="G227" s="409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68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43"/>
      <c r="B228" s="355"/>
      <c r="C228" s="419"/>
      <c r="D228" s="419"/>
      <c r="E228" s="404"/>
      <c r="F228" s="405"/>
      <c r="G228" s="409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68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43"/>
      <c r="B229" s="355"/>
      <c r="C229" s="419"/>
      <c r="D229" s="419"/>
      <c r="E229" s="404"/>
      <c r="F229" s="405"/>
      <c r="G229" s="409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68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43"/>
      <c r="B230" s="355"/>
      <c r="C230" s="419"/>
      <c r="D230" s="419"/>
      <c r="E230" s="404"/>
      <c r="F230" s="405"/>
      <c r="G230" s="409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68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43">
        <v>10</v>
      </c>
      <c r="B231" s="355" t="s">
        <v>106</v>
      </c>
      <c r="C231" s="435">
        <v>2019</v>
      </c>
      <c r="D231" s="435">
        <v>2020</v>
      </c>
      <c r="E231" s="351" t="s">
        <v>27</v>
      </c>
      <c r="F231" s="534"/>
      <c r="G231" s="374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465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43"/>
      <c r="B232" s="355"/>
      <c r="C232" s="435"/>
      <c r="D232" s="435"/>
      <c r="E232" s="351"/>
      <c r="F232" s="534"/>
      <c r="G232" s="374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465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43"/>
      <c r="B233" s="355"/>
      <c r="C233" s="435"/>
      <c r="D233" s="435"/>
      <c r="E233" s="351"/>
      <c r="F233" s="534"/>
      <c r="G233" s="374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465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43"/>
      <c r="B234" s="355"/>
      <c r="C234" s="435"/>
      <c r="D234" s="435"/>
      <c r="E234" s="351"/>
      <c r="F234" s="534"/>
      <c r="G234" s="374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465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43"/>
      <c r="B235" s="355"/>
      <c r="C235" s="435"/>
      <c r="D235" s="435"/>
      <c r="E235" s="351"/>
      <c r="F235" s="534"/>
      <c r="G235" s="374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465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57">
        <v>6</v>
      </c>
      <c r="B236" s="518" t="s">
        <v>195</v>
      </c>
      <c r="C236" s="436">
        <v>2022</v>
      </c>
      <c r="D236" s="436">
        <v>2023</v>
      </c>
      <c r="E236" s="350" t="s">
        <v>27</v>
      </c>
      <c r="F236" s="524">
        <f>0+W236</f>
        <v>0</v>
      </c>
      <c r="G236" s="265" t="s">
        <v>149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76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58"/>
      <c r="B237" s="519"/>
      <c r="C237" s="437"/>
      <c r="D237" s="437"/>
      <c r="E237" s="350"/>
      <c r="F237" s="525"/>
      <c r="G237" s="265" t="s">
        <v>150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76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58"/>
      <c r="B238" s="519"/>
      <c r="C238" s="437"/>
      <c r="D238" s="437"/>
      <c r="E238" s="350"/>
      <c r="F238" s="525"/>
      <c r="G238" s="265"/>
      <c r="H238" s="164"/>
      <c r="I238" s="165" t="s">
        <v>174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76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58"/>
      <c r="B239" s="519"/>
      <c r="C239" s="437"/>
      <c r="D239" s="437"/>
      <c r="E239" s="350"/>
      <c r="F239" s="525"/>
      <c r="G239" s="265" t="s">
        <v>150</v>
      </c>
      <c r="H239" s="164">
        <v>6370</v>
      </c>
      <c r="I239" s="165" t="s">
        <v>174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76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59"/>
      <c r="B240" s="520"/>
      <c r="C240" s="438"/>
      <c r="D240" s="438"/>
      <c r="E240" s="350"/>
      <c r="F240" s="526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76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43">
        <v>5</v>
      </c>
      <c r="B241" s="355"/>
      <c r="C241" s="370">
        <v>2007</v>
      </c>
      <c r="D241" s="370">
        <v>2026</v>
      </c>
      <c r="E241" s="459" t="s">
        <v>27</v>
      </c>
      <c r="F241" s="410">
        <f>W241</f>
        <v>0</v>
      </c>
      <c r="G241" s="458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54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43"/>
      <c r="B242" s="355"/>
      <c r="C242" s="370"/>
      <c r="D242" s="370"/>
      <c r="E242" s="459"/>
      <c r="F242" s="410"/>
      <c r="G242" s="458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54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43"/>
      <c r="B243" s="355"/>
      <c r="C243" s="370"/>
      <c r="D243" s="370"/>
      <c r="E243" s="459"/>
      <c r="F243" s="410"/>
      <c r="G243" s="458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54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43"/>
      <c r="B244" s="355"/>
      <c r="C244" s="370"/>
      <c r="D244" s="370"/>
      <c r="E244" s="459"/>
      <c r="F244" s="410"/>
      <c r="G244" s="458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54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43"/>
      <c r="B245" s="355"/>
      <c r="C245" s="370"/>
      <c r="D245" s="370"/>
      <c r="E245" s="459"/>
      <c r="F245" s="410"/>
      <c r="G245" s="458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54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43">
        <v>5</v>
      </c>
      <c r="B246" s="369" t="s">
        <v>208</v>
      </c>
      <c r="C246" s="370">
        <v>2021</v>
      </c>
      <c r="D246" s="370">
        <v>2030</v>
      </c>
      <c r="E246" s="350" t="s">
        <v>251</v>
      </c>
      <c r="F246" s="410">
        <f>36440+W246</f>
        <v>2336440</v>
      </c>
      <c r="G246" s="375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54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43"/>
      <c r="B247" s="369"/>
      <c r="C247" s="370"/>
      <c r="D247" s="370"/>
      <c r="E247" s="350"/>
      <c r="F247" s="410"/>
      <c r="G247" s="375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54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43"/>
      <c r="B248" s="369"/>
      <c r="C248" s="370"/>
      <c r="D248" s="370"/>
      <c r="E248" s="350"/>
      <c r="F248" s="410"/>
      <c r="G248" s="375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54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43"/>
      <c r="B249" s="369"/>
      <c r="C249" s="370"/>
      <c r="D249" s="370"/>
      <c r="E249" s="350"/>
      <c r="F249" s="410"/>
      <c r="G249" s="375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54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43"/>
      <c r="B250" s="369"/>
      <c r="C250" s="370"/>
      <c r="D250" s="370"/>
      <c r="E250" s="350"/>
      <c r="F250" s="410"/>
      <c r="G250" s="375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54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43">
        <v>8</v>
      </c>
      <c r="B251" s="369" t="s">
        <v>205</v>
      </c>
      <c r="C251" s="370">
        <v>2023</v>
      </c>
      <c r="D251" s="425">
        <v>2025</v>
      </c>
      <c r="E251" s="350" t="s">
        <v>251</v>
      </c>
      <c r="F251" s="410"/>
      <c r="G251" s="375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54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43"/>
      <c r="B252" s="369"/>
      <c r="C252" s="370"/>
      <c r="D252" s="425"/>
      <c r="E252" s="350"/>
      <c r="F252" s="410"/>
      <c r="G252" s="375"/>
      <c r="H252" s="169">
        <v>6370</v>
      </c>
      <c r="I252" s="154" t="s">
        <v>174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54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43"/>
      <c r="B253" s="369"/>
      <c r="C253" s="370"/>
      <c r="D253" s="425"/>
      <c r="E253" s="350"/>
      <c r="F253" s="410"/>
      <c r="G253" s="375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54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43"/>
      <c r="B254" s="369"/>
      <c r="C254" s="370"/>
      <c r="D254" s="425"/>
      <c r="E254" s="350"/>
      <c r="F254" s="410"/>
      <c r="G254" s="375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54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43"/>
      <c r="B255" s="369"/>
      <c r="C255" s="370"/>
      <c r="D255" s="425"/>
      <c r="E255" s="350"/>
      <c r="F255" s="410"/>
      <c r="G255" s="375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54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43">
        <v>6</v>
      </c>
      <c r="B256" s="369" t="s">
        <v>207</v>
      </c>
      <c r="C256" s="370">
        <v>2023</v>
      </c>
      <c r="D256" s="370">
        <v>2027</v>
      </c>
      <c r="E256" s="350" t="s">
        <v>251</v>
      </c>
      <c r="F256" s="410">
        <f>W256</f>
        <v>715000</v>
      </c>
      <c r="G256" s="375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54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43"/>
      <c r="B257" s="369"/>
      <c r="C257" s="370"/>
      <c r="D257" s="370"/>
      <c r="E257" s="350"/>
      <c r="F257" s="410"/>
      <c r="G257" s="375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54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43"/>
      <c r="B258" s="369"/>
      <c r="C258" s="370"/>
      <c r="D258" s="370"/>
      <c r="E258" s="350"/>
      <c r="F258" s="410"/>
      <c r="G258" s="375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54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43"/>
      <c r="B259" s="369"/>
      <c r="C259" s="370"/>
      <c r="D259" s="370"/>
      <c r="E259" s="350"/>
      <c r="F259" s="410"/>
      <c r="G259" s="375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54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9" customHeight="1">
      <c r="A260" s="343"/>
      <c r="B260" s="369"/>
      <c r="C260" s="370"/>
      <c r="D260" s="370"/>
      <c r="E260" s="350"/>
      <c r="F260" s="410"/>
      <c r="G260" s="375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54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43">
        <v>10</v>
      </c>
      <c r="B261" s="514" t="s">
        <v>225</v>
      </c>
      <c r="C261" s="425">
        <v>2008</v>
      </c>
      <c r="D261" s="363">
        <v>2032</v>
      </c>
      <c r="E261" s="350" t="s">
        <v>251</v>
      </c>
      <c r="F261" s="410"/>
      <c r="G261" s="375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54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43"/>
      <c r="B262" s="514"/>
      <c r="C262" s="425"/>
      <c r="D262" s="363"/>
      <c r="E262" s="350"/>
      <c r="F262" s="410"/>
      <c r="G262" s="375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54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43"/>
      <c r="B263" s="514"/>
      <c r="C263" s="425"/>
      <c r="D263" s="363"/>
      <c r="E263" s="350"/>
      <c r="F263" s="410"/>
      <c r="G263" s="375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54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43"/>
      <c r="B264" s="514"/>
      <c r="C264" s="425"/>
      <c r="D264" s="363"/>
      <c r="E264" s="350"/>
      <c r="F264" s="410"/>
      <c r="G264" s="375"/>
      <c r="H264" s="153"/>
      <c r="I264" s="165" t="s">
        <v>119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54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43"/>
      <c r="B265" s="514"/>
      <c r="C265" s="425"/>
      <c r="D265" s="363"/>
      <c r="E265" s="350"/>
      <c r="F265" s="410"/>
      <c r="G265" s="375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54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43">
        <v>7</v>
      </c>
      <c r="B266" s="369" t="s">
        <v>226</v>
      </c>
      <c r="C266" s="425">
        <v>2014</v>
      </c>
      <c r="D266" s="370">
        <v>2031</v>
      </c>
      <c r="E266" s="350" t="s">
        <v>251</v>
      </c>
      <c r="F266" s="410">
        <f>360877+W266</f>
        <v>2860877</v>
      </c>
      <c r="G266" s="451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54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43"/>
      <c r="B267" s="369"/>
      <c r="C267" s="425"/>
      <c r="D267" s="370"/>
      <c r="E267" s="350"/>
      <c r="F267" s="410"/>
      <c r="G267" s="451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54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43"/>
      <c r="B268" s="369"/>
      <c r="C268" s="425"/>
      <c r="D268" s="370"/>
      <c r="E268" s="350"/>
      <c r="F268" s="410"/>
      <c r="G268" s="451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54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43"/>
      <c r="B269" s="369"/>
      <c r="C269" s="425"/>
      <c r="D269" s="370"/>
      <c r="E269" s="350"/>
      <c r="F269" s="410"/>
      <c r="G269" s="451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54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43"/>
      <c r="B270" s="369"/>
      <c r="C270" s="425"/>
      <c r="D270" s="370"/>
      <c r="E270" s="350"/>
      <c r="F270" s="410"/>
      <c r="G270" s="451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54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43">
        <v>12</v>
      </c>
      <c r="B271" s="369" t="s">
        <v>51</v>
      </c>
      <c r="C271" s="370">
        <v>2014</v>
      </c>
      <c r="D271" s="370">
        <v>2030</v>
      </c>
      <c r="E271" s="350" t="s">
        <v>251</v>
      </c>
      <c r="F271" s="376"/>
      <c r="G271" s="375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54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43"/>
      <c r="B272" s="369"/>
      <c r="C272" s="370"/>
      <c r="D272" s="370"/>
      <c r="E272" s="350"/>
      <c r="F272" s="376"/>
      <c r="G272" s="375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54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43"/>
      <c r="B273" s="369"/>
      <c r="C273" s="370"/>
      <c r="D273" s="370"/>
      <c r="E273" s="350"/>
      <c r="F273" s="376"/>
      <c r="G273" s="375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54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43"/>
      <c r="B274" s="369"/>
      <c r="C274" s="370"/>
      <c r="D274" s="370"/>
      <c r="E274" s="350"/>
      <c r="F274" s="376"/>
      <c r="G274" s="375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54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43"/>
      <c r="B275" s="369"/>
      <c r="C275" s="370"/>
      <c r="D275" s="370"/>
      <c r="E275" s="350"/>
      <c r="F275" s="376"/>
      <c r="G275" s="375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54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43">
        <v>8</v>
      </c>
      <c r="B276" s="356" t="s">
        <v>144</v>
      </c>
      <c r="C276" s="370">
        <v>2024</v>
      </c>
      <c r="D276" s="370">
        <v>2029</v>
      </c>
      <c r="E276" s="350" t="s">
        <v>251</v>
      </c>
      <c r="F276" s="410">
        <f>W276</f>
        <v>700000</v>
      </c>
      <c r="G276" s="375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54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43"/>
      <c r="B277" s="356"/>
      <c r="C277" s="370"/>
      <c r="D277" s="370"/>
      <c r="E277" s="350"/>
      <c r="F277" s="410"/>
      <c r="G277" s="375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54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43"/>
      <c r="B278" s="356"/>
      <c r="C278" s="370"/>
      <c r="D278" s="370"/>
      <c r="E278" s="350"/>
      <c r="F278" s="410"/>
      <c r="G278" s="375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54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43"/>
      <c r="B279" s="356"/>
      <c r="C279" s="370"/>
      <c r="D279" s="370"/>
      <c r="E279" s="350"/>
      <c r="F279" s="410"/>
      <c r="G279" s="375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54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43"/>
      <c r="B280" s="356"/>
      <c r="C280" s="370"/>
      <c r="D280" s="370"/>
      <c r="E280" s="350"/>
      <c r="F280" s="410"/>
      <c r="G280" s="375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54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43">
        <v>11</v>
      </c>
      <c r="B281" s="355" t="s">
        <v>178</v>
      </c>
      <c r="C281" s="370">
        <v>2022</v>
      </c>
      <c r="D281" s="370">
        <v>2026</v>
      </c>
      <c r="E281" s="459" t="s">
        <v>27</v>
      </c>
      <c r="F281" s="410">
        <f>W281</f>
        <v>0</v>
      </c>
      <c r="G281" s="375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54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43"/>
      <c r="B282" s="355"/>
      <c r="C282" s="370"/>
      <c r="D282" s="370"/>
      <c r="E282" s="459"/>
      <c r="F282" s="410"/>
      <c r="G282" s="375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54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43"/>
      <c r="B283" s="355"/>
      <c r="C283" s="370"/>
      <c r="D283" s="370"/>
      <c r="E283" s="459"/>
      <c r="F283" s="410"/>
      <c r="G283" s="375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54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43"/>
      <c r="B284" s="355"/>
      <c r="C284" s="370"/>
      <c r="D284" s="370"/>
      <c r="E284" s="459"/>
      <c r="F284" s="410"/>
      <c r="G284" s="375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54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43"/>
      <c r="B285" s="355"/>
      <c r="C285" s="370"/>
      <c r="D285" s="370"/>
      <c r="E285" s="459"/>
      <c r="F285" s="410"/>
      <c r="G285" s="375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54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43">
        <v>14</v>
      </c>
      <c r="B286" s="369" t="s">
        <v>53</v>
      </c>
      <c r="C286" s="370">
        <v>2014</v>
      </c>
      <c r="D286" s="370">
        <v>2033</v>
      </c>
      <c r="E286" s="350" t="s">
        <v>251</v>
      </c>
      <c r="F286" s="410"/>
      <c r="G286" s="375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54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43"/>
      <c r="B287" s="369"/>
      <c r="C287" s="370"/>
      <c r="D287" s="370"/>
      <c r="E287" s="350"/>
      <c r="F287" s="410"/>
      <c r="G287" s="375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54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43"/>
      <c r="B288" s="369"/>
      <c r="C288" s="370"/>
      <c r="D288" s="370"/>
      <c r="E288" s="350"/>
      <c r="F288" s="410"/>
      <c r="G288" s="375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54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43"/>
      <c r="B289" s="369"/>
      <c r="C289" s="370"/>
      <c r="D289" s="370"/>
      <c r="E289" s="350"/>
      <c r="F289" s="410"/>
      <c r="G289" s="375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54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43"/>
      <c r="B290" s="369"/>
      <c r="C290" s="370"/>
      <c r="D290" s="370"/>
      <c r="E290" s="350"/>
      <c r="F290" s="410"/>
      <c r="G290" s="375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54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43">
        <v>9</v>
      </c>
      <c r="B291" s="369" t="s">
        <v>54</v>
      </c>
      <c r="C291" s="370">
        <v>2014</v>
      </c>
      <c r="D291" s="370">
        <v>2028</v>
      </c>
      <c r="E291" s="350" t="s">
        <v>251</v>
      </c>
      <c r="F291" s="410">
        <f>47281+W291</f>
        <v>847281</v>
      </c>
      <c r="G291" s="375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54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43"/>
      <c r="B292" s="369"/>
      <c r="C292" s="370"/>
      <c r="D292" s="370"/>
      <c r="E292" s="350"/>
      <c r="F292" s="410"/>
      <c r="G292" s="375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54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43"/>
      <c r="B293" s="369"/>
      <c r="C293" s="370"/>
      <c r="D293" s="370"/>
      <c r="E293" s="350"/>
      <c r="F293" s="410"/>
      <c r="G293" s="375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54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43"/>
      <c r="B294" s="369"/>
      <c r="C294" s="370"/>
      <c r="D294" s="370"/>
      <c r="E294" s="350"/>
      <c r="F294" s="410"/>
      <c r="G294" s="375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54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43"/>
      <c r="B295" s="369"/>
      <c r="C295" s="370"/>
      <c r="D295" s="370"/>
      <c r="E295" s="350"/>
      <c r="F295" s="410"/>
      <c r="G295" s="375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54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43">
        <v>10</v>
      </c>
      <c r="B296" s="369" t="s">
        <v>232</v>
      </c>
      <c r="C296" s="370">
        <v>2015</v>
      </c>
      <c r="D296" s="363">
        <v>2026</v>
      </c>
      <c r="E296" s="350" t="s">
        <v>251</v>
      </c>
      <c r="F296" s="410">
        <f>634131+W296+35000+2635074</f>
        <v>6736802</v>
      </c>
      <c r="G296" s="515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54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43"/>
      <c r="B297" s="369"/>
      <c r="C297" s="370"/>
      <c r="D297" s="363"/>
      <c r="E297" s="350"/>
      <c r="F297" s="410"/>
      <c r="G297" s="516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54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43"/>
      <c r="B298" s="369"/>
      <c r="C298" s="370"/>
      <c r="D298" s="363"/>
      <c r="E298" s="350"/>
      <c r="F298" s="410"/>
      <c r="G298" s="516"/>
      <c r="H298" s="169">
        <v>6050</v>
      </c>
      <c r="I298" s="154" t="s">
        <v>263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54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43"/>
      <c r="B299" s="369"/>
      <c r="C299" s="370"/>
      <c r="D299" s="363"/>
      <c r="E299" s="350"/>
      <c r="F299" s="410"/>
      <c r="G299" s="516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54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43"/>
      <c r="B300" s="369"/>
      <c r="C300" s="370"/>
      <c r="D300" s="363"/>
      <c r="E300" s="350"/>
      <c r="F300" s="410"/>
      <c r="G300" s="517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54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43">
        <v>11</v>
      </c>
      <c r="B301" s="369" t="s">
        <v>56</v>
      </c>
      <c r="C301" s="389">
        <v>2015</v>
      </c>
      <c r="D301" s="345">
        <v>2033</v>
      </c>
      <c r="E301" s="350" t="s">
        <v>251</v>
      </c>
      <c r="F301" s="360">
        <f>1489972+132269+W301+243200+292815</f>
        <v>14088256</v>
      </c>
      <c r="G301" s="422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87">
        <v>500000</v>
      </c>
      <c r="O301" s="235">
        <v>1230000</v>
      </c>
      <c r="P301" s="235">
        <v>2200000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67">
        <f>SUM(L305:V305)</f>
        <v>11930000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43"/>
      <c r="B302" s="369"/>
      <c r="C302" s="389"/>
      <c r="D302" s="345"/>
      <c r="E302" s="350"/>
      <c r="F302" s="360"/>
      <c r="G302" s="422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260</v>
      </c>
      <c r="V302" s="87"/>
      <c r="W302" s="367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43"/>
      <c r="B303" s="369"/>
      <c r="C303" s="389"/>
      <c r="D303" s="345"/>
      <c r="E303" s="350"/>
      <c r="F303" s="360"/>
      <c r="G303" s="422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67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43"/>
      <c r="B304" s="369"/>
      <c r="C304" s="389"/>
      <c r="D304" s="345"/>
      <c r="E304" s="350"/>
      <c r="F304" s="360"/>
      <c r="G304" s="422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67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43"/>
      <c r="B305" s="369"/>
      <c r="C305" s="389"/>
      <c r="D305" s="345"/>
      <c r="E305" s="350"/>
      <c r="F305" s="360"/>
      <c r="G305" s="422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500000</v>
      </c>
      <c r="O305" s="65">
        <f t="shared" si="90"/>
        <v>1230000</v>
      </c>
      <c r="P305" s="65">
        <f t="shared" si="90"/>
        <v>2200000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67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43">
        <v>12</v>
      </c>
      <c r="B306" s="369" t="s">
        <v>211</v>
      </c>
      <c r="C306" s="370">
        <v>2014</v>
      </c>
      <c r="D306" s="363">
        <v>2031</v>
      </c>
      <c r="E306" s="350" t="s">
        <v>251</v>
      </c>
      <c r="F306" s="410">
        <f>19500+W306</f>
        <v>864500</v>
      </c>
      <c r="G306" s="375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54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43"/>
      <c r="B307" s="369"/>
      <c r="C307" s="370"/>
      <c r="D307" s="363"/>
      <c r="E307" s="350"/>
      <c r="F307" s="410"/>
      <c r="G307" s="375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54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43"/>
      <c r="B308" s="369"/>
      <c r="C308" s="370"/>
      <c r="D308" s="363"/>
      <c r="E308" s="350"/>
      <c r="F308" s="410"/>
      <c r="G308" s="375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54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43"/>
      <c r="B309" s="369"/>
      <c r="C309" s="370"/>
      <c r="D309" s="363"/>
      <c r="E309" s="350"/>
      <c r="F309" s="410"/>
      <c r="G309" s="375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54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43"/>
      <c r="B310" s="369"/>
      <c r="C310" s="370"/>
      <c r="D310" s="363"/>
      <c r="E310" s="350"/>
      <c r="F310" s="410"/>
      <c r="G310" s="375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54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43">
        <v>19</v>
      </c>
      <c r="B311" s="369" t="s">
        <v>235</v>
      </c>
      <c r="C311" s="370">
        <v>2016</v>
      </c>
      <c r="D311" s="363">
        <v>2025</v>
      </c>
      <c r="E311" s="350" t="s">
        <v>251</v>
      </c>
      <c r="F311" s="410"/>
      <c r="G311" s="451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54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43"/>
      <c r="B312" s="369"/>
      <c r="C312" s="370"/>
      <c r="D312" s="363"/>
      <c r="E312" s="350"/>
      <c r="F312" s="410"/>
      <c r="G312" s="451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54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43"/>
      <c r="B313" s="369"/>
      <c r="C313" s="370"/>
      <c r="D313" s="363"/>
      <c r="E313" s="350"/>
      <c r="F313" s="410"/>
      <c r="G313" s="451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54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43"/>
      <c r="B314" s="369"/>
      <c r="C314" s="370"/>
      <c r="D314" s="363"/>
      <c r="E314" s="350"/>
      <c r="F314" s="410"/>
      <c r="G314" s="451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54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43"/>
      <c r="B315" s="369"/>
      <c r="C315" s="370"/>
      <c r="D315" s="363"/>
      <c r="E315" s="350"/>
      <c r="F315" s="410"/>
      <c r="G315" s="451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54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43">
        <v>13</v>
      </c>
      <c r="B316" s="369" t="s">
        <v>145</v>
      </c>
      <c r="C316" s="370">
        <v>2022</v>
      </c>
      <c r="D316" s="363">
        <v>2028</v>
      </c>
      <c r="E316" s="350" t="s">
        <v>251</v>
      </c>
      <c r="F316" s="376">
        <f>46050+W316</f>
        <v>896050</v>
      </c>
      <c r="G316" s="451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54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43"/>
      <c r="B317" s="369"/>
      <c r="C317" s="370"/>
      <c r="D317" s="363"/>
      <c r="E317" s="350"/>
      <c r="F317" s="376"/>
      <c r="G317" s="451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54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43"/>
      <c r="B318" s="369"/>
      <c r="C318" s="370"/>
      <c r="D318" s="363"/>
      <c r="E318" s="350"/>
      <c r="F318" s="376"/>
      <c r="G318" s="451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54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43"/>
      <c r="B319" s="369"/>
      <c r="C319" s="370"/>
      <c r="D319" s="363"/>
      <c r="E319" s="350"/>
      <c r="F319" s="376"/>
      <c r="G319" s="451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54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43"/>
      <c r="B320" s="369"/>
      <c r="C320" s="370"/>
      <c r="D320" s="363"/>
      <c r="E320" s="350"/>
      <c r="F320" s="376"/>
      <c r="G320" s="451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54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43">
        <v>14</v>
      </c>
      <c r="B321" s="356" t="s">
        <v>79</v>
      </c>
      <c r="C321" s="370">
        <v>2015</v>
      </c>
      <c r="D321" s="363">
        <v>2029</v>
      </c>
      <c r="E321" s="350" t="s">
        <v>251</v>
      </c>
      <c r="F321" s="410">
        <f>60789+W321+20000</f>
        <v>1030789</v>
      </c>
      <c r="G321" s="375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76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43"/>
      <c r="B322" s="356"/>
      <c r="C322" s="370"/>
      <c r="D322" s="363"/>
      <c r="E322" s="350"/>
      <c r="F322" s="410"/>
      <c r="G322" s="375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76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43"/>
      <c r="B323" s="356"/>
      <c r="C323" s="370"/>
      <c r="D323" s="363"/>
      <c r="E323" s="350"/>
      <c r="F323" s="410"/>
      <c r="G323" s="375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76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43"/>
      <c r="B324" s="356"/>
      <c r="C324" s="370"/>
      <c r="D324" s="363"/>
      <c r="E324" s="350"/>
      <c r="F324" s="410"/>
      <c r="G324" s="375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76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43"/>
      <c r="B325" s="356"/>
      <c r="C325" s="370"/>
      <c r="D325" s="363"/>
      <c r="E325" s="350"/>
      <c r="F325" s="410"/>
      <c r="G325" s="375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76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43">
        <v>15</v>
      </c>
      <c r="B326" s="369" t="s">
        <v>210</v>
      </c>
      <c r="C326" s="370">
        <v>2015</v>
      </c>
      <c r="D326" s="363">
        <v>2029</v>
      </c>
      <c r="E326" s="350" t="s">
        <v>251</v>
      </c>
      <c r="F326" s="410">
        <f>920655+W326</f>
        <v>1420655</v>
      </c>
      <c r="G326" s="346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76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43"/>
      <c r="B327" s="369"/>
      <c r="C327" s="370"/>
      <c r="D327" s="363"/>
      <c r="E327" s="350"/>
      <c r="F327" s="410"/>
      <c r="G327" s="346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76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43"/>
      <c r="B328" s="369"/>
      <c r="C328" s="370"/>
      <c r="D328" s="363"/>
      <c r="E328" s="350"/>
      <c r="F328" s="410"/>
      <c r="G328" s="346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76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43"/>
      <c r="B329" s="369"/>
      <c r="C329" s="370"/>
      <c r="D329" s="363"/>
      <c r="E329" s="350"/>
      <c r="F329" s="410"/>
      <c r="G329" s="346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76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43"/>
      <c r="B330" s="369"/>
      <c r="C330" s="370"/>
      <c r="D330" s="363"/>
      <c r="E330" s="350"/>
      <c r="F330" s="410"/>
      <c r="G330" s="346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76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43">
        <v>16</v>
      </c>
      <c r="B331" s="356" t="s">
        <v>57</v>
      </c>
      <c r="C331" s="363">
        <v>2020</v>
      </c>
      <c r="D331" s="363">
        <v>2026</v>
      </c>
      <c r="E331" s="350" t="s">
        <v>251</v>
      </c>
      <c r="F331" s="410">
        <f>34563+W331</f>
        <v>824542</v>
      </c>
      <c r="G331" s="346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163">
        <v>610000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76">
        <f>SUM(L335:V335)</f>
        <v>789979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43"/>
      <c r="B332" s="356"/>
      <c r="C332" s="363"/>
      <c r="D332" s="363"/>
      <c r="E332" s="350"/>
      <c r="F332" s="410"/>
      <c r="G332" s="346"/>
      <c r="H332" s="169">
        <v>6050</v>
      </c>
      <c r="I332" s="154" t="s">
        <v>31</v>
      </c>
      <c r="J332" s="198"/>
      <c r="K332" s="198"/>
      <c r="L332" s="198"/>
      <c r="M332" s="198"/>
      <c r="N332" s="561">
        <v>179979</v>
      </c>
      <c r="O332" s="168"/>
      <c r="P332" s="168"/>
      <c r="Q332" s="168"/>
      <c r="R332" s="168"/>
      <c r="S332" s="198"/>
      <c r="T332" s="198"/>
      <c r="U332" s="198"/>
      <c r="V332" s="198"/>
      <c r="W332" s="476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43"/>
      <c r="B333" s="356"/>
      <c r="C333" s="363"/>
      <c r="D333" s="363"/>
      <c r="E333" s="350"/>
      <c r="F333" s="410"/>
      <c r="G333" s="346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76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43"/>
      <c r="B334" s="356"/>
      <c r="C334" s="363"/>
      <c r="D334" s="363"/>
      <c r="E334" s="350"/>
      <c r="F334" s="410"/>
      <c r="G334" s="346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76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43"/>
      <c r="B335" s="356"/>
      <c r="C335" s="363"/>
      <c r="D335" s="363"/>
      <c r="E335" s="350"/>
      <c r="F335" s="410"/>
      <c r="G335" s="346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789979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76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43">
        <v>17</v>
      </c>
      <c r="B336" s="356" t="s">
        <v>58</v>
      </c>
      <c r="C336" s="370">
        <v>2021</v>
      </c>
      <c r="D336" s="363">
        <v>2030</v>
      </c>
      <c r="E336" s="350" t="s">
        <v>251</v>
      </c>
      <c r="F336" s="410">
        <f>80505+W336</f>
        <v>980505</v>
      </c>
      <c r="G336" s="375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76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43"/>
      <c r="B337" s="356"/>
      <c r="C337" s="370"/>
      <c r="D337" s="363"/>
      <c r="E337" s="350"/>
      <c r="F337" s="410"/>
      <c r="G337" s="375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76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43"/>
      <c r="B338" s="356"/>
      <c r="C338" s="370"/>
      <c r="D338" s="363"/>
      <c r="E338" s="350"/>
      <c r="F338" s="410"/>
      <c r="G338" s="375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76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43"/>
      <c r="B339" s="356"/>
      <c r="C339" s="370"/>
      <c r="D339" s="363"/>
      <c r="E339" s="350"/>
      <c r="F339" s="410"/>
      <c r="G339" s="375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76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43"/>
      <c r="B340" s="356"/>
      <c r="C340" s="370"/>
      <c r="D340" s="363"/>
      <c r="E340" s="350"/>
      <c r="F340" s="410"/>
      <c r="G340" s="375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76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43">
        <v>18</v>
      </c>
      <c r="B341" s="356" t="s">
        <v>214</v>
      </c>
      <c r="C341" s="370">
        <v>2022</v>
      </c>
      <c r="D341" s="370">
        <v>2031</v>
      </c>
      <c r="E341" s="350" t="s">
        <v>251</v>
      </c>
      <c r="F341" s="376">
        <f>24700+W341</f>
        <v>1124700</v>
      </c>
      <c r="G341" s="451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454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43"/>
      <c r="B342" s="356"/>
      <c r="C342" s="370"/>
      <c r="D342" s="370"/>
      <c r="E342" s="350"/>
      <c r="F342" s="376"/>
      <c r="G342" s="451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454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43"/>
      <c r="B343" s="356"/>
      <c r="C343" s="370"/>
      <c r="D343" s="370"/>
      <c r="E343" s="350"/>
      <c r="F343" s="376"/>
      <c r="G343" s="451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454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43"/>
      <c r="B344" s="356"/>
      <c r="C344" s="370"/>
      <c r="D344" s="370"/>
      <c r="E344" s="350"/>
      <c r="F344" s="376"/>
      <c r="G344" s="451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454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43"/>
      <c r="B345" s="356"/>
      <c r="C345" s="370"/>
      <c r="D345" s="370"/>
      <c r="E345" s="350"/>
      <c r="F345" s="376"/>
      <c r="G345" s="451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454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43"/>
      <c r="B346" s="372" t="s">
        <v>60</v>
      </c>
      <c r="C346" s="439">
        <v>2020</v>
      </c>
      <c r="D346" s="439">
        <v>2021</v>
      </c>
      <c r="E346" s="453" t="s">
        <v>27</v>
      </c>
      <c r="F346" s="405">
        <f>SUM(J350:O350)</f>
        <v>0</v>
      </c>
      <c r="G346" s="472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12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43"/>
      <c r="B347" s="372"/>
      <c r="C347" s="439"/>
      <c r="D347" s="439"/>
      <c r="E347" s="453"/>
      <c r="F347" s="405"/>
      <c r="G347" s="472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12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43"/>
      <c r="B348" s="372"/>
      <c r="C348" s="439"/>
      <c r="D348" s="439"/>
      <c r="E348" s="453"/>
      <c r="F348" s="405"/>
      <c r="G348" s="472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12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43"/>
      <c r="B349" s="372"/>
      <c r="C349" s="439"/>
      <c r="D349" s="439"/>
      <c r="E349" s="453"/>
      <c r="F349" s="405"/>
      <c r="G349" s="472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12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43"/>
      <c r="B350" s="372"/>
      <c r="C350" s="439"/>
      <c r="D350" s="439"/>
      <c r="E350" s="453"/>
      <c r="F350" s="405"/>
      <c r="G350" s="472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12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43">
        <v>27</v>
      </c>
      <c r="B351" s="355" t="s">
        <v>61</v>
      </c>
      <c r="C351" s="425">
        <v>2016</v>
      </c>
      <c r="D351" s="425">
        <v>2022</v>
      </c>
      <c r="E351" s="452" t="s">
        <v>27</v>
      </c>
      <c r="F351" s="376">
        <f>W351</f>
        <v>0</v>
      </c>
      <c r="G351" s="451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54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43"/>
      <c r="B352" s="355"/>
      <c r="C352" s="425"/>
      <c r="D352" s="425"/>
      <c r="E352" s="453"/>
      <c r="F352" s="376"/>
      <c r="G352" s="451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54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43"/>
      <c r="B353" s="355"/>
      <c r="C353" s="425"/>
      <c r="D353" s="425"/>
      <c r="E353" s="453"/>
      <c r="F353" s="376"/>
      <c r="G353" s="451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54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43"/>
      <c r="B354" s="355"/>
      <c r="C354" s="425"/>
      <c r="D354" s="425"/>
      <c r="E354" s="453"/>
      <c r="F354" s="376"/>
      <c r="G354" s="451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54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43"/>
      <c r="B355" s="355"/>
      <c r="C355" s="425"/>
      <c r="D355" s="425"/>
      <c r="E355" s="453"/>
      <c r="F355" s="376"/>
      <c r="G355" s="451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54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43">
        <v>28</v>
      </c>
      <c r="B356" s="355" t="s">
        <v>202</v>
      </c>
      <c r="C356" s="370">
        <v>2017</v>
      </c>
      <c r="D356" s="440">
        <v>2023</v>
      </c>
      <c r="E356" s="459" t="s">
        <v>27</v>
      </c>
      <c r="F356" s="376"/>
      <c r="G356" s="375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54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43"/>
      <c r="B357" s="355"/>
      <c r="C357" s="370"/>
      <c r="D357" s="440"/>
      <c r="E357" s="459"/>
      <c r="F357" s="376"/>
      <c r="G357" s="375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54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43"/>
      <c r="B358" s="355"/>
      <c r="C358" s="370"/>
      <c r="D358" s="440"/>
      <c r="E358" s="459"/>
      <c r="F358" s="376"/>
      <c r="G358" s="375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54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43"/>
      <c r="B359" s="355"/>
      <c r="C359" s="370"/>
      <c r="D359" s="440"/>
      <c r="E359" s="459"/>
      <c r="F359" s="376"/>
      <c r="G359" s="375"/>
      <c r="H359" s="169">
        <v>6050</v>
      </c>
      <c r="I359" s="154" t="s">
        <v>103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54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43"/>
      <c r="B360" s="355"/>
      <c r="C360" s="370"/>
      <c r="D360" s="440"/>
      <c r="E360" s="459"/>
      <c r="F360" s="376"/>
      <c r="G360" s="375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54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43">
        <v>19</v>
      </c>
      <c r="B361" s="356" t="s">
        <v>62</v>
      </c>
      <c r="C361" s="370">
        <v>2017</v>
      </c>
      <c r="D361" s="440">
        <v>2029</v>
      </c>
      <c r="E361" s="350" t="s">
        <v>251</v>
      </c>
      <c r="F361" s="376">
        <f>427004+W361</f>
        <v>1227004</v>
      </c>
      <c r="G361" s="375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54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43"/>
      <c r="B362" s="356"/>
      <c r="C362" s="370"/>
      <c r="D362" s="440"/>
      <c r="E362" s="350"/>
      <c r="F362" s="376"/>
      <c r="G362" s="375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54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43"/>
      <c r="B363" s="356"/>
      <c r="C363" s="370"/>
      <c r="D363" s="440"/>
      <c r="E363" s="350"/>
      <c r="F363" s="376"/>
      <c r="G363" s="375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54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43"/>
      <c r="B364" s="356"/>
      <c r="C364" s="370"/>
      <c r="D364" s="440"/>
      <c r="E364" s="350"/>
      <c r="F364" s="376"/>
      <c r="G364" s="375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54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43"/>
      <c r="B365" s="356"/>
      <c r="C365" s="370"/>
      <c r="D365" s="440"/>
      <c r="E365" s="350"/>
      <c r="F365" s="376"/>
      <c r="G365" s="375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54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43"/>
      <c r="B366" s="372" t="s">
        <v>127</v>
      </c>
      <c r="C366" s="439">
        <v>2017</v>
      </c>
      <c r="D366" s="510">
        <v>2019</v>
      </c>
      <c r="E366" s="537" t="s">
        <v>27</v>
      </c>
      <c r="F366" s="534"/>
      <c r="G366" s="536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68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43"/>
      <c r="B367" s="372"/>
      <c r="C367" s="439"/>
      <c r="D367" s="510"/>
      <c r="E367" s="537"/>
      <c r="F367" s="534"/>
      <c r="G367" s="536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68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43"/>
      <c r="B368" s="372"/>
      <c r="C368" s="439"/>
      <c r="D368" s="510"/>
      <c r="E368" s="537"/>
      <c r="F368" s="534"/>
      <c r="G368" s="536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68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43"/>
      <c r="B369" s="372"/>
      <c r="C369" s="439"/>
      <c r="D369" s="510"/>
      <c r="E369" s="537"/>
      <c r="F369" s="534"/>
      <c r="G369" s="536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68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43"/>
      <c r="B370" s="372"/>
      <c r="C370" s="439"/>
      <c r="D370" s="510"/>
      <c r="E370" s="537"/>
      <c r="F370" s="534"/>
      <c r="G370" s="536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68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43">
        <v>29</v>
      </c>
      <c r="B371" s="355" t="s">
        <v>80</v>
      </c>
      <c r="C371" s="439">
        <v>2016</v>
      </c>
      <c r="D371" s="510">
        <v>2025</v>
      </c>
      <c r="E371" s="537" t="s">
        <v>27</v>
      </c>
      <c r="F371" s="405">
        <v>0</v>
      </c>
      <c r="G371" s="536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68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43"/>
      <c r="B372" s="355"/>
      <c r="C372" s="439"/>
      <c r="D372" s="510"/>
      <c r="E372" s="537"/>
      <c r="F372" s="405"/>
      <c r="G372" s="536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68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43"/>
      <c r="B373" s="355"/>
      <c r="C373" s="439"/>
      <c r="D373" s="510"/>
      <c r="E373" s="537"/>
      <c r="F373" s="405"/>
      <c r="G373" s="536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68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43"/>
      <c r="B374" s="355"/>
      <c r="C374" s="439"/>
      <c r="D374" s="510"/>
      <c r="E374" s="537"/>
      <c r="F374" s="405"/>
      <c r="G374" s="536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68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43"/>
      <c r="B375" s="355"/>
      <c r="C375" s="439"/>
      <c r="D375" s="510"/>
      <c r="E375" s="537"/>
      <c r="F375" s="405"/>
      <c r="G375" s="536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68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57">
        <v>20</v>
      </c>
      <c r="B376" s="356" t="s">
        <v>143</v>
      </c>
      <c r="C376" s="370">
        <v>2014</v>
      </c>
      <c r="D376" s="440">
        <v>2028</v>
      </c>
      <c r="E376" s="350" t="s">
        <v>251</v>
      </c>
      <c r="F376" s="376">
        <f>60640+W376</f>
        <v>760640</v>
      </c>
      <c r="G376" s="375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54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58"/>
      <c r="B377" s="356"/>
      <c r="C377" s="370"/>
      <c r="D377" s="440"/>
      <c r="E377" s="350"/>
      <c r="F377" s="376"/>
      <c r="G377" s="375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54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58"/>
      <c r="B378" s="356"/>
      <c r="C378" s="370"/>
      <c r="D378" s="440"/>
      <c r="E378" s="350"/>
      <c r="F378" s="376"/>
      <c r="G378" s="375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54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58"/>
      <c r="B379" s="356"/>
      <c r="C379" s="370"/>
      <c r="D379" s="440"/>
      <c r="E379" s="350"/>
      <c r="F379" s="376"/>
      <c r="G379" s="375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54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59"/>
      <c r="B380" s="356"/>
      <c r="C380" s="370"/>
      <c r="D380" s="440"/>
      <c r="E380" s="350"/>
      <c r="F380" s="376"/>
      <c r="G380" s="375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54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43">
        <v>21</v>
      </c>
      <c r="B381" s="369" t="s">
        <v>181</v>
      </c>
      <c r="C381" s="363">
        <v>2024</v>
      </c>
      <c r="D381" s="440">
        <v>2027</v>
      </c>
      <c r="E381" s="350" t="s">
        <v>251</v>
      </c>
      <c r="F381" s="376">
        <f>W381+175000</f>
        <v>4949177</v>
      </c>
      <c r="G381" s="375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163">
        <v>2009340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54">
        <f>SUM(L385:V385)</f>
        <v>4774177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43"/>
      <c r="B382" s="369"/>
      <c r="C382" s="363"/>
      <c r="D382" s="440"/>
      <c r="E382" s="350"/>
      <c r="F382" s="376"/>
      <c r="G382" s="375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54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43"/>
      <c r="B383" s="369"/>
      <c r="C383" s="363"/>
      <c r="D383" s="440"/>
      <c r="E383" s="350"/>
      <c r="F383" s="376"/>
      <c r="G383" s="375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54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43"/>
      <c r="B384" s="369"/>
      <c r="C384" s="363"/>
      <c r="D384" s="440"/>
      <c r="E384" s="350"/>
      <c r="F384" s="376"/>
      <c r="G384" s="375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54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43"/>
      <c r="B385" s="369"/>
      <c r="C385" s="363"/>
      <c r="D385" s="440"/>
      <c r="E385" s="350"/>
      <c r="F385" s="376"/>
      <c r="G385" s="375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2009340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54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43">
        <v>29</v>
      </c>
      <c r="B386" s="369" t="s">
        <v>180</v>
      </c>
      <c r="C386" s="370">
        <v>2023</v>
      </c>
      <c r="D386" s="440">
        <v>2027</v>
      </c>
      <c r="E386" s="350" t="s">
        <v>251</v>
      </c>
      <c r="F386" s="376">
        <f>W386</f>
        <v>0</v>
      </c>
      <c r="G386" s="375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54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43"/>
      <c r="B387" s="369"/>
      <c r="C387" s="370"/>
      <c r="D387" s="440"/>
      <c r="E387" s="350"/>
      <c r="F387" s="376"/>
      <c r="G387" s="375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54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43"/>
      <c r="B388" s="369"/>
      <c r="C388" s="370"/>
      <c r="D388" s="440"/>
      <c r="E388" s="350"/>
      <c r="F388" s="376"/>
      <c r="G388" s="375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54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43"/>
      <c r="B389" s="369"/>
      <c r="C389" s="370"/>
      <c r="D389" s="440"/>
      <c r="E389" s="350"/>
      <c r="F389" s="376"/>
      <c r="G389" s="375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54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43"/>
      <c r="B390" s="369"/>
      <c r="C390" s="370"/>
      <c r="D390" s="440"/>
      <c r="E390" s="350"/>
      <c r="F390" s="376"/>
      <c r="G390" s="375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54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43">
        <v>22</v>
      </c>
      <c r="B391" s="356" t="s">
        <v>179</v>
      </c>
      <c r="C391" s="370">
        <v>2022</v>
      </c>
      <c r="D391" s="440">
        <v>2030</v>
      </c>
      <c r="E391" s="350" t="s">
        <v>251</v>
      </c>
      <c r="F391" s="376">
        <f>81574+W391</f>
        <v>1881574</v>
      </c>
      <c r="G391" s="375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54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43"/>
      <c r="B392" s="356"/>
      <c r="C392" s="370"/>
      <c r="D392" s="440"/>
      <c r="E392" s="350"/>
      <c r="F392" s="376"/>
      <c r="G392" s="375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54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43"/>
      <c r="B393" s="356"/>
      <c r="C393" s="370"/>
      <c r="D393" s="440"/>
      <c r="E393" s="350"/>
      <c r="F393" s="376"/>
      <c r="G393" s="375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54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43"/>
      <c r="B394" s="356"/>
      <c r="C394" s="370"/>
      <c r="D394" s="440"/>
      <c r="E394" s="350"/>
      <c r="F394" s="376"/>
      <c r="G394" s="375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54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43"/>
      <c r="B395" s="356"/>
      <c r="C395" s="370"/>
      <c r="D395" s="440"/>
      <c r="E395" s="350"/>
      <c r="F395" s="376"/>
      <c r="G395" s="375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54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43">
        <v>31</v>
      </c>
      <c r="B396" s="369" t="s">
        <v>206</v>
      </c>
      <c r="C396" s="370">
        <v>2024</v>
      </c>
      <c r="D396" s="440">
        <v>2026</v>
      </c>
      <c r="E396" s="350" t="s">
        <v>251</v>
      </c>
      <c r="F396" s="376">
        <f>W396</f>
        <v>0</v>
      </c>
      <c r="G396" s="375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54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43"/>
      <c r="B397" s="369"/>
      <c r="C397" s="370"/>
      <c r="D397" s="440"/>
      <c r="E397" s="350"/>
      <c r="F397" s="376"/>
      <c r="G397" s="375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54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43"/>
      <c r="B398" s="369"/>
      <c r="C398" s="370"/>
      <c r="D398" s="440"/>
      <c r="E398" s="350"/>
      <c r="F398" s="376"/>
      <c r="G398" s="375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54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43"/>
      <c r="B399" s="369"/>
      <c r="C399" s="370"/>
      <c r="D399" s="440"/>
      <c r="E399" s="350"/>
      <c r="F399" s="376"/>
      <c r="G399" s="375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54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43"/>
      <c r="B400" s="369"/>
      <c r="C400" s="370"/>
      <c r="D400" s="440"/>
      <c r="E400" s="350"/>
      <c r="F400" s="376"/>
      <c r="G400" s="375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54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43">
        <v>32</v>
      </c>
      <c r="B401" s="355" t="s">
        <v>203</v>
      </c>
      <c r="C401" s="370">
        <v>2018</v>
      </c>
      <c r="D401" s="440">
        <v>2022</v>
      </c>
      <c r="E401" s="459" t="s">
        <v>27</v>
      </c>
      <c r="F401" s="376">
        <f>W401</f>
        <v>0</v>
      </c>
      <c r="G401" s="375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54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43"/>
      <c r="B402" s="355"/>
      <c r="C402" s="370"/>
      <c r="D402" s="440"/>
      <c r="E402" s="459"/>
      <c r="F402" s="376"/>
      <c r="G402" s="375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54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43"/>
      <c r="B403" s="355"/>
      <c r="C403" s="370"/>
      <c r="D403" s="440"/>
      <c r="E403" s="459"/>
      <c r="F403" s="376"/>
      <c r="G403" s="375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54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43"/>
      <c r="B404" s="355"/>
      <c r="C404" s="370"/>
      <c r="D404" s="440"/>
      <c r="E404" s="459"/>
      <c r="F404" s="376"/>
      <c r="G404" s="375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54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43"/>
      <c r="B405" s="355"/>
      <c r="C405" s="370"/>
      <c r="D405" s="440"/>
      <c r="E405" s="459"/>
      <c r="F405" s="376"/>
      <c r="G405" s="375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54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43">
        <v>23</v>
      </c>
      <c r="B406" s="356" t="s">
        <v>212</v>
      </c>
      <c r="C406" s="441">
        <v>2021</v>
      </c>
      <c r="D406" s="441">
        <v>2029</v>
      </c>
      <c r="E406" s="350" t="s">
        <v>251</v>
      </c>
      <c r="F406" s="376">
        <f>20000+W406</f>
        <v>920000</v>
      </c>
      <c r="G406" s="371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54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43"/>
      <c r="B407" s="356"/>
      <c r="C407" s="441"/>
      <c r="D407" s="441"/>
      <c r="E407" s="350"/>
      <c r="F407" s="376"/>
      <c r="G407" s="371"/>
      <c r="H407" s="164">
        <v>6050</v>
      </c>
      <c r="I407" s="182" t="s">
        <v>262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54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43"/>
      <c r="B408" s="356"/>
      <c r="C408" s="441"/>
      <c r="D408" s="441"/>
      <c r="E408" s="350"/>
      <c r="F408" s="376"/>
      <c r="G408" s="371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54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43"/>
      <c r="B409" s="356"/>
      <c r="C409" s="441"/>
      <c r="D409" s="441"/>
      <c r="E409" s="350"/>
      <c r="F409" s="376"/>
      <c r="G409" s="371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54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8.75" customHeight="1">
      <c r="A410" s="343"/>
      <c r="B410" s="356"/>
      <c r="C410" s="441"/>
      <c r="D410" s="441"/>
      <c r="E410" s="350"/>
      <c r="F410" s="376"/>
      <c r="G410" s="371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54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43">
        <v>33</v>
      </c>
      <c r="B411" s="369" t="s">
        <v>116</v>
      </c>
      <c r="C411" s="441">
        <v>2018</v>
      </c>
      <c r="D411" s="441">
        <v>2028</v>
      </c>
      <c r="E411" s="350" t="s">
        <v>251</v>
      </c>
      <c r="F411" s="376">
        <f>149720+W411-149720</f>
        <v>0</v>
      </c>
      <c r="G411" s="371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54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43"/>
      <c r="B412" s="369"/>
      <c r="C412" s="441"/>
      <c r="D412" s="441"/>
      <c r="E412" s="350"/>
      <c r="F412" s="376"/>
      <c r="G412" s="371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54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43"/>
      <c r="B413" s="369"/>
      <c r="C413" s="441"/>
      <c r="D413" s="441"/>
      <c r="E413" s="350"/>
      <c r="F413" s="376"/>
      <c r="G413" s="371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54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43"/>
      <c r="B414" s="369"/>
      <c r="C414" s="441"/>
      <c r="D414" s="441"/>
      <c r="E414" s="350"/>
      <c r="F414" s="376"/>
      <c r="G414" s="371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54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43"/>
      <c r="B415" s="369"/>
      <c r="C415" s="441"/>
      <c r="D415" s="441"/>
      <c r="E415" s="350"/>
      <c r="F415" s="376"/>
      <c r="G415" s="371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54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43">
        <v>24</v>
      </c>
      <c r="B416" s="356" t="s">
        <v>213</v>
      </c>
      <c r="C416" s="370">
        <v>2021</v>
      </c>
      <c r="D416" s="373">
        <v>2031</v>
      </c>
      <c r="E416" s="350" t="s">
        <v>251</v>
      </c>
      <c r="F416" s="376">
        <f>140190+W416</f>
        <v>990190</v>
      </c>
      <c r="G416" s="375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54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43"/>
      <c r="B417" s="356"/>
      <c r="C417" s="370"/>
      <c r="D417" s="373"/>
      <c r="E417" s="350"/>
      <c r="F417" s="376"/>
      <c r="G417" s="375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54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43"/>
      <c r="B418" s="356"/>
      <c r="C418" s="370"/>
      <c r="D418" s="373"/>
      <c r="E418" s="350"/>
      <c r="F418" s="376"/>
      <c r="G418" s="375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54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43"/>
      <c r="B419" s="356"/>
      <c r="C419" s="370"/>
      <c r="D419" s="373"/>
      <c r="E419" s="350"/>
      <c r="F419" s="376"/>
      <c r="G419" s="375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54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16.5" customHeight="1">
      <c r="A420" s="343"/>
      <c r="B420" s="356"/>
      <c r="C420" s="370"/>
      <c r="D420" s="373"/>
      <c r="E420" s="350"/>
      <c r="F420" s="376"/>
      <c r="G420" s="375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54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43"/>
      <c r="B421" s="372" t="s">
        <v>97</v>
      </c>
      <c r="C421" s="435">
        <v>2015</v>
      </c>
      <c r="D421" s="448">
        <v>2019</v>
      </c>
      <c r="E421" s="351" t="s">
        <v>27</v>
      </c>
      <c r="F421" s="449"/>
      <c r="G421" s="374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68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43"/>
      <c r="B422" s="372"/>
      <c r="C422" s="435"/>
      <c r="D422" s="448"/>
      <c r="E422" s="351"/>
      <c r="F422" s="449"/>
      <c r="G422" s="374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68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43"/>
      <c r="B423" s="372"/>
      <c r="C423" s="435"/>
      <c r="D423" s="448"/>
      <c r="E423" s="351"/>
      <c r="F423" s="449"/>
      <c r="G423" s="374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68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43"/>
      <c r="B424" s="372"/>
      <c r="C424" s="435"/>
      <c r="D424" s="448"/>
      <c r="E424" s="351"/>
      <c r="F424" s="449"/>
      <c r="G424" s="374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68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43"/>
      <c r="B425" s="372"/>
      <c r="C425" s="435"/>
      <c r="D425" s="448"/>
      <c r="E425" s="351"/>
      <c r="F425" s="449"/>
      <c r="G425" s="374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68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43"/>
      <c r="B426" s="372" t="s">
        <v>95</v>
      </c>
      <c r="C426" s="435">
        <v>2018</v>
      </c>
      <c r="D426" s="448">
        <v>2019</v>
      </c>
      <c r="E426" s="351" t="s">
        <v>27</v>
      </c>
      <c r="F426" s="405"/>
      <c r="G426" s="374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68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43"/>
      <c r="B427" s="372"/>
      <c r="C427" s="435"/>
      <c r="D427" s="448"/>
      <c r="E427" s="351"/>
      <c r="F427" s="405"/>
      <c r="G427" s="374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68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43"/>
      <c r="B428" s="372"/>
      <c r="C428" s="435"/>
      <c r="D428" s="448"/>
      <c r="E428" s="351"/>
      <c r="F428" s="405"/>
      <c r="G428" s="374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68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43"/>
      <c r="B429" s="372"/>
      <c r="C429" s="435"/>
      <c r="D429" s="448"/>
      <c r="E429" s="351"/>
      <c r="F429" s="405"/>
      <c r="G429" s="374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68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17.25" hidden="1" customHeight="1">
      <c r="A430" s="343"/>
      <c r="B430" s="372"/>
      <c r="C430" s="435"/>
      <c r="D430" s="448"/>
      <c r="E430" s="351"/>
      <c r="F430" s="405"/>
      <c r="G430" s="374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68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43">
        <v>25</v>
      </c>
      <c r="B431" s="356" t="s">
        <v>98</v>
      </c>
      <c r="C431" s="363">
        <v>2018</v>
      </c>
      <c r="D431" s="373">
        <v>2027</v>
      </c>
      <c r="E431" s="350" t="s">
        <v>251</v>
      </c>
      <c r="F431" s="376">
        <f>753442+W431</f>
        <v>1353442</v>
      </c>
      <c r="G431" s="346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54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43"/>
      <c r="B432" s="356"/>
      <c r="C432" s="363"/>
      <c r="D432" s="373"/>
      <c r="E432" s="350"/>
      <c r="F432" s="376"/>
      <c r="G432" s="346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54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43"/>
      <c r="B433" s="356"/>
      <c r="C433" s="363"/>
      <c r="D433" s="373"/>
      <c r="E433" s="350"/>
      <c r="F433" s="376"/>
      <c r="G433" s="346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54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43"/>
      <c r="B434" s="356"/>
      <c r="C434" s="363"/>
      <c r="D434" s="373"/>
      <c r="E434" s="350"/>
      <c r="F434" s="376"/>
      <c r="G434" s="346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54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43"/>
      <c r="B435" s="356"/>
      <c r="C435" s="363"/>
      <c r="D435" s="373"/>
      <c r="E435" s="350"/>
      <c r="F435" s="376"/>
      <c r="G435" s="346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54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43">
        <v>35</v>
      </c>
      <c r="B436" s="369" t="s">
        <v>209</v>
      </c>
      <c r="C436" s="345">
        <v>2021</v>
      </c>
      <c r="D436" s="345">
        <v>2031</v>
      </c>
      <c r="E436" s="350" t="s">
        <v>251</v>
      </c>
      <c r="F436" s="377">
        <v>0</v>
      </c>
      <c r="G436" s="344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67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43"/>
      <c r="B437" s="369"/>
      <c r="C437" s="345"/>
      <c r="D437" s="345"/>
      <c r="E437" s="350"/>
      <c r="F437" s="377"/>
      <c r="G437" s="344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67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43"/>
      <c r="B438" s="369"/>
      <c r="C438" s="345"/>
      <c r="D438" s="345"/>
      <c r="E438" s="350"/>
      <c r="F438" s="377"/>
      <c r="G438" s="344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67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43"/>
      <c r="B439" s="369"/>
      <c r="C439" s="345"/>
      <c r="D439" s="345"/>
      <c r="E439" s="350"/>
      <c r="F439" s="377"/>
      <c r="G439" s="344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67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43"/>
      <c r="B440" s="369"/>
      <c r="C440" s="345"/>
      <c r="D440" s="345"/>
      <c r="E440" s="350"/>
      <c r="F440" s="377"/>
      <c r="G440" s="344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67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43">
        <v>36</v>
      </c>
      <c r="B441" s="445" t="s">
        <v>224</v>
      </c>
      <c r="C441" s="363">
        <v>2021</v>
      </c>
      <c r="D441" s="373">
        <v>2028</v>
      </c>
      <c r="E441" s="350" t="s">
        <v>27</v>
      </c>
      <c r="F441" s="376">
        <f>W441</f>
        <v>0</v>
      </c>
      <c r="G441" s="346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539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43"/>
      <c r="B442" s="446"/>
      <c r="C442" s="363"/>
      <c r="D442" s="373"/>
      <c r="E442" s="350"/>
      <c r="F442" s="376"/>
      <c r="G442" s="346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539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43"/>
      <c r="B443" s="446"/>
      <c r="C443" s="363"/>
      <c r="D443" s="373"/>
      <c r="E443" s="350"/>
      <c r="F443" s="376"/>
      <c r="G443" s="346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539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43"/>
      <c r="B444" s="446"/>
      <c r="C444" s="363"/>
      <c r="D444" s="373"/>
      <c r="E444" s="350"/>
      <c r="F444" s="376"/>
      <c r="G444" s="346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539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43"/>
      <c r="B445" s="447"/>
      <c r="C445" s="363"/>
      <c r="D445" s="373"/>
      <c r="E445" s="350"/>
      <c r="F445" s="376"/>
      <c r="G445" s="346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539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43">
        <v>37</v>
      </c>
      <c r="B446" s="361" t="s">
        <v>204</v>
      </c>
      <c r="C446" s="363">
        <v>2020</v>
      </c>
      <c r="D446" s="363">
        <v>2022</v>
      </c>
      <c r="E446" s="350" t="s">
        <v>27</v>
      </c>
      <c r="F446" s="376">
        <v>0</v>
      </c>
      <c r="G446" s="346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54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43"/>
      <c r="B447" s="362"/>
      <c r="C447" s="363"/>
      <c r="D447" s="363"/>
      <c r="E447" s="350"/>
      <c r="F447" s="376"/>
      <c r="G447" s="346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54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43"/>
      <c r="B448" s="362"/>
      <c r="C448" s="363"/>
      <c r="D448" s="363"/>
      <c r="E448" s="350"/>
      <c r="F448" s="376"/>
      <c r="G448" s="346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54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43"/>
      <c r="B449" s="362"/>
      <c r="C449" s="363"/>
      <c r="D449" s="363"/>
      <c r="E449" s="350"/>
      <c r="F449" s="376"/>
      <c r="G449" s="346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54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43"/>
      <c r="B450" s="362"/>
      <c r="C450" s="363"/>
      <c r="D450" s="363"/>
      <c r="E450" s="350"/>
      <c r="F450" s="376"/>
      <c r="G450" s="346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54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43">
        <v>38</v>
      </c>
      <c r="B451" s="361" t="s">
        <v>132</v>
      </c>
      <c r="C451" s="363">
        <v>2020</v>
      </c>
      <c r="D451" s="363">
        <v>2022</v>
      </c>
      <c r="E451" s="350" t="s">
        <v>27</v>
      </c>
      <c r="F451" s="376">
        <f>W451</f>
        <v>0</v>
      </c>
      <c r="G451" s="346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54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43"/>
      <c r="B452" s="362"/>
      <c r="C452" s="363"/>
      <c r="D452" s="363"/>
      <c r="E452" s="350"/>
      <c r="F452" s="376"/>
      <c r="G452" s="346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54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43"/>
      <c r="B453" s="362"/>
      <c r="C453" s="363"/>
      <c r="D453" s="363"/>
      <c r="E453" s="350"/>
      <c r="F453" s="376"/>
      <c r="G453" s="346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54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43"/>
      <c r="B454" s="362"/>
      <c r="C454" s="363"/>
      <c r="D454" s="363"/>
      <c r="E454" s="350"/>
      <c r="F454" s="376"/>
      <c r="G454" s="346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54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43"/>
      <c r="B455" s="362"/>
      <c r="C455" s="363"/>
      <c r="D455" s="363"/>
      <c r="E455" s="350"/>
      <c r="F455" s="376"/>
      <c r="G455" s="346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54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43">
        <v>39</v>
      </c>
      <c r="B456" s="361" t="s">
        <v>133</v>
      </c>
      <c r="C456" s="363">
        <v>2020</v>
      </c>
      <c r="D456" s="363">
        <v>2022</v>
      </c>
      <c r="E456" s="350" t="s">
        <v>27</v>
      </c>
      <c r="F456" s="376">
        <f>W456</f>
        <v>0</v>
      </c>
      <c r="G456" s="346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54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43"/>
      <c r="B457" s="362"/>
      <c r="C457" s="363"/>
      <c r="D457" s="363"/>
      <c r="E457" s="350"/>
      <c r="F457" s="376"/>
      <c r="G457" s="346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54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43"/>
      <c r="B458" s="362"/>
      <c r="C458" s="363"/>
      <c r="D458" s="363"/>
      <c r="E458" s="350"/>
      <c r="F458" s="376"/>
      <c r="G458" s="346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54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43"/>
      <c r="B459" s="362"/>
      <c r="C459" s="363"/>
      <c r="D459" s="363"/>
      <c r="E459" s="350"/>
      <c r="F459" s="376"/>
      <c r="G459" s="346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54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43"/>
      <c r="B460" s="362"/>
      <c r="C460" s="363"/>
      <c r="D460" s="363"/>
      <c r="E460" s="350"/>
      <c r="F460" s="376"/>
      <c r="G460" s="346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54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43">
        <v>40</v>
      </c>
      <c r="B461" s="361" t="s">
        <v>163</v>
      </c>
      <c r="C461" s="345">
        <v>2019</v>
      </c>
      <c r="D461" s="345">
        <v>2022</v>
      </c>
      <c r="E461" s="473" t="s">
        <v>27</v>
      </c>
      <c r="F461" s="377">
        <f>L465</f>
        <v>0</v>
      </c>
      <c r="G461" s="344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67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43"/>
      <c r="B462" s="362"/>
      <c r="C462" s="345"/>
      <c r="D462" s="345"/>
      <c r="E462" s="473"/>
      <c r="F462" s="377"/>
      <c r="G462" s="344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67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43"/>
      <c r="B463" s="362"/>
      <c r="C463" s="345"/>
      <c r="D463" s="345"/>
      <c r="E463" s="473"/>
      <c r="F463" s="377"/>
      <c r="G463" s="344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67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43"/>
      <c r="B464" s="362"/>
      <c r="C464" s="345"/>
      <c r="D464" s="345"/>
      <c r="E464" s="473"/>
      <c r="F464" s="377"/>
      <c r="G464" s="344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67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43"/>
      <c r="B465" s="362"/>
      <c r="C465" s="345"/>
      <c r="D465" s="345"/>
      <c r="E465" s="473"/>
      <c r="F465" s="377"/>
      <c r="G465" s="344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67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43">
        <v>41</v>
      </c>
      <c r="B466" s="361" t="s">
        <v>146</v>
      </c>
      <c r="C466" s="345">
        <v>2019</v>
      </c>
      <c r="D466" s="345">
        <v>2022</v>
      </c>
      <c r="E466" s="473" t="s">
        <v>27</v>
      </c>
      <c r="F466" s="377">
        <f>W466</f>
        <v>0</v>
      </c>
      <c r="G466" s="344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67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43"/>
      <c r="B467" s="362"/>
      <c r="C467" s="345"/>
      <c r="D467" s="345"/>
      <c r="E467" s="473"/>
      <c r="F467" s="377"/>
      <c r="G467" s="344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67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43"/>
      <c r="B468" s="362"/>
      <c r="C468" s="345"/>
      <c r="D468" s="345"/>
      <c r="E468" s="473"/>
      <c r="F468" s="377"/>
      <c r="G468" s="344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67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43"/>
      <c r="B469" s="362"/>
      <c r="C469" s="345"/>
      <c r="D469" s="345"/>
      <c r="E469" s="473"/>
      <c r="F469" s="377"/>
      <c r="G469" s="344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67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43"/>
      <c r="B470" s="362"/>
      <c r="C470" s="345"/>
      <c r="D470" s="345"/>
      <c r="E470" s="473"/>
      <c r="F470" s="377"/>
      <c r="G470" s="344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67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43">
        <v>43</v>
      </c>
      <c r="B471" s="361" t="s">
        <v>108</v>
      </c>
      <c r="C471" s="435">
        <v>2017</v>
      </c>
      <c r="D471" s="435">
        <v>2025</v>
      </c>
      <c r="E471" s="351" t="s">
        <v>27</v>
      </c>
      <c r="F471" s="405">
        <f>W471</f>
        <v>0</v>
      </c>
      <c r="G471" s="374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68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43"/>
      <c r="B472" s="362"/>
      <c r="C472" s="435"/>
      <c r="D472" s="435"/>
      <c r="E472" s="351"/>
      <c r="F472" s="405"/>
      <c r="G472" s="374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68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43"/>
      <c r="B473" s="362"/>
      <c r="C473" s="435"/>
      <c r="D473" s="435"/>
      <c r="E473" s="351"/>
      <c r="F473" s="405"/>
      <c r="G473" s="374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68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43"/>
      <c r="B474" s="362"/>
      <c r="C474" s="435"/>
      <c r="D474" s="435"/>
      <c r="E474" s="351"/>
      <c r="F474" s="405"/>
      <c r="G474" s="374"/>
      <c r="H474" s="91">
        <v>6050</v>
      </c>
      <c r="I474" s="97" t="s">
        <v>119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68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43"/>
      <c r="B475" s="362"/>
      <c r="C475" s="435"/>
      <c r="D475" s="435"/>
      <c r="E475" s="351"/>
      <c r="F475" s="405"/>
      <c r="G475" s="374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68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64">
        <v>42</v>
      </c>
      <c r="B476" s="361" t="s">
        <v>169</v>
      </c>
      <c r="C476" s="442">
        <v>2021</v>
      </c>
      <c r="D476" s="436">
        <v>2022</v>
      </c>
      <c r="E476" s="350" t="s">
        <v>27</v>
      </c>
      <c r="F476" s="376">
        <f>W476</f>
        <v>0</v>
      </c>
      <c r="G476" s="346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54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65"/>
      <c r="B477" s="362"/>
      <c r="C477" s="443"/>
      <c r="D477" s="437"/>
      <c r="E477" s="350"/>
      <c r="F477" s="376"/>
      <c r="G477" s="346"/>
      <c r="H477" s="199">
        <v>6370</v>
      </c>
      <c r="I477" s="165" t="s">
        <v>173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54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65"/>
      <c r="B478" s="362"/>
      <c r="C478" s="443"/>
      <c r="D478" s="437"/>
      <c r="E478" s="350"/>
      <c r="F478" s="376"/>
      <c r="G478" s="346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54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65"/>
      <c r="B479" s="362"/>
      <c r="C479" s="443"/>
      <c r="D479" s="437"/>
      <c r="E479" s="350"/>
      <c r="F479" s="376"/>
      <c r="G479" s="346"/>
      <c r="H479" s="199"/>
      <c r="I479" s="165" t="s">
        <v>119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54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66"/>
      <c r="B480" s="538"/>
      <c r="C480" s="444"/>
      <c r="D480" s="438"/>
      <c r="E480" s="560"/>
      <c r="F480" s="376"/>
      <c r="G480" s="346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54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43">
        <v>26</v>
      </c>
      <c r="B481" s="361" t="s">
        <v>109</v>
      </c>
      <c r="C481" s="363">
        <v>2020</v>
      </c>
      <c r="D481" s="363">
        <v>2023</v>
      </c>
      <c r="E481" s="559" t="s">
        <v>27</v>
      </c>
      <c r="F481" s="376">
        <f>W481</f>
        <v>0</v>
      </c>
      <c r="G481" s="556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54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43"/>
      <c r="B482" s="362"/>
      <c r="C482" s="363"/>
      <c r="D482" s="363"/>
      <c r="E482" s="350"/>
      <c r="F482" s="376"/>
      <c r="G482" s="557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54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43"/>
      <c r="B483" s="362"/>
      <c r="C483" s="363"/>
      <c r="D483" s="363"/>
      <c r="E483" s="350"/>
      <c r="F483" s="376"/>
      <c r="G483" s="557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54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43"/>
      <c r="B484" s="362"/>
      <c r="C484" s="363"/>
      <c r="D484" s="363"/>
      <c r="E484" s="350"/>
      <c r="F484" s="376"/>
      <c r="G484" s="557"/>
      <c r="H484" s="222"/>
      <c r="I484" s="165" t="s">
        <v>120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54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43"/>
      <c r="B485" s="538"/>
      <c r="C485" s="363"/>
      <c r="D485" s="363"/>
      <c r="E485" s="350"/>
      <c r="F485" s="376"/>
      <c r="G485" s="558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54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64">
        <v>26</v>
      </c>
      <c r="B486" s="544" t="s">
        <v>142</v>
      </c>
      <c r="C486" s="442">
        <v>2022</v>
      </c>
      <c r="D486" s="436">
        <v>2023</v>
      </c>
      <c r="E486" s="350" t="s">
        <v>251</v>
      </c>
      <c r="F486" s="376">
        <f>6290779+W486</f>
        <v>11338777</v>
      </c>
      <c r="G486" s="346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54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65"/>
      <c r="B487" s="544"/>
      <c r="C487" s="443"/>
      <c r="D487" s="437"/>
      <c r="E487" s="350"/>
      <c r="F487" s="376"/>
      <c r="G487" s="346"/>
      <c r="H487" s="199">
        <v>6370</v>
      </c>
      <c r="I487" s="154" t="s">
        <v>174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54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65"/>
      <c r="B488" s="544"/>
      <c r="C488" s="443"/>
      <c r="D488" s="437"/>
      <c r="E488" s="350"/>
      <c r="F488" s="376"/>
      <c r="G488" s="346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54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65"/>
      <c r="B489" s="544"/>
      <c r="C489" s="443"/>
      <c r="D489" s="437"/>
      <c r="E489" s="350"/>
      <c r="F489" s="376"/>
      <c r="G489" s="346"/>
      <c r="H489" s="199"/>
      <c r="I489" s="165" t="s">
        <v>119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54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customHeight="1">
      <c r="A490" s="366"/>
      <c r="B490" s="545"/>
      <c r="C490" s="444"/>
      <c r="D490" s="438"/>
      <c r="E490" s="350"/>
      <c r="F490" s="376"/>
      <c r="G490" s="346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54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64">
        <v>26</v>
      </c>
      <c r="B491" s="352" t="s">
        <v>215</v>
      </c>
      <c r="C491" s="442">
        <v>2024</v>
      </c>
      <c r="D491" s="436">
        <v>2028</v>
      </c>
      <c r="E491" s="350" t="s">
        <v>251</v>
      </c>
      <c r="F491" s="376">
        <f>W491</f>
        <v>0</v>
      </c>
      <c r="G491" s="346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54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65"/>
      <c r="B492" s="352"/>
      <c r="C492" s="443"/>
      <c r="D492" s="437"/>
      <c r="E492" s="350"/>
      <c r="F492" s="376"/>
      <c r="G492" s="346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54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65"/>
      <c r="B493" s="352"/>
      <c r="C493" s="443"/>
      <c r="D493" s="437"/>
      <c r="E493" s="350"/>
      <c r="F493" s="376"/>
      <c r="G493" s="346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54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65"/>
      <c r="B494" s="352"/>
      <c r="C494" s="443"/>
      <c r="D494" s="437"/>
      <c r="E494" s="350"/>
      <c r="F494" s="376"/>
      <c r="G494" s="346"/>
      <c r="H494" s="199"/>
      <c r="I494" s="165" t="s">
        <v>119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54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66"/>
      <c r="B495" s="353"/>
      <c r="C495" s="444"/>
      <c r="D495" s="438"/>
      <c r="E495" s="350"/>
      <c r="F495" s="376"/>
      <c r="G495" s="346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54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64">
        <v>27</v>
      </c>
      <c r="B496" s="352" t="s">
        <v>250</v>
      </c>
      <c r="C496" s="442">
        <v>2025</v>
      </c>
      <c r="D496" s="436">
        <v>2026</v>
      </c>
      <c r="E496" s="350" t="s">
        <v>251</v>
      </c>
      <c r="F496" s="376">
        <f>W496+18450</f>
        <v>107450</v>
      </c>
      <c r="G496" s="346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155">
        <v>89000</v>
      </c>
      <c r="O496" s="274"/>
      <c r="P496" s="274"/>
      <c r="Q496" s="186"/>
      <c r="R496" s="186"/>
      <c r="S496" s="186"/>
      <c r="T496" s="186"/>
      <c r="U496" s="186"/>
      <c r="V496" s="186"/>
      <c r="W496" s="354">
        <f>SUM(L500:V500)</f>
        <v>89000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65"/>
      <c r="B497" s="352"/>
      <c r="C497" s="443"/>
      <c r="D497" s="437"/>
      <c r="E497" s="350"/>
      <c r="F497" s="376"/>
      <c r="G497" s="346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354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65"/>
      <c r="B498" s="352"/>
      <c r="C498" s="443"/>
      <c r="D498" s="437"/>
      <c r="E498" s="350"/>
      <c r="F498" s="376"/>
      <c r="G498" s="346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354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65"/>
      <c r="B499" s="352"/>
      <c r="C499" s="443"/>
      <c r="D499" s="437"/>
      <c r="E499" s="350"/>
      <c r="F499" s="376"/>
      <c r="G499" s="346"/>
      <c r="H499" s="199"/>
      <c r="I499" s="165" t="s">
        <v>119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354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66"/>
      <c r="B500" s="353"/>
      <c r="C500" s="444"/>
      <c r="D500" s="438"/>
      <c r="E500" s="350"/>
      <c r="F500" s="376"/>
      <c r="G500" s="346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89000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354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64">
        <v>28</v>
      </c>
      <c r="B501" s="352" t="s">
        <v>252</v>
      </c>
      <c r="C501" s="442">
        <v>2025</v>
      </c>
      <c r="D501" s="436">
        <v>2026</v>
      </c>
      <c r="E501" s="350" t="s">
        <v>251</v>
      </c>
      <c r="F501" s="376">
        <f>W501+5200</f>
        <v>54200</v>
      </c>
      <c r="G501" s="346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54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65"/>
      <c r="B502" s="352"/>
      <c r="C502" s="443"/>
      <c r="D502" s="437"/>
      <c r="E502" s="350"/>
      <c r="F502" s="376"/>
      <c r="G502" s="346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54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65"/>
      <c r="B503" s="352"/>
      <c r="C503" s="443"/>
      <c r="D503" s="437"/>
      <c r="E503" s="350"/>
      <c r="F503" s="376"/>
      <c r="G503" s="346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54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65"/>
      <c r="B504" s="352"/>
      <c r="C504" s="443"/>
      <c r="D504" s="437"/>
      <c r="E504" s="350"/>
      <c r="F504" s="376"/>
      <c r="G504" s="346"/>
      <c r="H504" s="199"/>
      <c r="I504" s="165" t="s">
        <v>119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54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66"/>
      <c r="B505" s="353"/>
      <c r="C505" s="444"/>
      <c r="D505" s="438"/>
      <c r="E505" s="350"/>
      <c r="F505" s="376"/>
      <c r="G505" s="346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54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64">
        <v>29</v>
      </c>
      <c r="B506" s="352"/>
      <c r="C506" s="442">
        <v>2021</v>
      </c>
      <c r="D506" s="436">
        <v>2023</v>
      </c>
      <c r="E506" s="350" t="s">
        <v>27</v>
      </c>
      <c r="F506" s="376">
        <v>0</v>
      </c>
      <c r="G506" s="346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54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65"/>
      <c r="B507" s="352"/>
      <c r="C507" s="443"/>
      <c r="D507" s="437"/>
      <c r="E507" s="350"/>
      <c r="F507" s="376"/>
      <c r="G507" s="346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54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65"/>
      <c r="B508" s="352"/>
      <c r="C508" s="443"/>
      <c r="D508" s="437"/>
      <c r="E508" s="350"/>
      <c r="F508" s="376"/>
      <c r="G508" s="346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54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65"/>
      <c r="B509" s="352"/>
      <c r="C509" s="443"/>
      <c r="D509" s="437"/>
      <c r="E509" s="350"/>
      <c r="F509" s="376"/>
      <c r="G509" s="346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54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66"/>
      <c r="B510" s="353"/>
      <c r="C510" s="444"/>
      <c r="D510" s="438"/>
      <c r="E510" s="350"/>
      <c r="F510" s="376"/>
      <c r="G510" s="346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54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347">
        <v>41</v>
      </c>
      <c r="B511" s="401" t="s">
        <v>185</v>
      </c>
      <c r="C511" s="345">
        <v>2024</v>
      </c>
      <c r="D511" s="345">
        <v>2032</v>
      </c>
      <c r="E511" s="350" t="s">
        <v>251</v>
      </c>
      <c r="F511" s="377">
        <f>W511+5000-5000</f>
        <v>0</v>
      </c>
      <c r="G511" s="344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67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348"/>
      <c r="B512" s="402"/>
      <c r="C512" s="345"/>
      <c r="D512" s="345"/>
      <c r="E512" s="350"/>
      <c r="F512" s="377"/>
      <c r="G512" s="344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67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348"/>
      <c r="B513" s="402"/>
      <c r="C513" s="345"/>
      <c r="D513" s="345"/>
      <c r="E513" s="350"/>
      <c r="F513" s="377"/>
      <c r="G513" s="344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67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348"/>
      <c r="B514" s="402"/>
      <c r="C514" s="345"/>
      <c r="D514" s="345"/>
      <c r="E514" s="350"/>
      <c r="F514" s="377"/>
      <c r="G514" s="344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67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349"/>
      <c r="B515" s="403"/>
      <c r="C515" s="345"/>
      <c r="D515" s="345"/>
      <c r="E515" s="350"/>
      <c r="F515" s="377"/>
      <c r="G515" s="344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67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347">
        <v>29</v>
      </c>
      <c r="B516" s="386" t="s">
        <v>261</v>
      </c>
      <c r="C516" s="345">
        <v>2021</v>
      </c>
      <c r="D516" s="345">
        <v>2032</v>
      </c>
      <c r="E516" s="350" t="s">
        <v>251</v>
      </c>
      <c r="F516" s="377">
        <f>71955+W516</f>
        <v>1421955</v>
      </c>
      <c r="G516" s="344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67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348"/>
      <c r="B517" s="387"/>
      <c r="C517" s="345"/>
      <c r="D517" s="345"/>
      <c r="E517" s="350"/>
      <c r="F517" s="377"/>
      <c r="G517" s="344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67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348"/>
      <c r="B518" s="387"/>
      <c r="C518" s="345"/>
      <c r="D518" s="345"/>
      <c r="E518" s="350"/>
      <c r="F518" s="377"/>
      <c r="G518" s="344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67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348"/>
      <c r="B519" s="387"/>
      <c r="C519" s="345"/>
      <c r="D519" s="345"/>
      <c r="E519" s="350"/>
      <c r="F519" s="377"/>
      <c r="G519" s="344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67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349"/>
      <c r="B520" s="388"/>
      <c r="C520" s="345"/>
      <c r="D520" s="345"/>
      <c r="E520" s="350"/>
      <c r="F520" s="377"/>
      <c r="G520" s="344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67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hidden="1" customHeight="1">
      <c r="A521" s="397">
        <v>31</v>
      </c>
      <c r="B521" s="355" t="s">
        <v>153</v>
      </c>
      <c r="C521" s="345">
        <v>2019</v>
      </c>
      <c r="D521" s="345">
        <v>2023</v>
      </c>
      <c r="E521" s="350" t="s">
        <v>251</v>
      </c>
      <c r="F521" s="377">
        <f>W521</f>
        <v>0</v>
      </c>
      <c r="G521" s="344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62"/>
      <c r="O521" s="62"/>
      <c r="P521" s="62"/>
      <c r="Q521" s="62"/>
      <c r="R521" s="62"/>
      <c r="S521" s="62"/>
      <c r="T521" s="62"/>
      <c r="U521" s="62"/>
      <c r="V521" s="62"/>
      <c r="W521" s="367">
        <f>SUM(L525:V525)</f>
        <v>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hidden="1" customHeight="1">
      <c r="A522" s="398"/>
      <c r="B522" s="355"/>
      <c r="C522" s="345"/>
      <c r="D522" s="345"/>
      <c r="E522" s="350"/>
      <c r="F522" s="377"/>
      <c r="G522" s="344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67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hidden="1" customHeight="1">
      <c r="A523" s="398"/>
      <c r="B523" s="355"/>
      <c r="C523" s="345"/>
      <c r="D523" s="345"/>
      <c r="E523" s="350"/>
      <c r="F523" s="377"/>
      <c r="G523" s="344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67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hidden="1" customHeight="1">
      <c r="A524" s="398"/>
      <c r="B524" s="355"/>
      <c r="C524" s="345"/>
      <c r="D524" s="345"/>
      <c r="E524" s="350"/>
      <c r="F524" s="377"/>
      <c r="G524" s="344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67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hidden="1" customHeight="1">
      <c r="A525" s="399"/>
      <c r="B525" s="355"/>
      <c r="C525" s="345"/>
      <c r="D525" s="345"/>
      <c r="E525" s="350"/>
      <c r="F525" s="377"/>
      <c r="G525" s="344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67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43">
        <v>52</v>
      </c>
      <c r="B526" s="361" t="s">
        <v>147</v>
      </c>
      <c r="C526" s="345">
        <v>2020</v>
      </c>
      <c r="D526" s="345">
        <v>2023</v>
      </c>
      <c r="E526" s="350" t="s">
        <v>251</v>
      </c>
      <c r="F526" s="377">
        <f>W526</f>
        <v>0</v>
      </c>
      <c r="G526" s="344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67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43"/>
      <c r="B527" s="362"/>
      <c r="C527" s="345"/>
      <c r="D527" s="345"/>
      <c r="E527" s="350"/>
      <c r="F527" s="377"/>
      <c r="G527" s="344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67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43"/>
      <c r="B528" s="362"/>
      <c r="C528" s="345"/>
      <c r="D528" s="345"/>
      <c r="E528" s="350"/>
      <c r="F528" s="377"/>
      <c r="G528" s="344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67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43"/>
      <c r="B529" s="362"/>
      <c r="C529" s="345"/>
      <c r="D529" s="345"/>
      <c r="E529" s="350"/>
      <c r="F529" s="377"/>
      <c r="G529" s="344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67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43"/>
      <c r="B530" s="362"/>
      <c r="C530" s="345"/>
      <c r="D530" s="345"/>
      <c r="E530" s="350"/>
      <c r="F530" s="377"/>
      <c r="G530" s="344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67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43">
        <v>53</v>
      </c>
      <c r="B531" s="361" t="s">
        <v>134</v>
      </c>
      <c r="C531" s="363">
        <v>2020</v>
      </c>
      <c r="D531" s="363">
        <v>2022</v>
      </c>
      <c r="E531" s="350" t="s">
        <v>251</v>
      </c>
      <c r="F531" s="376">
        <f>W531</f>
        <v>0</v>
      </c>
      <c r="G531" s="346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54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43"/>
      <c r="B532" s="362"/>
      <c r="C532" s="363"/>
      <c r="D532" s="363"/>
      <c r="E532" s="350"/>
      <c r="F532" s="376"/>
      <c r="G532" s="346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54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43"/>
      <c r="B533" s="362"/>
      <c r="C533" s="363"/>
      <c r="D533" s="363"/>
      <c r="E533" s="350"/>
      <c r="F533" s="376"/>
      <c r="G533" s="346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54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43"/>
      <c r="B534" s="362"/>
      <c r="C534" s="363"/>
      <c r="D534" s="363"/>
      <c r="E534" s="350"/>
      <c r="F534" s="376"/>
      <c r="G534" s="346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54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43"/>
      <c r="B535" s="362"/>
      <c r="C535" s="363"/>
      <c r="D535" s="363"/>
      <c r="E535" s="350"/>
      <c r="F535" s="376"/>
      <c r="G535" s="346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54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43">
        <v>54</v>
      </c>
      <c r="B536" s="542" t="s">
        <v>155</v>
      </c>
      <c r="C536" s="363">
        <v>2021</v>
      </c>
      <c r="D536" s="363">
        <v>2022</v>
      </c>
      <c r="E536" s="350" t="s">
        <v>251</v>
      </c>
      <c r="F536" s="376">
        <v>0</v>
      </c>
      <c r="G536" s="346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54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43"/>
      <c r="B537" s="543"/>
      <c r="C537" s="363"/>
      <c r="D537" s="363"/>
      <c r="E537" s="350"/>
      <c r="F537" s="376"/>
      <c r="G537" s="346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54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43"/>
      <c r="B538" s="543"/>
      <c r="C538" s="363"/>
      <c r="D538" s="363"/>
      <c r="E538" s="350"/>
      <c r="F538" s="376"/>
      <c r="G538" s="346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54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43"/>
      <c r="B539" s="543"/>
      <c r="C539" s="363"/>
      <c r="D539" s="363"/>
      <c r="E539" s="350"/>
      <c r="F539" s="376"/>
      <c r="G539" s="346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54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43"/>
      <c r="B540" s="543"/>
      <c r="C540" s="363"/>
      <c r="D540" s="363"/>
      <c r="E540" s="350"/>
      <c r="F540" s="376"/>
      <c r="G540" s="346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54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43">
        <v>55</v>
      </c>
      <c r="B541" s="361" t="s">
        <v>154</v>
      </c>
      <c r="C541" s="363">
        <v>2021</v>
      </c>
      <c r="D541" s="363">
        <v>2022</v>
      </c>
      <c r="E541" s="350" t="s">
        <v>251</v>
      </c>
      <c r="F541" s="376">
        <v>0</v>
      </c>
      <c r="G541" s="346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54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43"/>
      <c r="B542" s="362"/>
      <c r="C542" s="363"/>
      <c r="D542" s="363"/>
      <c r="E542" s="350"/>
      <c r="F542" s="376"/>
      <c r="G542" s="346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54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43"/>
      <c r="B543" s="362"/>
      <c r="C543" s="363"/>
      <c r="D543" s="363"/>
      <c r="E543" s="350"/>
      <c r="F543" s="376"/>
      <c r="G543" s="346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54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43"/>
      <c r="B544" s="362"/>
      <c r="C544" s="363"/>
      <c r="D544" s="363"/>
      <c r="E544" s="350"/>
      <c r="F544" s="376"/>
      <c r="G544" s="346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54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43"/>
      <c r="B545" s="362"/>
      <c r="C545" s="363"/>
      <c r="D545" s="363"/>
      <c r="E545" s="350"/>
      <c r="F545" s="376"/>
      <c r="G545" s="346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54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43">
        <v>56</v>
      </c>
      <c r="B546" s="361" t="s">
        <v>156</v>
      </c>
      <c r="C546" s="363">
        <v>2021</v>
      </c>
      <c r="D546" s="363">
        <v>2022</v>
      </c>
      <c r="E546" s="350" t="s">
        <v>251</v>
      </c>
      <c r="F546" s="376">
        <v>0</v>
      </c>
      <c r="G546" s="346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54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43"/>
      <c r="B547" s="362"/>
      <c r="C547" s="363"/>
      <c r="D547" s="363"/>
      <c r="E547" s="350"/>
      <c r="F547" s="376"/>
      <c r="G547" s="346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54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43"/>
      <c r="B548" s="362"/>
      <c r="C548" s="363"/>
      <c r="D548" s="363"/>
      <c r="E548" s="350"/>
      <c r="F548" s="376"/>
      <c r="G548" s="346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54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43"/>
      <c r="B549" s="362"/>
      <c r="C549" s="363"/>
      <c r="D549" s="363"/>
      <c r="E549" s="350"/>
      <c r="F549" s="376"/>
      <c r="G549" s="346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54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43"/>
      <c r="B550" s="362"/>
      <c r="C550" s="363"/>
      <c r="D550" s="363"/>
      <c r="E550" s="350"/>
      <c r="F550" s="376"/>
      <c r="G550" s="346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54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43">
        <v>57</v>
      </c>
      <c r="B551" s="361" t="s">
        <v>157</v>
      </c>
      <c r="C551" s="363">
        <v>2021</v>
      </c>
      <c r="D551" s="363">
        <v>2022</v>
      </c>
      <c r="E551" s="350" t="s">
        <v>251</v>
      </c>
      <c r="F551" s="376">
        <v>0</v>
      </c>
      <c r="G551" s="346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54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43"/>
      <c r="B552" s="362"/>
      <c r="C552" s="363"/>
      <c r="D552" s="363"/>
      <c r="E552" s="350"/>
      <c r="F552" s="376"/>
      <c r="G552" s="346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54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43"/>
      <c r="B553" s="362"/>
      <c r="C553" s="363"/>
      <c r="D553" s="363"/>
      <c r="E553" s="350"/>
      <c r="F553" s="376"/>
      <c r="G553" s="346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54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43"/>
      <c r="B554" s="362"/>
      <c r="C554" s="363"/>
      <c r="D554" s="363"/>
      <c r="E554" s="350"/>
      <c r="F554" s="376"/>
      <c r="G554" s="346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54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43"/>
      <c r="B555" s="362"/>
      <c r="C555" s="363"/>
      <c r="D555" s="363"/>
      <c r="E555" s="350"/>
      <c r="F555" s="376"/>
      <c r="G555" s="346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54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43">
        <v>41</v>
      </c>
      <c r="B556" s="369" t="s">
        <v>186</v>
      </c>
      <c r="C556" s="461">
        <v>2022</v>
      </c>
      <c r="D556" s="461">
        <v>2024</v>
      </c>
      <c r="E556" s="350" t="s">
        <v>251</v>
      </c>
      <c r="F556" s="382">
        <f>W556</f>
        <v>0</v>
      </c>
      <c r="G556" s="507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67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43"/>
      <c r="B557" s="369"/>
      <c r="C557" s="461"/>
      <c r="D557" s="461"/>
      <c r="E557" s="350"/>
      <c r="F557" s="383"/>
      <c r="G557" s="508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67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43"/>
      <c r="B558" s="369"/>
      <c r="C558" s="461"/>
      <c r="D558" s="461"/>
      <c r="E558" s="350"/>
      <c r="F558" s="383"/>
      <c r="G558" s="508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67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43"/>
      <c r="B559" s="369"/>
      <c r="C559" s="461"/>
      <c r="D559" s="461"/>
      <c r="E559" s="350"/>
      <c r="F559" s="383"/>
      <c r="G559" s="508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67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43"/>
      <c r="B560" s="369"/>
      <c r="C560" s="461"/>
      <c r="D560" s="461"/>
      <c r="E560" s="350"/>
      <c r="F560" s="384"/>
      <c r="G560" s="509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67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397">
        <v>42</v>
      </c>
      <c r="B561" s="369" t="s">
        <v>190</v>
      </c>
      <c r="C561" s="345">
        <v>2023</v>
      </c>
      <c r="D561" s="345">
        <v>2024</v>
      </c>
      <c r="E561" s="350" t="s">
        <v>251</v>
      </c>
      <c r="F561" s="377"/>
      <c r="G561" s="344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21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398"/>
      <c r="B562" s="369"/>
      <c r="C562" s="345"/>
      <c r="D562" s="345"/>
      <c r="E562" s="350"/>
      <c r="F562" s="377"/>
      <c r="G562" s="344"/>
      <c r="H562" s="90"/>
      <c r="I562" s="61" t="s">
        <v>191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21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398"/>
      <c r="B563" s="369"/>
      <c r="C563" s="345"/>
      <c r="D563" s="345"/>
      <c r="E563" s="350"/>
      <c r="F563" s="377"/>
      <c r="G563" s="344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21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398"/>
      <c r="B564" s="369"/>
      <c r="C564" s="345"/>
      <c r="D564" s="345"/>
      <c r="E564" s="350"/>
      <c r="F564" s="377"/>
      <c r="G564" s="344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21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399"/>
      <c r="B565" s="369"/>
      <c r="C565" s="345"/>
      <c r="D565" s="345"/>
      <c r="E565" s="350"/>
      <c r="F565" s="377"/>
      <c r="G565" s="344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21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397">
        <v>43</v>
      </c>
      <c r="B566" s="369" t="s">
        <v>193</v>
      </c>
      <c r="C566" s="345">
        <v>2023</v>
      </c>
      <c r="D566" s="345">
        <v>2024</v>
      </c>
      <c r="E566" s="350" t="s">
        <v>251</v>
      </c>
      <c r="F566" s="377"/>
      <c r="G566" s="344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21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398"/>
      <c r="B567" s="369"/>
      <c r="C567" s="345"/>
      <c r="D567" s="345"/>
      <c r="E567" s="350"/>
      <c r="F567" s="377"/>
      <c r="G567" s="344"/>
      <c r="H567" s="90">
        <v>6050</v>
      </c>
      <c r="I567" s="61" t="s">
        <v>194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21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398"/>
      <c r="B568" s="369"/>
      <c r="C568" s="345"/>
      <c r="D568" s="345"/>
      <c r="E568" s="350"/>
      <c r="F568" s="377"/>
      <c r="G568" s="344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21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398"/>
      <c r="B569" s="369"/>
      <c r="C569" s="345"/>
      <c r="D569" s="345"/>
      <c r="E569" s="350"/>
      <c r="F569" s="377"/>
      <c r="G569" s="344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21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399"/>
      <c r="B570" s="369"/>
      <c r="C570" s="345"/>
      <c r="D570" s="345"/>
      <c r="E570" s="350"/>
      <c r="F570" s="377"/>
      <c r="G570" s="344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21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397">
        <v>44</v>
      </c>
      <c r="B571" s="369" t="s">
        <v>233</v>
      </c>
      <c r="C571" s="345">
        <v>2023</v>
      </c>
      <c r="D571" s="345">
        <v>2024</v>
      </c>
      <c r="E571" s="350" t="s">
        <v>251</v>
      </c>
      <c r="F571" s="377"/>
      <c r="G571" s="344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67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398"/>
      <c r="B572" s="369"/>
      <c r="C572" s="345"/>
      <c r="D572" s="345"/>
      <c r="E572" s="350"/>
      <c r="F572" s="377"/>
      <c r="G572" s="344"/>
      <c r="H572" s="90"/>
      <c r="I572" s="61" t="s">
        <v>219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67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398"/>
      <c r="B573" s="369"/>
      <c r="C573" s="345"/>
      <c r="D573" s="345"/>
      <c r="E573" s="350"/>
      <c r="F573" s="377"/>
      <c r="G573" s="344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67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398"/>
      <c r="B574" s="369"/>
      <c r="C574" s="345"/>
      <c r="D574" s="345"/>
      <c r="E574" s="350"/>
      <c r="F574" s="377"/>
      <c r="G574" s="344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67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399"/>
      <c r="B575" s="369"/>
      <c r="C575" s="345"/>
      <c r="D575" s="345"/>
      <c r="E575" s="350"/>
      <c r="F575" s="377"/>
      <c r="G575" s="344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67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43">
        <v>41</v>
      </c>
      <c r="B576" s="356" t="s">
        <v>96</v>
      </c>
      <c r="C576" s="345">
        <v>2018</v>
      </c>
      <c r="D576" s="400">
        <v>2026</v>
      </c>
      <c r="E576" s="350" t="s">
        <v>251</v>
      </c>
      <c r="F576" s="377"/>
      <c r="G576" s="344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67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43"/>
      <c r="B577" s="356"/>
      <c r="C577" s="345"/>
      <c r="D577" s="400"/>
      <c r="E577" s="350"/>
      <c r="F577" s="377"/>
      <c r="G577" s="344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67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43"/>
      <c r="B578" s="356"/>
      <c r="C578" s="345"/>
      <c r="D578" s="400"/>
      <c r="E578" s="350"/>
      <c r="F578" s="377"/>
      <c r="G578" s="344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67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43"/>
      <c r="B579" s="356"/>
      <c r="C579" s="345"/>
      <c r="D579" s="400"/>
      <c r="E579" s="350"/>
      <c r="F579" s="377"/>
      <c r="G579" s="344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67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43"/>
      <c r="B580" s="356"/>
      <c r="C580" s="345"/>
      <c r="D580" s="400"/>
      <c r="E580" s="350"/>
      <c r="F580" s="377"/>
      <c r="G580" s="344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67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43">
        <v>30</v>
      </c>
      <c r="B581" s="356" t="s">
        <v>94</v>
      </c>
      <c r="C581" s="385">
        <v>2017</v>
      </c>
      <c r="D581" s="385">
        <v>2031</v>
      </c>
      <c r="E581" s="350" t="s">
        <v>251</v>
      </c>
      <c r="F581" s="540">
        <f>9237968+W581+2063150.72+853510</f>
        <v>16285309.720000001</v>
      </c>
      <c r="G581" s="429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235">
        <v>2357671</v>
      </c>
      <c r="O581" s="330">
        <v>1370732</v>
      </c>
      <c r="P581" s="84">
        <v>102278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540">
        <f>SUM(L585:V585)</f>
        <v>4130681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43"/>
      <c r="B582" s="356"/>
      <c r="C582" s="385"/>
      <c r="D582" s="385"/>
      <c r="E582" s="350"/>
      <c r="F582" s="540"/>
      <c r="G582" s="429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540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43"/>
      <c r="B583" s="356"/>
      <c r="C583" s="385"/>
      <c r="D583" s="385"/>
      <c r="E583" s="350"/>
      <c r="F583" s="540"/>
      <c r="G583" s="429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540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43"/>
      <c r="B584" s="356"/>
      <c r="C584" s="385"/>
      <c r="D584" s="385"/>
      <c r="E584" s="350"/>
      <c r="F584" s="540"/>
      <c r="G584" s="429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540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43"/>
      <c r="B585" s="356"/>
      <c r="C585" s="385"/>
      <c r="D585" s="385"/>
      <c r="E585" s="350"/>
      <c r="F585" s="540"/>
      <c r="G585" s="429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2357671</v>
      </c>
      <c r="O585" s="314">
        <f t="shared" si="159"/>
        <v>1370732</v>
      </c>
      <c r="P585" s="211">
        <f t="shared" si="159"/>
        <v>102278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540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43">
        <v>43</v>
      </c>
      <c r="B586" s="356" t="s">
        <v>138</v>
      </c>
      <c r="C586" s="389">
        <v>2021</v>
      </c>
      <c r="D586" s="389">
        <v>2028</v>
      </c>
      <c r="E586" s="350" t="s">
        <v>251</v>
      </c>
      <c r="F586" s="360"/>
      <c r="G586" s="344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67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43"/>
      <c r="B587" s="356"/>
      <c r="C587" s="389"/>
      <c r="D587" s="389"/>
      <c r="E587" s="350"/>
      <c r="F587" s="360"/>
      <c r="G587" s="344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67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43"/>
      <c r="B588" s="356"/>
      <c r="C588" s="389"/>
      <c r="D588" s="389"/>
      <c r="E588" s="350"/>
      <c r="F588" s="360"/>
      <c r="G588" s="344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67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43"/>
      <c r="B589" s="356"/>
      <c r="C589" s="389"/>
      <c r="D589" s="389"/>
      <c r="E589" s="350"/>
      <c r="F589" s="360"/>
      <c r="G589" s="344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67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43"/>
      <c r="B590" s="356"/>
      <c r="C590" s="389"/>
      <c r="D590" s="389"/>
      <c r="E590" s="350"/>
      <c r="F590" s="360"/>
      <c r="G590" s="344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67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43">
        <v>31</v>
      </c>
      <c r="B591" s="356" t="s">
        <v>102</v>
      </c>
      <c r="C591" s="389">
        <v>2019</v>
      </c>
      <c r="D591" s="389">
        <v>2030</v>
      </c>
      <c r="E591" s="350" t="s">
        <v>251</v>
      </c>
      <c r="F591" s="360"/>
      <c r="G591" s="344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67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43"/>
      <c r="B592" s="356"/>
      <c r="C592" s="389"/>
      <c r="D592" s="389"/>
      <c r="E592" s="350"/>
      <c r="F592" s="360"/>
      <c r="G592" s="344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67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43"/>
      <c r="B593" s="356"/>
      <c r="C593" s="389"/>
      <c r="D593" s="389"/>
      <c r="E593" s="350"/>
      <c r="F593" s="360"/>
      <c r="G593" s="344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67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43"/>
      <c r="B594" s="356"/>
      <c r="C594" s="389"/>
      <c r="D594" s="389"/>
      <c r="E594" s="350"/>
      <c r="F594" s="360"/>
      <c r="G594" s="344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67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43"/>
      <c r="B595" s="356"/>
      <c r="C595" s="389"/>
      <c r="D595" s="389"/>
      <c r="E595" s="350"/>
      <c r="F595" s="360"/>
      <c r="G595" s="344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67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43"/>
      <c r="B596" s="356" t="s">
        <v>216</v>
      </c>
      <c r="C596" s="363">
        <v>2024</v>
      </c>
      <c r="D596" s="363">
        <v>2025</v>
      </c>
      <c r="E596" s="350" t="s">
        <v>251</v>
      </c>
      <c r="F596" s="554">
        <f>W596</f>
        <v>0</v>
      </c>
      <c r="G596" s="346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67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43"/>
      <c r="B597" s="356"/>
      <c r="C597" s="363"/>
      <c r="D597" s="363"/>
      <c r="E597" s="350"/>
      <c r="F597" s="554"/>
      <c r="G597" s="346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67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43"/>
      <c r="B598" s="356"/>
      <c r="C598" s="363"/>
      <c r="D598" s="363"/>
      <c r="E598" s="350"/>
      <c r="F598" s="554"/>
      <c r="G598" s="346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67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43"/>
      <c r="B599" s="356"/>
      <c r="C599" s="363"/>
      <c r="D599" s="363"/>
      <c r="E599" s="350"/>
      <c r="F599" s="554"/>
      <c r="G599" s="346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67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43"/>
      <c r="B600" s="356"/>
      <c r="C600" s="363"/>
      <c r="D600" s="363"/>
      <c r="E600" s="350"/>
      <c r="F600" s="554"/>
      <c r="G600" s="346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67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43">
        <v>51</v>
      </c>
      <c r="B601" s="355" t="s">
        <v>76</v>
      </c>
      <c r="C601" s="419">
        <v>2018</v>
      </c>
      <c r="D601" s="419">
        <v>2024</v>
      </c>
      <c r="E601" s="350" t="s">
        <v>251</v>
      </c>
      <c r="F601" s="405">
        <v>0</v>
      </c>
      <c r="G601" s="409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68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43"/>
      <c r="B602" s="355"/>
      <c r="C602" s="419"/>
      <c r="D602" s="419"/>
      <c r="E602" s="350"/>
      <c r="F602" s="405"/>
      <c r="G602" s="409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68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43"/>
      <c r="B603" s="355"/>
      <c r="C603" s="419"/>
      <c r="D603" s="419"/>
      <c r="E603" s="350"/>
      <c r="F603" s="405"/>
      <c r="G603" s="409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68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43"/>
      <c r="B604" s="355"/>
      <c r="C604" s="419"/>
      <c r="D604" s="419"/>
      <c r="E604" s="350"/>
      <c r="F604" s="405"/>
      <c r="G604" s="409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68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43"/>
      <c r="B605" s="355"/>
      <c r="C605" s="419"/>
      <c r="D605" s="419"/>
      <c r="E605" s="350"/>
      <c r="F605" s="405"/>
      <c r="G605" s="409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68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43">
        <v>39</v>
      </c>
      <c r="B606" s="356" t="s">
        <v>192</v>
      </c>
      <c r="C606" s="345">
        <v>2024</v>
      </c>
      <c r="D606" s="345">
        <v>2024</v>
      </c>
      <c r="E606" s="350" t="s">
        <v>251</v>
      </c>
      <c r="F606" s="360">
        <f>W606</f>
        <v>0</v>
      </c>
      <c r="G606" s="344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67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43"/>
      <c r="B607" s="356"/>
      <c r="C607" s="345"/>
      <c r="D607" s="345"/>
      <c r="E607" s="350"/>
      <c r="F607" s="360"/>
      <c r="G607" s="344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67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43"/>
      <c r="B608" s="356"/>
      <c r="C608" s="345"/>
      <c r="D608" s="345"/>
      <c r="E608" s="350"/>
      <c r="F608" s="360"/>
      <c r="G608" s="344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67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43"/>
      <c r="B609" s="356"/>
      <c r="C609" s="345"/>
      <c r="D609" s="345"/>
      <c r="E609" s="350"/>
      <c r="F609" s="360"/>
      <c r="G609" s="344"/>
      <c r="H609" s="90"/>
      <c r="I609" s="61" t="s">
        <v>170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67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43"/>
      <c r="B610" s="356"/>
      <c r="C610" s="345"/>
      <c r="D610" s="345"/>
      <c r="E610" s="350"/>
      <c r="F610" s="360"/>
      <c r="G610" s="344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67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43">
        <v>40</v>
      </c>
      <c r="B611" s="355" t="s">
        <v>171</v>
      </c>
      <c r="C611" s="389">
        <v>2020</v>
      </c>
      <c r="D611" s="345">
        <v>2023</v>
      </c>
      <c r="E611" s="350" t="s">
        <v>251</v>
      </c>
      <c r="F611" s="360"/>
      <c r="G611" s="344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67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43"/>
      <c r="B612" s="355"/>
      <c r="C612" s="389"/>
      <c r="D612" s="345"/>
      <c r="E612" s="350"/>
      <c r="F612" s="360"/>
      <c r="G612" s="344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67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43"/>
      <c r="B613" s="355"/>
      <c r="C613" s="389"/>
      <c r="D613" s="345"/>
      <c r="E613" s="350"/>
      <c r="F613" s="360"/>
      <c r="G613" s="344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67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43"/>
      <c r="B614" s="355"/>
      <c r="C614" s="389"/>
      <c r="D614" s="345"/>
      <c r="E614" s="350"/>
      <c r="F614" s="360"/>
      <c r="G614" s="344"/>
      <c r="H614" s="89"/>
      <c r="I614" s="61" t="s">
        <v>170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67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43"/>
      <c r="B615" s="355"/>
      <c r="C615" s="389"/>
      <c r="D615" s="345"/>
      <c r="E615" s="350"/>
      <c r="F615" s="360"/>
      <c r="G615" s="344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67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43">
        <v>45</v>
      </c>
      <c r="B616" s="356" t="s">
        <v>183</v>
      </c>
      <c r="C616" s="345">
        <v>2023</v>
      </c>
      <c r="D616" s="345">
        <v>2025</v>
      </c>
      <c r="E616" s="350" t="s">
        <v>251</v>
      </c>
      <c r="F616" s="360"/>
      <c r="G616" s="344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67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43"/>
      <c r="B617" s="356"/>
      <c r="C617" s="345"/>
      <c r="D617" s="345"/>
      <c r="E617" s="350"/>
      <c r="F617" s="360"/>
      <c r="G617" s="344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67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43"/>
      <c r="B618" s="356"/>
      <c r="C618" s="345"/>
      <c r="D618" s="345"/>
      <c r="E618" s="350"/>
      <c r="F618" s="360"/>
      <c r="G618" s="344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67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43"/>
      <c r="B619" s="356"/>
      <c r="C619" s="345"/>
      <c r="D619" s="345"/>
      <c r="E619" s="350"/>
      <c r="F619" s="360"/>
      <c r="G619" s="344"/>
      <c r="H619" s="90">
        <v>6370</v>
      </c>
      <c r="I619" s="61" t="s">
        <v>184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67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43"/>
      <c r="B620" s="356"/>
      <c r="C620" s="345"/>
      <c r="D620" s="345"/>
      <c r="E620" s="350"/>
      <c r="F620" s="360"/>
      <c r="G620" s="344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67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43">
        <v>46</v>
      </c>
      <c r="B621" s="378" t="s">
        <v>231</v>
      </c>
      <c r="C621" s="345">
        <v>2020</v>
      </c>
      <c r="D621" s="345">
        <v>2030</v>
      </c>
      <c r="E621" s="350" t="s">
        <v>251</v>
      </c>
      <c r="F621" s="360"/>
      <c r="G621" s="344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67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43"/>
      <c r="B622" s="378"/>
      <c r="C622" s="345"/>
      <c r="D622" s="345"/>
      <c r="E622" s="350"/>
      <c r="F622" s="360"/>
      <c r="G622" s="344"/>
      <c r="H622" s="90"/>
      <c r="I622" s="60" t="s">
        <v>168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67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43"/>
      <c r="B623" s="378"/>
      <c r="C623" s="345"/>
      <c r="D623" s="345"/>
      <c r="E623" s="350"/>
      <c r="F623" s="360"/>
      <c r="G623" s="344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67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43"/>
      <c r="B624" s="378"/>
      <c r="C624" s="345"/>
      <c r="D624" s="345"/>
      <c r="E624" s="350"/>
      <c r="F624" s="360"/>
      <c r="G624" s="344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67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43"/>
      <c r="B625" s="378"/>
      <c r="C625" s="345"/>
      <c r="D625" s="345"/>
      <c r="E625" s="350"/>
      <c r="F625" s="360"/>
      <c r="G625" s="344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67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43">
        <v>47</v>
      </c>
      <c r="B626" s="356" t="s">
        <v>245</v>
      </c>
      <c r="C626" s="345">
        <v>2024</v>
      </c>
      <c r="D626" s="345">
        <v>2026</v>
      </c>
      <c r="E626" s="350" t="s">
        <v>251</v>
      </c>
      <c r="F626" s="360">
        <f>W626</f>
        <v>0</v>
      </c>
      <c r="G626" s="344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21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43"/>
      <c r="B627" s="356"/>
      <c r="C627" s="345"/>
      <c r="D627" s="345"/>
      <c r="E627" s="350"/>
      <c r="F627" s="360"/>
      <c r="G627" s="344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21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43"/>
      <c r="B628" s="356"/>
      <c r="C628" s="345"/>
      <c r="D628" s="345"/>
      <c r="E628" s="350"/>
      <c r="F628" s="360"/>
      <c r="G628" s="344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21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43"/>
      <c r="B629" s="356"/>
      <c r="C629" s="345"/>
      <c r="D629" s="345"/>
      <c r="E629" s="350"/>
      <c r="F629" s="360"/>
      <c r="G629" s="344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21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43"/>
      <c r="B630" s="356"/>
      <c r="C630" s="345"/>
      <c r="D630" s="345"/>
      <c r="E630" s="350"/>
      <c r="F630" s="360"/>
      <c r="G630" s="344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21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43">
        <v>47</v>
      </c>
      <c r="B631" s="356" t="s">
        <v>217</v>
      </c>
      <c r="C631" s="389">
        <v>2025</v>
      </c>
      <c r="D631" s="345">
        <v>2026</v>
      </c>
      <c r="E631" s="350" t="s">
        <v>251</v>
      </c>
      <c r="F631" s="360">
        <f>44273+W631+2200-46473</f>
        <v>0</v>
      </c>
      <c r="G631" s="344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67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43"/>
      <c r="B632" s="356"/>
      <c r="C632" s="389"/>
      <c r="D632" s="345"/>
      <c r="E632" s="350"/>
      <c r="F632" s="360"/>
      <c r="G632" s="344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67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43"/>
      <c r="B633" s="356"/>
      <c r="C633" s="389"/>
      <c r="D633" s="345"/>
      <c r="E633" s="350"/>
      <c r="F633" s="360"/>
      <c r="G633" s="344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67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43"/>
      <c r="B634" s="356"/>
      <c r="C634" s="389"/>
      <c r="D634" s="345"/>
      <c r="E634" s="350"/>
      <c r="F634" s="360"/>
      <c r="G634" s="344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67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43"/>
      <c r="B635" s="356"/>
      <c r="C635" s="389"/>
      <c r="D635" s="345"/>
      <c r="E635" s="350"/>
      <c r="F635" s="360"/>
      <c r="G635" s="344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67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57">
        <v>48</v>
      </c>
      <c r="B636" s="393" t="s">
        <v>253</v>
      </c>
      <c r="C636" s="416">
        <v>2025</v>
      </c>
      <c r="D636" s="345">
        <v>2026</v>
      </c>
      <c r="E636" s="350" t="s">
        <v>251</v>
      </c>
      <c r="F636" s="360">
        <f>W636</f>
        <v>0</v>
      </c>
      <c r="G636" s="413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67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58"/>
      <c r="B637" s="394"/>
      <c r="C637" s="417"/>
      <c r="D637" s="345"/>
      <c r="E637" s="350"/>
      <c r="F637" s="360"/>
      <c r="G637" s="414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67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58"/>
      <c r="B638" s="394"/>
      <c r="C638" s="417"/>
      <c r="D638" s="345"/>
      <c r="E638" s="350"/>
      <c r="F638" s="360"/>
      <c r="G638" s="414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67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58"/>
      <c r="B639" s="394"/>
      <c r="C639" s="417"/>
      <c r="D639" s="345"/>
      <c r="E639" s="350"/>
      <c r="F639" s="360"/>
      <c r="G639" s="414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67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59"/>
      <c r="B640" s="395"/>
      <c r="C640" s="418"/>
      <c r="D640" s="345"/>
      <c r="E640" s="350"/>
      <c r="F640" s="360"/>
      <c r="G640" s="415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67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57">
        <v>53</v>
      </c>
      <c r="B641" s="393" t="s">
        <v>172</v>
      </c>
      <c r="C641" s="416">
        <v>2020</v>
      </c>
      <c r="D641" s="345">
        <v>2024</v>
      </c>
      <c r="E641" s="350" t="s">
        <v>251</v>
      </c>
      <c r="F641" s="360">
        <f>W641</f>
        <v>0</v>
      </c>
      <c r="G641" s="413">
        <v>80101</v>
      </c>
      <c r="H641" s="90">
        <v>6050</v>
      </c>
      <c r="I641" s="61" t="s">
        <v>129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67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58"/>
      <c r="B642" s="394"/>
      <c r="C642" s="417"/>
      <c r="D642" s="345"/>
      <c r="E642" s="350"/>
      <c r="F642" s="360"/>
      <c r="G642" s="414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67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58"/>
      <c r="B643" s="394"/>
      <c r="C643" s="417"/>
      <c r="D643" s="345"/>
      <c r="E643" s="350"/>
      <c r="F643" s="360"/>
      <c r="G643" s="414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67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58"/>
      <c r="B644" s="394"/>
      <c r="C644" s="417"/>
      <c r="D644" s="345"/>
      <c r="E644" s="350"/>
      <c r="F644" s="360"/>
      <c r="G644" s="414"/>
      <c r="H644" s="90"/>
      <c r="I644" s="61" t="s">
        <v>128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67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59"/>
      <c r="B645" s="395"/>
      <c r="C645" s="418"/>
      <c r="D645" s="345"/>
      <c r="E645" s="350"/>
      <c r="F645" s="360"/>
      <c r="G645" s="415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67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57">
        <v>49</v>
      </c>
      <c r="B646" s="393" t="s">
        <v>222</v>
      </c>
      <c r="C646" s="416">
        <v>2023</v>
      </c>
      <c r="D646" s="345">
        <v>2025</v>
      </c>
      <c r="E646" s="350" t="s">
        <v>251</v>
      </c>
      <c r="F646" s="377"/>
      <c r="G646" s="413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11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58"/>
      <c r="B647" s="394"/>
      <c r="C647" s="417"/>
      <c r="D647" s="345"/>
      <c r="E647" s="350"/>
      <c r="F647" s="377"/>
      <c r="G647" s="414"/>
      <c r="H647" s="298">
        <v>6370</v>
      </c>
      <c r="I647" s="61" t="s">
        <v>228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11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58"/>
      <c r="B648" s="394"/>
      <c r="C648" s="417"/>
      <c r="D648" s="345"/>
      <c r="E648" s="350"/>
      <c r="F648" s="377"/>
      <c r="G648" s="414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11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58"/>
      <c r="B649" s="394"/>
      <c r="C649" s="417"/>
      <c r="D649" s="345"/>
      <c r="E649" s="350"/>
      <c r="F649" s="377"/>
      <c r="G649" s="414"/>
      <c r="H649" s="298"/>
      <c r="I649" s="61" t="s">
        <v>130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11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59"/>
      <c r="B650" s="395"/>
      <c r="C650" s="418"/>
      <c r="D650" s="345"/>
      <c r="E650" s="350"/>
      <c r="F650" s="377"/>
      <c r="G650" s="415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11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57">
        <v>46</v>
      </c>
      <c r="B651" s="518" t="s">
        <v>115</v>
      </c>
      <c r="C651" s="416">
        <v>2021</v>
      </c>
      <c r="D651" s="345">
        <v>2023</v>
      </c>
      <c r="E651" s="350" t="s">
        <v>251</v>
      </c>
      <c r="F651" s="377">
        <f>W651</f>
        <v>0</v>
      </c>
      <c r="G651" s="413">
        <v>80195</v>
      </c>
      <c r="H651" s="413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11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58"/>
      <c r="B652" s="519"/>
      <c r="C652" s="417"/>
      <c r="D652" s="345"/>
      <c r="E652" s="350"/>
      <c r="F652" s="377"/>
      <c r="G652" s="414"/>
      <c r="H652" s="414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11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58"/>
      <c r="B653" s="519"/>
      <c r="C653" s="417"/>
      <c r="D653" s="345"/>
      <c r="E653" s="350"/>
      <c r="F653" s="377"/>
      <c r="G653" s="414"/>
      <c r="H653" s="414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11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58"/>
      <c r="B654" s="519"/>
      <c r="C654" s="417"/>
      <c r="D654" s="345"/>
      <c r="E654" s="350"/>
      <c r="F654" s="377"/>
      <c r="G654" s="414"/>
      <c r="H654" s="414"/>
      <c r="I654" s="61" t="s">
        <v>130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11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59"/>
      <c r="B655" s="520"/>
      <c r="C655" s="418"/>
      <c r="D655" s="345"/>
      <c r="E655" s="350"/>
      <c r="F655" s="377"/>
      <c r="G655" s="415"/>
      <c r="H655" s="415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11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43">
        <v>31</v>
      </c>
      <c r="B656" s="369" t="s">
        <v>63</v>
      </c>
      <c r="C656" s="425">
        <v>2017</v>
      </c>
      <c r="D656" s="370">
        <v>2030</v>
      </c>
      <c r="E656" s="350" t="s">
        <v>251</v>
      </c>
      <c r="F656" s="376">
        <f>W656+1243191+79574+200000</f>
        <v>2302765</v>
      </c>
      <c r="G656" s="371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163">
        <v>100000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423">
        <f>SUM(L660:V660)</f>
        <v>780000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43"/>
      <c r="B657" s="369"/>
      <c r="C657" s="425"/>
      <c r="D657" s="370"/>
      <c r="E657" s="350"/>
      <c r="F657" s="376"/>
      <c r="G657" s="371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423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43"/>
      <c r="B658" s="369"/>
      <c r="C658" s="425"/>
      <c r="D658" s="370"/>
      <c r="E658" s="350"/>
      <c r="F658" s="376"/>
      <c r="G658" s="371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423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43"/>
      <c r="B659" s="369"/>
      <c r="C659" s="425"/>
      <c r="D659" s="370"/>
      <c r="E659" s="350"/>
      <c r="F659" s="376"/>
      <c r="G659" s="371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423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43"/>
      <c r="B660" s="369"/>
      <c r="C660" s="425"/>
      <c r="D660" s="370"/>
      <c r="E660" s="350"/>
      <c r="F660" s="376"/>
      <c r="G660" s="371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100000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423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43">
        <v>32</v>
      </c>
      <c r="B661" s="369" t="s">
        <v>64</v>
      </c>
      <c r="C661" s="389">
        <v>2015</v>
      </c>
      <c r="D661" s="389">
        <v>2033</v>
      </c>
      <c r="E661" s="350" t="s">
        <v>251</v>
      </c>
      <c r="F661" s="377">
        <f>61259+34652+W661+37800+7185</f>
        <v>803896</v>
      </c>
      <c r="G661" s="344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330">
        <v>43000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11">
        <f>SUM(L665:V665)</f>
        <v>663000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43"/>
      <c r="B662" s="369"/>
      <c r="C662" s="389"/>
      <c r="D662" s="389"/>
      <c r="E662" s="350"/>
      <c r="F662" s="377"/>
      <c r="G662" s="344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11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43"/>
      <c r="B663" s="369"/>
      <c r="C663" s="389"/>
      <c r="D663" s="389"/>
      <c r="E663" s="350"/>
      <c r="F663" s="377"/>
      <c r="G663" s="344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11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43"/>
      <c r="B664" s="369"/>
      <c r="C664" s="389"/>
      <c r="D664" s="389"/>
      <c r="E664" s="350"/>
      <c r="F664" s="377"/>
      <c r="G664" s="344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11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43"/>
      <c r="B665" s="369"/>
      <c r="C665" s="389"/>
      <c r="D665" s="389"/>
      <c r="E665" s="350"/>
      <c r="F665" s="377"/>
      <c r="G665" s="344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43000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11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57">
        <v>57</v>
      </c>
      <c r="B666" s="393" t="s">
        <v>220</v>
      </c>
      <c r="C666" s="379">
        <v>2023</v>
      </c>
      <c r="D666" s="379">
        <v>2024</v>
      </c>
      <c r="E666" s="350" t="s">
        <v>251</v>
      </c>
      <c r="F666" s="382"/>
      <c r="G666" s="426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11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58"/>
      <c r="B667" s="394"/>
      <c r="C667" s="380"/>
      <c r="D667" s="380"/>
      <c r="E667" s="350"/>
      <c r="F667" s="383"/>
      <c r="G667" s="427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11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58"/>
      <c r="B668" s="394"/>
      <c r="C668" s="380"/>
      <c r="D668" s="380"/>
      <c r="E668" s="350"/>
      <c r="F668" s="383"/>
      <c r="G668" s="427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11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58"/>
      <c r="B669" s="394"/>
      <c r="C669" s="380"/>
      <c r="D669" s="380"/>
      <c r="E669" s="350"/>
      <c r="F669" s="383"/>
      <c r="G669" s="427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11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59"/>
      <c r="B670" s="395"/>
      <c r="C670" s="381"/>
      <c r="D670" s="381"/>
      <c r="E670" s="350"/>
      <c r="F670" s="384"/>
      <c r="G670" s="428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11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57">
        <v>58</v>
      </c>
      <c r="B671" s="393" t="s">
        <v>218</v>
      </c>
      <c r="C671" s="379">
        <v>2023</v>
      </c>
      <c r="D671" s="379">
        <v>2024</v>
      </c>
      <c r="E671" s="350" t="s">
        <v>251</v>
      </c>
      <c r="F671" s="382"/>
      <c r="G671" s="426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11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58"/>
      <c r="B672" s="394"/>
      <c r="C672" s="380"/>
      <c r="D672" s="380"/>
      <c r="E672" s="350"/>
      <c r="F672" s="383"/>
      <c r="G672" s="427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11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58"/>
      <c r="B673" s="394"/>
      <c r="C673" s="380"/>
      <c r="D673" s="380"/>
      <c r="E673" s="350"/>
      <c r="F673" s="383"/>
      <c r="G673" s="427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11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58"/>
      <c r="B674" s="394"/>
      <c r="C674" s="380"/>
      <c r="D674" s="380"/>
      <c r="E674" s="350"/>
      <c r="F674" s="383"/>
      <c r="G674" s="427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11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59"/>
      <c r="B675" s="395"/>
      <c r="C675" s="381"/>
      <c r="D675" s="381"/>
      <c r="E675" s="350"/>
      <c r="F675" s="384"/>
      <c r="G675" s="428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11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43">
        <v>52</v>
      </c>
      <c r="B676" s="433" t="s">
        <v>141</v>
      </c>
      <c r="C676" s="389">
        <v>2014</v>
      </c>
      <c r="D676" s="389">
        <v>2025</v>
      </c>
      <c r="E676" s="350" t="s">
        <v>251</v>
      </c>
      <c r="F676" s="377"/>
      <c r="G676" s="422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11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43"/>
      <c r="B677" s="433"/>
      <c r="C677" s="389"/>
      <c r="D677" s="389"/>
      <c r="E677" s="350"/>
      <c r="F677" s="377"/>
      <c r="G677" s="422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11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43"/>
      <c r="B678" s="433"/>
      <c r="C678" s="389"/>
      <c r="D678" s="389"/>
      <c r="E678" s="350"/>
      <c r="F678" s="377"/>
      <c r="G678" s="422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11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43"/>
      <c r="B679" s="433"/>
      <c r="C679" s="389"/>
      <c r="D679" s="389"/>
      <c r="E679" s="350"/>
      <c r="F679" s="377"/>
      <c r="G679" s="422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11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43"/>
      <c r="B680" s="433"/>
      <c r="C680" s="389"/>
      <c r="D680" s="389"/>
      <c r="E680" s="350"/>
      <c r="F680" s="377"/>
      <c r="G680" s="422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11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57">
        <v>74</v>
      </c>
      <c r="B681" s="390" t="s">
        <v>105</v>
      </c>
      <c r="C681" s="379">
        <v>2014</v>
      </c>
      <c r="D681" s="406">
        <v>2027</v>
      </c>
      <c r="E681" s="521" t="s">
        <v>27</v>
      </c>
      <c r="F681" s="382">
        <f>W681</f>
        <v>0</v>
      </c>
      <c r="G681" s="507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504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58"/>
      <c r="B682" s="391"/>
      <c r="C682" s="380"/>
      <c r="D682" s="407"/>
      <c r="E682" s="522"/>
      <c r="F682" s="383"/>
      <c r="G682" s="508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505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58"/>
      <c r="B683" s="391"/>
      <c r="C683" s="380"/>
      <c r="D683" s="407"/>
      <c r="E683" s="522"/>
      <c r="F683" s="383"/>
      <c r="G683" s="508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505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58"/>
      <c r="B684" s="391"/>
      <c r="C684" s="380"/>
      <c r="D684" s="407"/>
      <c r="E684" s="522"/>
      <c r="F684" s="383"/>
      <c r="G684" s="508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505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58"/>
      <c r="B685" s="391"/>
      <c r="C685" s="380"/>
      <c r="D685" s="407"/>
      <c r="E685" s="522"/>
      <c r="F685" s="383"/>
      <c r="G685" s="508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505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59"/>
      <c r="B686" s="392"/>
      <c r="C686" s="381"/>
      <c r="D686" s="408"/>
      <c r="E686" s="523"/>
      <c r="F686" s="384"/>
      <c r="G686" s="509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506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43">
        <v>53</v>
      </c>
      <c r="B687" s="433" t="s">
        <v>227</v>
      </c>
      <c r="C687" s="385">
        <v>2024</v>
      </c>
      <c r="D687" s="345">
        <v>2025</v>
      </c>
      <c r="E687" s="350" t="s">
        <v>251</v>
      </c>
      <c r="F687" s="377"/>
      <c r="G687" s="429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55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43"/>
      <c r="B688" s="433"/>
      <c r="C688" s="385"/>
      <c r="D688" s="345"/>
      <c r="E688" s="350"/>
      <c r="F688" s="377"/>
      <c r="G688" s="429"/>
      <c r="H688" s="86">
        <v>6370</v>
      </c>
      <c r="I688" s="58" t="s">
        <v>228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55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43"/>
      <c r="B689" s="433"/>
      <c r="C689" s="385"/>
      <c r="D689" s="345"/>
      <c r="E689" s="350"/>
      <c r="F689" s="377"/>
      <c r="G689" s="429"/>
      <c r="H689" s="86">
        <v>6050</v>
      </c>
      <c r="I689" s="58" t="s">
        <v>229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55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43"/>
      <c r="B690" s="433"/>
      <c r="C690" s="385"/>
      <c r="D690" s="345"/>
      <c r="E690" s="350"/>
      <c r="F690" s="377"/>
      <c r="G690" s="429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55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43"/>
      <c r="B691" s="433"/>
      <c r="C691" s="385"/>
      <c r="D691" s="345"/>
      <c r="E691" s="350"/>
      <c r="F691" s="377"/>
      <c r="G691" s="429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55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57">
        <v>59</v>
      </c>
      <c r="B692" s="541" t="s">
        <v>241</v>
      </c>
      <c r="C692" s="552">
        <v>2024</v>
      </c>
      <c r="D692" s="553">
        <v>2025</v>
      </c>
      <c r="E692" s="555" t="s">
        <v>230</v>
      </c>
      <c r="F692" s="377">
        <f>W692</f>
        <v>0</v>
      </c>
      <c r="G692" s="434">
        <v>90095</v>
      </c>
      <c r="H692" s="321">
        <v>6230</v>
      </c>
      <c r="I692" s="322" t="s">
        <v>240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11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58"/>
      <c r="B693" s="541"/>
      <c r="C693" s="552"/>
      <c r="D693" s="553"/>
      <c r="E693" s="555"/>
      <c r="F693" s="377"/>
      <c r="G693" s="434"/>
      <c r="H693" s="321"/>
      <c r="I693" s="322" t="s">
        <v>228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11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58"/>
      <c r="B694" s="541"/>
      <c r="C694" s="552"/>
      <c r="D694" s="553"/>
      <c r="E694" s="555"/>
      <c r="F694" s="377"/>
      <c r="G694" s="434"/>
      <c r="H694" s="321"/>
      <c r="I694" s="322" t="s">
        <v>229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11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58"/>
      <c r="B695" s="541"/>
      <c r="C695" s="552"/>
      <c r="D695" s="553"/>
      <c r="E695" s="555"/>
      <c r="F695" s="377"/>
      <c r="G695" s="434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11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59"/>
      <c r="B696" s="541"/>
      <c r="C696" s="552"/>
      <c r="D696" s="553"/>
      <c r="E696" s="555"/>
      <c r="F696" s="377"/>
      <c r="G696" s="434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11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43">
        <v>54</v>
      </c>
      <c r="B697" s="433" t="s">
        <v>161</v>
      </c>
      <c r="C697" s="441">
        <v>2019</v>
      </c>
      <c r="D697" s="363">
        <v>2025</v>
      </c>
      <c r="E697" s="350" t="s">
        <v>251</v>
      </c>
      <c r="F697" s="376"/>
      <c r="G697" s="371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423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43"/>
      <c r="B698" s="433"/>
      <c r="C698" s="441"/>
      <c r="D698" s="363"/>
      <c r="E698" s="350"/>
      <c r="F698" s="376"/>
      <c r="G698" s="371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423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43"/>
      <c r="B699" s="433"/>
      <c r="C699" s="441"/>
      <c r="D699" s="363"/>
      <c r="E699" s="350"/>
      <c r="F699" s="376"/>
      <c r="G699" s="371"/>
      <c r="H699" s="164"/>
      <c r="I699" s="162" t="s">
        <v>107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423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43"/>
      <c r="B700" s="433"/>
      <c r="C700" s="441"/>
      <c r="D700" s="363"/>
      <c r="E700" s="350"/>
      <c r="F700" s="376"/>
      <c r="G700" s="371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423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43"/>
      <c r="B701" s="433"/>
      <c r="C701" s="441"/>
      <c r="D701" s="363"/>
      <c r="E701" s="350"/>
      <c r="F701" s="376"/>
      <c r="G701" s="371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423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43">
        <v>55</v>
      </c>
      <c r="B702" s="433" t="s">
        <v>139</v>
      </c>
      <c r="C702" s="385">
        <v>2019</v>
      </c>
      <c r="D702" s="345">
        <v>2025</v>
      </c>
      <c r="E702" s="350" t="s">
        <v>251</v>
      </c>
      <c r="F702" s="377"/>
      <c r="G702" s="429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67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43"/>
      <c r="B703" s="433"/>
      <c r="C703" s="385"/>
      <c r="D703" s="345"/>
      <c r="E703" s="350"/>
      <c r="F703" s="377"/>
      <c r="G703" s="429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67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43"/>
      <c r="B704" s="433"/>
      <c r="C704" s="385"/>
      <c r="D704" s="345"/>
      <c r="E704" s="350"/>
      <c r="F704" s="377"/>
      <c r="G704" s="429"/>
      <c r="H704" s="89">
        <v>6050</v>
      </c>
      <c r="I704" s="209" t="s">
        <v>140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67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43"/>
      <c r="B705" s="433"/>
      <c r="C705" s="385"/>
      <c r="D705" s="345"/>
      <c r="E705" s="350"/>
      <c r="F705" s="377"/>
      <c r="G705" s="429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67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43"/>
      <c r="B706" s="433"/>
      <c r="C706" s="385"/>
      <c r="D706" s="345"/>
      <c r="E706" s="350"/>
      <c r="F706" s="377"/>
      <c r="G706" s="429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67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43">
        <v>76</v>
      </c>
      <c r="B707" s="468" t="s">
        <v>110</v>
      </c>
      <c r="C707" s="419">
        <v>2019</v>
      </c>
      <c r="D707" s="435">
        <v>2021</v>
      </c>
      <c r="E707" s="404" t="s">
        <v>27</v>
      </c>
      <c r="F707" s="405">
        <v>0</v>
      </c>
      <c r="G707" s="409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68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43"/>
      <c r="B708" s="468"/>
      <c r="C708" s="419"/>
      <c r="D708" s="435"/>
      <c r="E708" s="404"/>
      <c r="F708" s="405"/>
      <c r="G708" s="409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68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43"/>
      <c r="B709" s="468"/>
      <c r="C709" s="419"/>
      <c r="D709" s="435"/>
      <c r="E709" s="404"/>
      <c r="F709" s="405"/>
      <c r="G709" s="409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68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43"/>
      <c r="B710" s="468"/>
      <c r="C710" s="419"/>
      <c r="D710" s="435"/>
      <c r="E710" s="404"/>
      <c r="F710" s="405"/>
      <c r="G710" s="409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68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43"/>
      <c r="B711" s="468"/>
      <c r="C711" s="419"/>
      <c r="D711" s="435"/>
      <c r="E711" s="404"/>
      <c r="F711" s="405"/>
      <c r="G711" s="409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68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43">
        <v>62</v>
      </c>
      <c r="B712" s="433" t="s">
        <v>248</v>
      </c>
      <c r="C712" s="385">
        <v>2024</v>
      </c>
      <c r="D712" s="345">
        <v>2025</v>
      </c>
      <c r="E712" s="424" t="s">
        <v>27</v>
      </c>
      <c r="F712" s="377"/>
      <c r="G712" s="429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67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43"/>
      <c r="B713" s="433"/>
      <c r="C713" s="385"/>
      <c r="D713" s="345"/>
      <c r="E713" s="424"/>
      <c r="F713" s="377"/>
      <c r="G713" s="429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67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43"/>
      <c r="B714" s="433"/>
      <c r="C714" s="385"/>
      <c r="D714" s="345"/>
      <c r="E714" s="424"/>
      <c r="F714" s="377"/>
      <c r="G714" s="429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67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43"/>
      <c r="B715" s="433"/>
      <c r="C715" s="385"/>
      <c r="D715" s="345"/>
      <c r="E715" s="424"/>
      <c r="F715" s="377"/>
      <c r="G715" s="429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67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43"/>
      <c r="B716" s="433"/>
      <c r="C716" s="385"/>
      <c r="D716" s="345"/>
      <c r="E716" s="424"/>
      <c r="F716" s="377"/>
      <c r="G716" s="429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67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43">
        <v>63</v>
      </c>
      <c r="B717" s="433" t="s">
        <v>221</v>
      </c>
      <c r="C717" s="385">
        <v>2023</v>
      </c>
      <c r="D717" s="345">
        <v>2024</v>
      </c>
      <c r="E717" s="424" t="s">
        <v>27</v>
      </c>
      <c r="F717" s="377"/>
      <c r="G717" s="429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67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43"/>
      <c r="B718" s="433"/>
      <c r="C718" s="385"/>
      <c r="D718" s="345"/>
      <c r="E718" s="424"/>
      <c r="F718" s="377"/>
      <c r="G718" s="429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67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43"/>
      <c r="B719" s="433"/>
      <c r="C719" s="385"/>
      <c r="D719" s="345"/>
      <c r="E719" s="424"/>
      <c r="F719" s="377"/>
      <c r="G719" s="429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67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43"/>
      <c r="B720" s="433"/>
      <c r="C720" s="385"/>
      <c r="D720" s="345"/>
      <c r="E720" s="424"/>
      <c r="F720" s="377"/>
      <c r="G720" s="429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67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43"/>
      <c r="B721" s="433"/>
      <c r="C721" s="385"/>
      <c r="D721" s="345"/>
      <c r="E721" s="424"/>
      <c r="F721" s="377"/>
      <c r="G721" s="429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67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43">
        <v>80</v>
      </c>
      <c r="B722" s="433" t="s">
        <v>223</v>
      </c>
      <c r="C722" s="385">
        <v>2024</v>
      </c>
      <c r="D722" s="345">
        <v>2025</v>
      </c>
      <c r="E722" s="424" t="s">
        <v>27</v>
      </c>
      <c r="F722" s="377">
        <f>W722</f>
        <v>0</v>
      </c>
      <c r="G722" s="429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67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43"/>
      <c r="B723" s="433"/>
      <c r="C723" s="385"/>
      <c r="D723" s="345"/>
      <c r="E723" s="424"/>
      <c r="F723" s="377"/>
      <c r="G723" s="429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67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43"/>
      <c r="B724" s="433"/>
      <c r="C724" s="385"/>
      <c r="D724" s="345"/>
      <c r="E724" s="424"/>
      <c r="F724" s="377"/>
      <c r="G724" s="429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67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43"/>
      <c r="B725" s="433"/>
      <c r="C725" s="385"/>
      <c r="D725" s="345"/>
      <c r="E725" s="424"/>
      <c r="F725" s="377"/>
      <c r="G725" s="429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67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43"/>
      <c r="B726" s="433"/>
      <c r="C726" s="385"/>
      <c r="D726" s="345"/>
      <c r="E726" s="424"/>
      <c r="F726" s="377"/>
      <c r="G726" s="429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67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57">
        <v>54</v>
      </c>
      <c r="B727" s="390" t="s">
        <v>177</v>
      </c>
      <c r="C727" s="549">
        <v>2020</v>
      </c>
      <c r="D727" s="416">
        <v>2023</v>
      </c>
      <c r="E727" s="424" t="s">
        <v>148</v>
      </c>
      <c r="F727" s="430">
        <f>W727</f>
        <v>0</v>
      </c>
      <c r="G727" s="429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67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58"/>
      <c r="B728" s="391"/>
      <c r="C728" s="550"/>
      <c r="D728" s="417"/>
      <c r="E728" s="424"/>
      <c r="F728" s="431"/>
      <c r="G728" s="429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67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58"/>
      <c r="B729" s="391"/>
      <c r="C729" s="550"/>
      <c r="D729" s="417"/>
      <c r="E729" s="424"/>
      <c r="F729" s="431"/>
      <c r="G729" s="429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67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58"/>
      <c r="B730" s="391"/>
      <c r="C730" s="550"/>
      <c r="D730" s="417"/>
      <c r="E730" s="424"/>
      <c r="F730" s="431"/>
      <c r="G730" s="429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67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59"/>
      <c r="B731" s="392"/>
      <c r="C731" s="551"/>
      <c r="D731" s="418"/>
      <c r="E731" s="424"/>
      <c r="F731" s="432"/>
      <c r="G731" s="429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67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57">
        <v>82</v>
      </c>
      <c r="B732" s="355" t="s">
        <v>137</v>
      </c>
      <c r="C732" s="389">
        <v>2020</v>
      </c>
      <c r="D732" s="389">
        <v>2022</v>
      </c>
      <c r="E732" s="471" t="s">
        <v>167</v>
      </c>
      <c r="F732" s="360">
        <f>W732</f>
        <v>0</v>
      </c>
      <c r="G732" s="422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67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58"/>
      <c r="B733" s="355"/>
      <c r="C733" s="389"/>
      <c r="D733" s="389"/>
      <c r="E733" s="471"/>
      <c r="F733" s="360"/>
      <c r="G733" s="422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67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58"/>
      <c r="B734" s="355"/>
      <c r="C734" s="389"/>
      <c r="D734" s="389"/>
      <c r="E734" s="471"/>
      <c r="F734" s="360"/>
      <c r="G734" s="422"/>
      <c r="H734" s="89"/>
      <c r="I734" s="61" t="s">
        <v>166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67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58"/>
      <c r="B735" s="355"/>
      <c r="C735" s="389"/>
      <c r="D735" s="389"/>
      <c r="E735" s="471"/>
      <c r="F735" s="360"/>
      <c r="G735" s="422"/>
      <c r="H735" s="89">
        <v>6050</v>
      </c>
      <c r="I735" s="61" t="s">
        <v>165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67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59"/>
      <c r="B736" s="355"/>
      <c r="C736" s="389"/>
      <c r="D736" s="389"/>
      <c r="E736" s="471"/>
      <c r="F736" s="360"/>
      <c r="G736" s="422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67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43">
        <v>33</v>
      </c>
      <c r="B737" s="356" t="s">
        <v>189</v>
      </c>
      <c r="C737" s="389">
        <v>2023</v>
      </c>
      <c r="D737" s="389">
        <v>2025</v>
      </c>
      <c r="E737" s="350" t="s">
        <v>251</v>
      </c>
      <c r="F737" s="377">
        <f>2729023+W737</f>
        <v>4569850</v>
      </c>
      <c r="G737" s="422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235">
        <v>64092</v>
      </c>
      <c r="O737" s="77"/>
      <c r="P737" s="77"/>
      <c r="Q737" s="77"/>
      <c r="R737" s="77"/>
      <c r="S737" s="77"/>
      <c r="T737" s="77"/>
      <c r="U737" s="77"/>
      <c r="V737" s="77"/>
      <c r="W737" s="411">
        <f>SUM(M741:V746)</f>
        <v>1840827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43"/>
      <c r="B738" s="356"/>
      <c r="C738" s="389"/>
      <c r="D738" s="389"/>
      <c r="E738" s="350"/>
      <c r="F738" s="377"/>
      <c r="G738" s="422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11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43"/>
      <c r="B739" s="356"/>
      <c r="C739" s="389"/>
      <c r="D739" s="389"/>
      <c r="E739" s="350"/>
      <c r="F739" s="377"/>
      <c r="G739" s="422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11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43"/>
      <c r="B740" s="356"/>
      <c r="C740" s="389"/>
      <c r="D740" s="389"/>
      <c r="E740" s="350"/>
      <c r="F740" s="377"/>
      <c r="G740" s="422"/>
      <c r="H740" s="89">
        <v>6370</v>
      </c>
      <c r="I740" s="60" t="s">
        <v>176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11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customHeight="1">
      <c r="A741" s="343"/>
      <c r="B741" s="356"/>
      <c r="C741" s="389"/>
      <c r="D741" s="389"/>
      <c r="E741" s="350"/>
      <c r="F741" s="377"/>
      <c r="G741" s="422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1840827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11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hidden="1" customHeight="1">
      <c r="A742" s="343">
        <v>83</v>
      </c>
      <c r="B742" s="355" t="s">
        <v>164</v>
      </c>
      <c r="C742" s="389">
        <v>2019</v>
      </c>
      <c r="D742" s="389">
        <v>2022</v>
      </c>
      <c r="E742" s="471" t="s">
        <v>27</v>
      </c>
      <c r="F742" s="360">
        <f>W742</f>
        <v>0</v>
      </c>
      <c r="G742" s="422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77"/>
      <c r="O742" s="77"/>
      <c r="P742" s="77"/>
      <c r="Q742" s="77"/>
      <c r="R742" s="77"/>
      <c r="S742" s="77"/>
      <c r="T742" s="77"/>
      <c r="U742" s="77"/>
      <c r="V742" s="77"/>
      <c r="W742" s="367">
        <f>SUM(M746:V746)</f>
        <v>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hidden="1" customHeight="1">
      <c r="A743" s="343"/>
      <c r="B743" s="355"/>
      <c r="C743" s="389"/>
      <c r="D743" s="389"/>
      <c r="E743" s="471"/>
      <c r="F743" s="360"/>
      <c r="G743" s="422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67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hidden="1" customHeight="1">
      <c r="A744" s="343"/>
      <c r="B744" s="355"/>
      <c r="C744" s="389"/>
      <c r="D744" s="389"/>
      <c r="E744" s="471"/>
      <c r="F744" s="360"/>
      <c r="G744" s="422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67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hidden="1" customHeight="1">
      <c r="A745" s="343"/>
      <c r="B745" s="355"/>
      <c r="C745" s="389"/>
      <c r="D745" s="389"/>
      <c r="E745" s="471"/>
      <c r="F745" s="360"/>
      <c r="G745" s="422"/>
      <c r="H745" s="89"/>
      <c r="I745" s="60" t="s">
        <v>131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67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hidden="1" customHeight="1">
      <c r="A746" s="343"/>
      <c r="B746" s="355"/>
      <c r="C746" s="389"/>
      <c r="D746" s="389"/>
      <c r="E746" s="471"/>
      <c r="F746" s="360"/>
      <c r="G746" s="422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0</v>
      </c>
      <c r="O746" s="66">
        <f t="shared" ref="O746" si="216">SUM(O742:O745)</f>
        <v>0</v>
      </c>
      <c r="P746" s="66"/>
      <c r="Q746" s="66"/>
      <c r="R746" s="66"/>
      <c r="S746" s="66"/>
      <c r="T746" s="66"/>
      <c r="U746" s="66"/>
      <c r="V746" s="66"/>
      <c r="W746" s="367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43">
        <v>65</v>
      </c>
      <c r="B747" s="356" t="s">
        <v>65</v>
      </c>
      <c r="C747" s="389">
        <v>2017</v>
      </c>
      <c r="D747" s="389">
        <v>2024</v>
      </c>
      <c r="E747" s="471" t="s">
        <v>27</v>
      </c>
      <c r="F747" s="360"/>
      <c r="G747" s="422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21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43"/>
      <c r="B748" s="356"/>
      <c r="C748" s="389"/>
      <c r="D748" s="389"/>
      <c r="E748" s="471"/>
      <c r="F748" s="360"/>
      <c r="G748" s="422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21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43"/>
      <c r="B749" s="356"/>
      <c r="C749" s="389"/>
      <c r="D749" s="389"/>
      <c r="E749" s="471"/>
      <c r="F749" s="360"/>
      <c r="G749" s="422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21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43"/>
      <c r="B750" s="356"/>
      <c r="C750" s="389"/>
      <c r="D750" s="389"/>
      <c r="E750" s="471"/>
      <c r="F750" s="360"/>
      <c r="G750" s="422"/>
      <c r="H750" s="89">
        <v>6050</v>
      </c>
      <c r="I750" s="60" t="s">
        <v>131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21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43"/>
      <c r="B751" s="356"/>
      <c r="C751" s="389"/>
      <c r="D751" s="389"/>
      <c r="E751" s="471"/>
      <c r="F751" s="360"/>
      <c r="G751" s="422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21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43">
        <v>34</v>
      </c>
      <c r="B752" s="356" t="s">
        <v>112</v>
      </c>
      <c r="C752" s="389">
        <v>2017</v>
      </c>
      <c r="D752" s="389">
        <v>2029</v>
      </c>
      <c r="E752" s="350" t="s">
        <v>251</v>
      </c>
      <c r="F752" s="410">
        <f>136350+0+W752</f>
        <v>3605776</v>
      </c>
      <c r="G752" s="344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67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43"/>
      <c r="B753" s="356"/>
      <c r="C753" s="389"/>
      <c r="D753" s="389"/>
      <c r="E753" s="350"/>
      <c r="F753" s="410"/>
      <c r="G753" s="344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67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43"/>
      <c r="B754" s="356"/>
      <c r="C754" s="389"/>
      <c r="D754" s="389"/>
      <c r="E754" s="350"/>
      <c r="F754" s="410"/>
      <c r="G754" s="344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67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43"/>
      <c r="B755" s="356"/>
      <c r="C755" s="389"/>
      <c r="D755" s="389"/>
      <c r="E755" s="350"/>
      <c r="F755" s="410"/>
      <c r="G755" s="344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67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43"/>
      <c r="B756" s="356"/>
      <c r="C756" s="389"/>
      <c r="D756" s="389"/>
      <c r="E756" s="350"/>
      <c r="F756" s="410"/>
      <c r="G756" s="344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67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43">
        <v>53</v>
      </c>
      <c r="B757" s="355" t="s">
        <v>66</v>
      </c>
      <c r="C757" s="370">
        <v>2017</v>
      </c>
      <c r="D757" s="370">
        <v>2026</v>
      </c>
      <c r="E757" s="459" t="s">
        <v>27</v>
      </c>
      <c r="F757" s="376">
        <f>W757</f>
        <v>0</v>
      </c>
      <c r="G757" s="346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20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43"/>
      <c r="B758" s="355"/>
      <c r="C758" s="370"/>
      <c r="D758" s="370"/>
      <c r="E758" s="459"/>
      <c r="F758" s="376"/>
      <c r="G758" s="346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20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43"/>
      <c r="B759" s="355"/>
      <c r="C759" s="370"/>
      <c r="D759" s="370"/>
      <c r="E759" s="459"/>
      <c r="F759" s="376"/>
      <c r="G759" s="346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20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43"/>
      <c r="B760" s="355"/>
      <c r="C760" s="370"/>
      <c r="D760" s="370"/>
      <c r="E760" s="459"/>
      <c r="F760" s="376"/>
      <c r="G760" s="346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20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43"/>
      <c r="B761" s="355"/>
      <c r="C761" s="370"/>
      <c r="D761" s="370"/>
      <c r="E761" s="459"/>
      <c r="F761" s="376"/>
      <c r="G761" s="346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20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43">
        <v>54</v>
      </c>
      <c r="B762" s="355" t="s">
        <v>111</v>
      </c>
      <c r="C762" s="370">
        <v>2013</v>
      </c>
      <c r="D762" s="370">
        <v>2028</v>
      </c>
      <c r="E762" s="459" t="s">
        <v>27</v>
      </c>
      <c r="F762" s="410">
        <f>W762</f>
        <v>0</v>
      </c>
      <c r="G762" s="346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20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43"/>
      <c r="B763" s="355"/>
      <c r="C763" s="370"/>
      <c r="D763" s="370"/>
      <c r="E763" s="459"/>
      <c r="F763" s="410"/>
      <c r="G763" s="346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20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43"/>
      <c r="B764" s="355"/>
      <c r="C764" s="370"/>
      <c r="D764" s="370"/>
      <c r="E764" s="459"/>
      <c r="F764" s="410"/>
      <c r="G764" s="346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20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43"/>
      <c r="B765" s="355"/>
      <c r="C765" s="370"/>
      <c r="D765" s="370"/>
      <c r="E765" s="459"/>
      <c r="F765" s="410"/>
      <c r="G765" s="346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20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43"/>
      <c r="B766" s="355"/>
      <c r="C766" s="370"/>
      <c r="D766" s="370"/>
      <c r="E766" s="459"/>
      <c r="F766" s="410"/>
      <c r="G766" s="346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20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43">
        <v>58</v>
      </c>
      <c r="B767" s="356" t="s">
        <v>104</v>
      </c>
      <c r="C767" s="370">
        <v>2014</v>
      </c>
      <c r="D767" s="370">
        <v>2029</v>
      </c>
      <c r="E767" s="350" t="s">
        <v>251</v>
      </c>
      <c r="F767" s="410"/>
      <c r="G767" s="375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76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43"/>
      <c r="B768" s="356"/>
      <c r="C768" s="370"/>
      <c r="D768" s="370"/>
      <c r="E768" s="350"/>
      <c r="F768" s="410"/>
      <c r="G768" s="375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76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43"/>
      <c r="B769" s="356"/>
      <c r="C769" s="370"/>
      <c r="D769" s="370"/>
      <c r="E769" s="350"/>
      <c r="F769" s="410"/>
      <c r="G769" s="375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76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43"/>
      <c r="B770" s="356"/>
      <c r="C770" s="370"/>
      <c r="D770" s="370"/>
      <c r="E770" s="350"/>
      <c r="F770" s="410"/>
      <c r="G770" s="375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76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43"/>
      <c r="B771" s="356"/>
      <c r="C771" s="370"/>
      <c r="D771" s="370"/>
      <c r="E771" s="350"/>
      <c r="F771" s="410"/>
      <c r="G771" s="375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76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43">
        <v>35</v>
      </c>
      <c r="B772" s="369" t="s">
        <v>256</v>
      </c>
      <c r="C772" s="425">
        <v>2025</v>
      </c>
      <c r="D772" s="370">
        <v>2026</v>
      </c>
      <c r="E772" s="350" t="s">
        <v>251</v>
      </c>
      <c r="F772" s="376">
        <f>W772</f>
        <v>89000</v>
      </c>
      <c r="G772" s="371"/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163">
        <v>89000</v>
      </c>
      <c r="O772" s="163"/>
      <c r="P772" s="163"/>
      <c r="Q772" s="163"/>
      <c r="R772" s="156"/>
      <c r="S772" s="156"/>
      <c r="T772" s="156"/>
      <c r="U772" s="156"/>
      <c r="V772" s="156"/>
      <c r="W772" s="354">
        <f>SUM(L776:V776)</f>
        <v>89000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43"/>
      <c r="B773" s="369"/>
      <c r="C773" s="425"/>
      <c r="D773" s="370"/>
      <c r="E773" s="350"/>
      <c r="F773" s="376"/>
      <c r="G773" s="371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54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customHeight="1">
      <c r="A774" s="343"/>
      <c r="B774" s="369"/>
      <c r="C774" s="425"/>
      <c r="D774" s="370"/>
      <c r="E774" s="350"/>
      <c r="F774" s="376"/>
      <c r="G774" s="371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54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4.25" customHeight="1">
      <c r="A775" s="343"/>
      <c r="B775" s="369"/>
      <c r="C775" s="425"/>
      <c r="D775" s="370"/>
      <c r="E775" s="350"/>
      <c r="F775" s="376"/>
      <c r="G775" s="371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54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43"/>
      <c r="B776" s="369"/>
      <c r="C776" s="425"/>
      <c r="D776" s="370"/>
      <c r="E776" s="350"/>
      <c r="F776" s="376"/>
      <c r="G776" s="371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89000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54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43">
        <v>88</v>
      </c>
      <c r="B777" s="355" t="s">
        <v>74</v>
      </c>
      <c r="C777" s="469">
        <v>2014</v>
      </c>
      <c r="D777" s="439">
        <v>2026</v>
      </c>
      <c r="E777" s="453" t="s">
        <v>27</v>
      </c>
      <c r="F777" s="405">
        <v>0</v>
      </c>
      <c r="G777" s="409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12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43"/>
      <c r="B778" s="355"/>
      <c r="C778" s="469"/>
      <c r="D778" s="439"/>
      <c r="E778" s="453"/>
      <c r="F778" s="405"/>
      <c r="G778" s="409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12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43"/>
      <c r="B779" s="355"/>
      <c r="C779" s="469"/>
      <c r="D779" s="439"/>
      <c r="E779" s="453"/>
      <c r="F779" s="405"/>
      <c r="G779" s="409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12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43"/>
      <c r="B780" s="355"/>
      <c r="C780" s="469"/>
      <c r="D780" s="439"/>
      <c r="E780" s="453"/>
      <c r="F780" s="405"/>
      <c r="G780" s="409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12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43"/>
      <c r="B781" s="355"/>
      <c r="C781" s="469"/>
      <c r="D781" s="439"/>
      <c r="E781" s="453"/>
      <c r="F781" s="405"/>
      <c r="G781" s="409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12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43">
        <v>90</v>
      </c>
      <c r="B782" s="355" t="s">
        <v>114</v>
      </c>
      <c r="C782" s="370">
        <v>2016</v>
      </c>
      <c r="D782" s="363">
        <v>2022</v>
      </c>
      <c r="E782" s="459" t="s">
        <v>27</v>
      </c>
      <c r="F782" s="376">
        <f>W782</f>
        <v>0</v>
      </c>
      <c r="G782" s="346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54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43"/>
      <c r="B783" s="355"/>
      <c r="C783" s="370"/>
      <c r="D783" s="363"/>
      <c r="E783" s="459"/>
      <c r="F783" s="376"/>
      <c r="G783" s="346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54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43"/>
      <c r="B784" s="355"/>
      <c r="C784" s="370"/>
      <c r="D784" s="363"/>
      <c r="E784" s="459"/>
      <c r="F784" s="376"/>
      <c r="G784" s="346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54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43"/>
      <c r="B785" s="355"/>
      <c r="C785" s="370"/>
      <c r="D785" s="363"/>
      <c r="E785" s="459"/>
      <c r="F785" s="376"/>
      <c r="G785" s="346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54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43"/>
      <c r="B786" s="355"/>
      <c r="C786" s="370"/>
      <c r="D786" s="363"/>
      <c r="E786" s="459"/>
      <c r="F786" s="376"/>
      <c r="G786" s="346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54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43">
        <v>59</v>
      </c>
      <c r="B787" s="356" t="s">
        <v>135</v>
      </c>
      <c r="C787" s="370">
        <v>2016</v>
      </c>
      <c r="D787" s="363">
        <v>2032</v>
      </c>
      <c r="E787" s="459" t="s">
        <v>27</v>
      </c>
      <c r="F787" s="376">
        <f>W787</f>
        <v>0</v>
      </c>
      <c r="G787" s="346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54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43"/>
      <c r="B788" s="356"/>
      <c r="C788" s="370"/>
      <c r="D788" s="363"/>
      <c r="E788" s="459"/>
      <c r="F788" s="376"/>
      <c r="G788" s="346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54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43"/>
      <c r="B789" s="356"/>
      <c r="C789" s="370"/>
      <c r="D789" s="363"/>
      <c r="E789" s="459"/>
      <c r="F789" s="376"/>
      <c r="G789" s="346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54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43"/>
      <c r="B790" s="356"/>
      <c r="C790" s="370"/>
      <c r="D790" s="363"/>
      <c r="E790" s="459"/>
      <c r="F790" s="376"/>
      <c r="G790" s="346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54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43"/>
      <c r="B791" s="356"/>
      <c r="C791" s="370"/>
      <c r="D791" s="363"/>
      <c r="E791" s="459"/>
      <c r="F791" s="376"/>
      <c r="G791" s="346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54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396"/>
      <c r="J792" s="396"/>
      <c r="K792" s="396"/>
      <c r="L792" s="396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396"/>
      <c r="J793" s="396"/>
      <c r="K793" s="396"/>
      <c r="L793" s="396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396"/>
      <c r="J794" s="396"/>
      <c r="K794" s="396"/>
      <c r="L794" s="396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591:D595"/>
    <mergeCell ref="E576:E580"/>
    <mergeCell ref="D561:D565"/>
    <mergeCell ref="F496:F500"/>
    <mergeCell ref="D516:D520"/>
    <mergeCell ref="D551:D555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F506:F510"/>
    <mergeCell ref="F441:F445"/>
    <mergeCell ref="G476:G480"/>
    <mergeCell ref="G506:G510"/>
    <mergeCell ref="W601:W605"/>
    <mergeCell ref="W586:W590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C311:C315"/>
    <mergeCell ref="B311:B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A311:A31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B236:B240"/>
    <mergeCell ref="G246:G250"/>
    <mergeCell ref="D215:D219"/>
    <mergeCell ref="B200:B204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C661:C665"/>
    <mergeCell ref="E596:E600"/>
    <mergeCell ref="D666:D670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D636:D640"/>
    <mergeCell ref="D606:D610"/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</mergeCells>
  <phoneticPr fontId="21" type="noConversion"/>
  <pageMargins left="0.25" right="0.25" top="0.75" bottom="0.75" header="0.3" footer="0.3"/>
  <pageSetup paperSize="8" scale="92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57">
        <v>65</v>
      </c>
    </row>
    <row r="52" spans="5:5">
      <c r="E52" s="358"/>
    </row>
    <row r="53" spans="5:5">
      <c r="E53" s="358"/>
    </row>
    <row r="54" spans="5:5">
      <c r="E54" s="358"/>
    </row>
    <row r="55" spans="5:5">
      <c r="E55" s="359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2026-01-22T11:52:48Z</cp:lastPrinted>
  <dcterms:created xsi:type="dcterms:W3CDTF">2006-09-22T13:37:51Z</dcterms:created>
  <dcterms:modified xsi:type="dcterms:W3CDTF">2026-01-22T13:32:32Z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